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-45" windowWidth="12000" windowHeight="5280" tabRatio="917" activeTab="4"/>
  </bookViews>
  <sheets>
    <sheet name="VDOC" sheetId="35" r:id="rId1"/>
    <sheet name="Table 1" sheetId="25" r:id="rId2"/>
    <sheet name="Table 2" sheetId="47" r:id="rId3"/>
    <sheet name="Table 4" sheetId="28" r:id="rId4"/>
    <sheet name="Table 5" sheetId="31" r:id="rId5"/>
    <sheet name="Table 3 WY Wind 2021" sheetId="43" r:id="rId6"/>
    <sheet name="Table 3 DJ Wind 2031" sheetId="42" r:id="rId7"/>
    <sheet name="Table 3 UT Solar 2031" sheetId="40" r:id="rId8"/>
    <sheet name="Table 3 Yakima Solar 2028" sheetId="41" r:id="rId9"/>
    <sheet name="Table 3 30 MW Geoth 2029" sheetId="46" r:id="rId10"/>
    <sheet name="Table 3 200 MW (UT N) 2029)" sheetId="29" r:id="rId11"/>
    <sheet name="Table 3 436MW (West M) 2030" sheetId="36" r:id="rId12"/>
    <sheet name="Table 3 477 MW (Wyo) 2033" sheetId="37" r:id="rId13"/>
    <sheet name="Table 3 200 MW (Wyo) 2033" sheetId="39" r:id="rId14"/>
    <sheet name="Table 3 ID Wind 2036" sheetId="4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200_SCCT_UtahN" localSheetId="2">'Table 1'!$I$19</definedName>
    <definedName name="_200_SCCT_UtahN">'Table 1'!$I$19</definedName>
    <definedName name="_200_SCCT_WYNE">'Table 1'!$I$21</definedName>
    <definedName name="_30_Geo_West" localSheetId="2">'Table 1'!$I$17</definedName>
    <definedName name="_30_Geo_West">'Table 1'!$I$17</definedName>
    <definedName name="_436_CCCT_WestMain" localSheetId="2">'Table 1'!$I$18</definedName>
    <definedName name="_436_CCCT_WestMain">'Table 1'!$I$18</definedName>
    <definedName name="_477_CCCT_WestMain">'[1]Table 1'!$I$18</definedName>
    <definedName name="_477_CCCT_WYNE">'Table 1'!$I$20</definedName>
    <definedName name="_635_CCCT_UtahS">'[1]Table 1'!$I$19</definedName>
    <definedName name="_635_CCCT_WyoNE">'[1]Table 1'!$I$17</definedName>
    <definedName name="_774_Wind_IDGoshen">'Table 1'!$I$23</definedName>
    <definedName name="_85_Wind_DJ_2031">'Table 1'!$I$22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2">'Table 1'!#REF!</definedName>
    <definedName name="_Percent_Last_CCCT">'Table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2">'[1]Table 1'!$I$35</definedName>
    <definedName name="Discount_Rate">'Table 1'!$I$42</definedName>
    <definedName name="Discount_Rate_2015_IRP" localSheetId="9">'[3]Table 7 to 8'!$AE$43</definedName>
    <definedName name="Discount_Rate_2015_IRP" localSheetId="6">'[3]Table 7 to 8'!$AE$43</definedName>
    <definedName name="Discount_Rate_2015_IRP" localSheetId="14">'[3]Table 7 to 8'!$AE$43</definedName>
    <definedName name="Discount_Rate_2015_IRP" localSheetId="7">'[3]Table 7 to 8'!$AE$43</definedName>
    <definedName name="Discount_Rate_2015_IRP" localSheetId="5">'[3]Table 7 to 8'!$AE$43</definedName>
    <definedName name="Discount_Rate_2015_IRP" localSheetId="8">'[3]Table 7 to 8'!$AE$43</definedName>
    <definedName name="Discount_Rate_2015_IRP">'[4]Table 7 to 8'!$AE$43</definedName>
    <definedName name="DispatchSum">"GRID Thermal Generation!R2C1:R4C2"</definedName>
    <definedName name="FixedSolar_Capacity_Contr">'[4]Exhibit 3- Std FixedSolar QF'!$G$53</definedName>
    <definedName name="HoursHoliday">'[2]on off peak hours'!$C$16:$ED$20</definedName>
    <definedName name="Market" localSheetId="9">'[5]OFPC Source'!$J$8:$M$295</definedName>
    <definedName name="Market" localSheetId="6">'[5]OFPC Source'!$J$8:$M$295</definedName>
    <definedName name="Market" localSheetId="14">'[5]OFPC Source'!$J$8:$M$295</definedName>
    <definedName name="Market" localSheetId="7">'[5]OFPC Source'!$J$8:$M$295</definedName>
    <definedName name="Market" localSheetId="5">'[5]OFPC Source'!$J$8:$M$295</definedName>
    <definedName name="Market" localSheetId="8">'[5]OFPC Source'!$J$8:$M$295</definedName>
    <definedName name="Market">'[4]OFPC Source'!$J$8:$M$295</definedName>
    <definedName name="MidC_Flat" localSheetId="9">[6]Market_Price!#REF!</definedName>
    <definedName name="MidC_Flat" localSheetId="6">[6]Market_Price!#REF!</definedName>
    <definedName name="MidC_Flat" localSheetId="14">[6]Market_Price!#REF!</definedName>
    <definedName name="MidC_Flat" localSheetId="7">[6]Market_Price!#REF!</definedName>
    <definedName name="MidC_Flat" localSheetId="5">[6]Market_Price!#REF!</definedName>
    <definedName name="MidC_Flat" localSheetId="8">[6]Market_Price!#REF!</definedName>
    <definedName name="MidC_Flat">[6]Market_Price!#REF!</definedName>
    <definedName name="OR_AC_price" localSheetId="9">#REF!</definedName>
    <definedName name="OR_AC_price" localSheetId="6">#REF!</definedName>
    <definedName name="OR_AC_price" localSheetId="14">#REF!</definedName>
    <definedName name="OR_AC_price" localSheetId="7">#REF!</definedName>
    <definedName name="OR_AC_price" localSheetId="5">#REF!</definedName>
    <definedName name="OR_AC_price" localSheetId="8">#REF!</definedName>
    <definedName name="OR_AC_price">#REF!</definedName>
    <definedName name="_xlnm.Print_Area" localSheetId="1">'Table 1'!$A$1:$H$64</definedName>
    <definedName name="_xlnm.Print_Area" localSheetId="2">'Table 2'!$B$1:$P$36</definedName>
    <definedName name="_xlnm.Print_Area" localSheetId="10">'Table 3 200 MW (UT N) 2029)'!$A$1:$K$91</definedName>
    <definedName name="_xlnm.Print_Area" localSheetId="13">'Table 3 200 MW (Wyo) 2033'!$A$1:$K$91</definedName>
    <definedName name="_xlnm.Print_Area" localSheetId="9">'Table 3 30 MW Geoth 2029'!$A$1:$J$74</definedName>
    <definedName name="_xlnm.Print_Area" localSheetId="11">'Table 3 436MW (West M) 2030'!$A$1:$K$89</definedName>
    <definedName name="_xlnm.Print_Area" localSheetId="12">'Table 3 477 MW (Wyo) 2033'!$A$1:$K$89</definedName>
    <definedName name="_xlnm.Print_Area" localSheetId="6">'Table 3 DJ Wind 2031'!$A$1:$K$74</definedName>
    <definedName name="_xlnm.Print_Area" localSheetId="14">'Table 3 ID Wind 2036'!$A$1:$K$74</definedName>
    <definedName name="_xlnm.Print_Area" localSheetId="7">'Table 3 UT Solar 2031'!$A$1:$K$74</definedName>
    <definedName name="_xlnm.Print_Area" localSheetId="5">'Table 3 WY Wind 2021'!$A$1:$K$74</definedName>
    <definedName name="_xlnm.Print_Area" localSheetId="8">'Table 3 Yakima Solar 2028'!$A$1:$K$74</definedName>
    <definedName name="_xlnm.Print_Area" localSheetId="3">'Table 4'!$A$1:$E$42</definedName>
    <definedName name="_xlnm.Print_Area" localSheetId="4">'Table 5'!$A$1:$H$273</definedName>
    <definedName name="_xlnm.Print_Area" localSheetId="0">VDOC!$G$1:$L$10</definedName>
    <definedName name="_xlnm.Print_Titles" localSheetId="2">'Table 2'!$1:$9</definedName>
    <definedName name="_xlnm.Print_Titles" localSheetId="10">'Table 3 200 MW (UT N) 2029)'!$1:$6</definedName>
    <definedName name="_xlnm.Print_Titles" localSheetId="13">'Table 3 200 MW (Wyo) 2033'!$1:$6</definedName>
    <definedName name="_xlnm.Print_Titles" localSheetId="11">'Table 3 436MW (West M) 2030'!$1:$6</definedName>
    <definedName name="_xlnm.Print_Titles" localSheetId="12">'Table 3 477 MW (Wyo) 2033'!$1:$6</definedName>
    <definedName name="RenewableMarketShape" localSheetId="9">'[5]OFPC Source'!$P$5:$U$28</definedName>
    <definedName name="RenewableMarketShape" localSheetId="6">'[5]OFPC Source'!$P$5:$U$28</definedName>
    <definedName name="RenewableMarketShape" localSheetId="14">'[5]OFPC Source'!$P$5:$U$28</definedName>
    <definedName name="RenewableMarketShape" localSheetId="7">'[5]OFPC Source'!$P$5:$U$28</definedName>
    <definedName name="RenewableMarketShape" localSheetId="5">'[5]OFPC Source'!$P$5:$U$28</definedName>
    <definedName name="RenewableMarketShape" localSheetId="8">'[5]OFPC Source'!$P$5:$U$28</definedName>
    <definedName name="RenewableMarketShape">'[4]OFPC Source'!$P$5:$U$33</definedName>
    <definedName name="RevenueSum">"GRID Thermal Revenue!R2C1:R4C2"</definedName>
    <definedName name="Solar_Fixed_integr_cost">'[7]Table 10'!$B$46</definedName>
    <definedName name="Solar_HLH" localSheetId="9">'[5]OFPC Source'!$U$47</definedName>
    <definedName name="Solar_HLH" localSheetId="6">'[5]OFPC Source'!$U$47</definedName>
    <definedName name="Solar_HLH" localSheetId="14">'[5]OFPC Source'!$U$47</definedName>
    <definedName name="Solar_HLH" localSheetId="7">'[5]OFPC Source'!$U$47</definedName>
    <definedName name="Solar_HLH" localSheetId="5">'[5]OFPC Source'!$U$47</definedName>
    <definedName name="Solar_HLH" localSheetId="8">'[5]OFPC Source'!$U$47</definedName>
    <definedName name="Solar_HLH">'[4]OFPC Source'!$U$48</definedName>
    <definedName name="Solar_LLH" localSheetId="9">'[5]OFPC Source'!$V$47</definedName>
    <definedName name="Solar_LLH" localSheetId="6">'[5]OFPC Source'!$V$47</definedName>
    <definedName name="Solar_LLH" localSheetId="14">'[5]OFPC Source'!$V$47</definedName>
    <definedName name="Solar_LLH" localSheetId="7">'[5]OFPC Source'!$V$47</definedName>
    <definedName name="Solar_LLH" localSheetId="5">'[5]OFPC Source'!$V$47</definedName>
    <definedName name="Solar_LLH" localSheetId="8">'[5]OFPC Source'!$V$47</definedName>
    <definedName name="Solar_LLH">'[4]OFPC Source'!$V$48</definedName>
    <definedName name="Solar_Tracking_integr_cost">'[7]Table 10'!$B$45</definedName>
    <definedName name="Study_Cap_Adj" localSheetId="2">'[1]Table 1'!$I$8</definedName>
    <definedName name="Study_Cap_Adj">'Table 1'!$I$8</definedName>
    <definedName name="Study_CF" localSheetId="2">'[1]Table 5'!$M$7</definedName>
    <definedName name="Study_CF">'Table 5'!$M$7</definedName>
    <definedName name="Study_MW" localSheetId="2">'[1]Table 5'!$M$6</definedName>
    <definedName name="Study_MW">'Table 5'!$M$6</definedName>
    <definedName name="Study_Name" localSheetId="9">[2]ImportData!$D$7</definedName>
    <definedName name="Study_Name" localSheetId="6">[2]ImportData!$D$7</definedName>
    <definedName name="Study_Name" localSheetId="14">[2]ImportData!$D$7</definedName>
    <definedName name="Study_Name" localSheetId="7">[2]ImportData!$D$7</definedName>
    <definedName name="Study_Name" localSheetId="5">[2]ImportData!$D$7</definedName>
    <definedName name="Study_Name" localSheetId="8">[2]ImportData!$D$7</definedName>
    <definedName name="ValuationDate" localSheetId="9">#REF!</definedName>
    <definedName name="ValuationDate" localSheetId="6">#REF!</definedName>
    <definedName name="ValuationDate" localSheetId="14">#REF!</definedName>
    <definedName name="ValuationDate" localSheetId="7">#REF!</definedName>
    <definedName name="ValuationDate" localSheetId="5">#REF!</definedName>
    <definedName name="ValuationDate" localSheetId="8">#REF!</definedName>
    <definedName name="ValuationDate">#REF!</definedName>
    <definedName name="Wind_Capacity_Contr">'[4]Exhibit 2- Std Wind QF '!$E$57</definedName>
    <definedName name="Wind_Integration_Charge">'[4]Exhibit 2- Std Wind QF '!$E$45</definedName>
  </definedNames>
  <calcPr calcId="152511"/>
</workbook>
</file>

<file path=xl/calcChain.xml><?xml version="1.0" encoding="utf-8"?>
<calcChain xmlns="http://schemas.openxmlformats.org/spreadsheetml/2006/main">
  <c r="C265" i="31" l="1"/>
  <c r="C264" i="31"/>
  <c r="C263" i="31"/>
  <c r="C262" i="31"/>
  <c r="C261" i="31"/>
  <c r="C260" i="31"/>
  <c r="C259" i="31"/>
  <c r="C258" i="31"/>
  <c r="C257" i="31"/>
  <c r="C256" i="31"/>
  <c r="C255" i="31"/>
  <c r="C254" i="31"/>
  <c r="C253" i="31"/>
  <c r="C252" i="31"/>
  <c r="C251" i="31"/>
  <c r="C250" i="31"/>
  <c r="C249" i="31"/>
  <c r="C248" i="31"/>
  <c r="L21" i="31" l="1"/>
  <c r="L20" i="31"/>
  <c r="B20" i="31"/>
  <c r="C12" i="25" l="1"/>
  <c r="D12" i="25"/>
  <c r="B12" i="25"/>
  <c r="B14" i="31"/>
  <c r="B15" i="31" s="1"/>
  <c r="B16" i="31" s="1"/>
  <c r="B17" i="31" s="1"/>
  <c r="B18" i="31" l="1"/>
  <c r="B19" i="31" l="1"/>
  <c r="C10" i="25" l="1"/>
  <c r="I91" i="35" l="1"/>
  <c r="H91" i="35"/>
  <c r="G91" i="35"/>
  <c r="I90" i="35"/>
  <c r="H90" i="35"/>
  <c r="G90" i="35"/>
  <c r="I89" i="35"/>
  <c r="H89" i="35"/>
  <c r="G89" i="35"/>
  <c r="I88" i="35"/>
  <c r="H88" i="35"/>
  <c r="G88" i="35"/>
  <c r="I87" i="35"/>
  <c r="H87" i="35"/>
  <c r="G87" i="35"/>
  <c r="I86" i="35"/>
  <c r="H86" i="35"/>
  <c r="G86" i="35"/>
  <c r="G85" i="35"/>
  <c r="H84" i="35"/>
  <c r="I83" i="35"/>
  <c r="H83" i="35"/>
  <c r="G83" i="35"/>
  <c r="I82" i="35"/>
  <c r="H82" i="35"/>
  <c r="G82" i="35"/>
  <c r="O35" i="25" l="1"/>
  <c r="O34" i="25"/>
  <c r="AQ34" i="25" s="1"/>
  <c r="AG35" i="25" l="1"/>
  <c r="AC35" i="25"/>
  <c r="AJ35" i="25"/>
  <c r="AF35" i="25"/>
  <c r="AD35" i="25"/>
  <c r="AO34" i="25"/>
  <c r="AV34" i="25"/>
  <c r="AE34" i="25"/>
  <c r="AK34" i="25"/>
  <c r="AC34" i="25"/>
  <c r="AD34" i="25"/>
  <c r="AJ34" i="25"/>
  <c r="AB34" i="25"/>
  <c r="AS34" i="25"/>
  <c r="AU34" i="25"/>
  <c r="AW34" i="25"/>
  <c r="AI35" i="25"/>
  <c r="AE35" i="25"/>
  <c r="AH35" i="25"/>
  <c r="AK35" i="25"/>
  <c r="AN34" i="25"/>
  <c r="AP34" i="25"/>
  <c r="AR34" i="25"/>
  <c r="AT34" i="25"/>
  <c r="AN35" i="25"/>
  <c r="AP35" i="25"/>
  <c r="AR35" i="25"/>
  <c r="AT35" i="25"/>
  <c r="AV35" i="25"/>
  <c r="AH34" i="25"/>
  <c r="AG34" i="25"/>
  <c r="AO35" i="25"/>
  <c r="AQ35" i="25"/>
  <c r="AS35" i="25"/>
  <c r="AU35" i="25"/>
  <c r="AW35" i="25"/>
  <c r="AF34" i="25"/>
  <c r="AI34" i="25"/>
  <c r="AB35" i="25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3" i="46" s="1"/>
  <c r="E21" i="44"/>
  <c r="K21" i="44"/>
  <c r="E20" i="43"/>
  <c r="K20" i="43"/>
  <c r="F69" i="44"/>
  <c r="F70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E24" i="44" s="1"/>
  <c r="K23" i="44"/>
  <c r="K22" i="43"/>
  <c r="G23" i="44"/>
  <c r="E25" i="46"/>
  <c r="F72" i="46"/>
  <c r="F71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E34" i="46" s="1"/>
  <c r="G31" i="43"/>
  <c r="K33" i="44"/>
  <c r="G32" i="44"/>
  <c r="H32" i="44"/>
  <c r="H31" i="43"/>
  <c r="E33" i="44"/>
  <c r="I71" i="44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D18" i="39"/>
  <c r="D51" i="39"/>
  <c r="C89" i="39"/>
  <c r="E20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4" i="25" l="1"/>
  <c r="B41" i="25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N1" i="35" l="1"/>
  <c r="M65" i="35"/>
  <c r="M66" i="35"/>
  <c r="M67" i="35"/>
  <c r="M68" i="35"/>
  <c r="M69" i="35"/>
  <c r="M75" i="35"/>
  <c r="M83" i="35"/>
  <c r="M85" i="35"/>
  <c r="M86" i="35"/>
  <c r="M87" i="35"/>
  <c r="M88" i="35"/>
  <c r="M89" i="35"/>
  <c r="M90" i="35"/>
  <c r="M91" i="35"/>
  <c r="H92" i="35"/>
  <c r="K92" i="35" s="1"/>
  <c r="M92" i="35"/>
  <c r="H93" i="35"/>
  <c r="K93" i="35" s="1"/>
  <c r="M93" i="35"/>
  <c r="H94" i="35"/>
  <c r="K94" i="35" s="1"/>
  <c r="M94" i="35"/>
  <c r="H95" i="35"/>
  <c r="K95" i="35" s="1"/>
  <c r="M95" i="35"/>
  <c r="H96" i="35"/>
  <c r="K96" i="35" s="1"/>
  <c r="M96" i="35"/>
  <c r="H97" i="35"/>
  <c r="K97" i="35" s="1"/>
  <c r="M97" i="35"/>
  <c r="H98" i="35"/>
  <c r="K98" i="35" s="1"/>
  <c r="M98" i="35"/>
  <c r="H99" i="35"/>
  <c r="K99" i="35" s="1"/>
  <c r="M99" i="35"/>
  <c r="H100" i="35"/>
  <c r="K100" i="35" s="1"/>
  <c r="M100" i="35"/>
  <c r="H101" i="35"/>
  <c r="K101" i="35" s="1"/>
  <c r="M101" i="35"/>
  <c r="H102" i="35"/>
  <c r="K102" i="35" s="1"/>
  <c r="M102" i="35"/>
  <c r="M70" i="35" l="1"/>
  <c r="M71" i="35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40" i="31"/>
  <c r="I260" i="31" s="1"/>
  <c r="I32" i="31"/>
  <c r="I21" i="31"/>
  <c r="K9" i="31"/>
  <c r="G32" i="29" l="1"/>
  <c r="H32" i="29" s="1"/>
  <c r="D34" i="29"/>
  <c r="E33" i="29"/>
  <c r="F33" i="29"/>
  <c r="I85" i="29"/>
  <c r="I141" i="31"/>
  <c r="I261" i="31" s="1"/>
  <c r="I152" i="31"/>
  <c r="I33" i="31"/>
  <c r="I22" i="31"/>
  <c r="I44" i="31"/>
  <c r="F34" i="29" l="1"/>
  <c r="E34" i="29"/>
  <c r="G33" i="29"/>
  <c r="H33" i="29" s="1"/>
  <c r="D35" i="29"/>
  <c r="I86" i="29"/>
  <c r="I164" i="31"/>
  <c r="I56" i="31"/>
  <c r="I153" i="31"/>
  <c r="I45" i="31"/>
  <c r="I142" i="31"/>
  <c r="I262" i="31" s="1"/>
  <c r="I34" i="31"/>
  <c r="I23" i="31"/>
  <c r="G34" i="29" l="1"/>
  <c r="H34" i="29" s="1"/>
  <c r="F35" i="29"/>
  <c r="E35" i="29"/>
  <c r="D36" i="29"/>
  <c r="I87" i="29"/>
  <c r="I154" i="31"/>
  <c r="I46" i="31"/>
  <c r="I176" i="31"/>
  <c r="I68" i="31"/>
  <c r="I143" i="31"/>
  <c r="I263" i="31" s="1"/>
  <c r="I24" i="31"/>
  <c r="I35" i="31"/>
  <c r="I165" i="31"/>
  <c r="I57" i="31"/>
  <c r="G35" i="29" l="1"/>
  <c r="H35" i="29" s="1"/>
  <c r="E36" i="29"/>
  <c r="F36" i="29"/>
  <c r="D37" i="29"/>
  <c r="I88" i="29"/>
  <c r="I177" i="31"/>
  <c r="I69" i="31"/>
  <c r="I155" i="31"/>
  <c r="I47" i="31"/>
  <c r="I166" i="31"/>
  <c r="I58" i="31"/>
  <c r="I144" i="31"/>
  <c r="I264" i="31" s="1"/>
  <c r="I36" i="31"/>
  <c r="I25" i="31"/>
  <c r="I188" i="31"/>
  <c r="I80" i="31"/>
  <c r="G36" i="29" l="1"/>
  <c r="H36" i="29" s="1"/>
  <c r="F37" i="29"/>
  <c r="E37" i="29"/>
  <c r="D38" i="29"/>
  <c r="I89" i="29"/>
  <c r="I145" i="31"/>
  <c r="I265" i="31" s="1"/>
  <c r="I26" i="31"/>
  <c r="I37" i="31"/>
  <c r="I189" i="31"/>
  <c r="I81" i="31"/>
  <c r="I200" i="31"/>
  <c r="I92" i="31"/>
  <c r="I156" i="31"/>
  <c r="I48" i="31"/>
  <c r="I178" i="31"/>
  <c r="I70" i="31"/>
  <c r="I167" i="31"/>
  <c r="I59" i="31"/>
  <c r="G37" i="29" l="1"/>
  <c r="H37" i="29" s="1"/>
  <c r="F38" i="29"/>
  <c r="E38" i="29"/>
  <c r="D39" i="29"/>
  <c r="I90" i="29"/>
  <c r="I179" i="31"/>
  <c r="I71" i="31"/>
  <c r="I168" i="31"/>
  <c r="I60" i="31"/>
  <c r="I212" i="31"/>
  <c r="I104" i="31"/>
  <c r="I157" i="31"/>
  <c r="I49" i="31"/>
  <c r="I190" i="31"/>
  <c r="I82" i="31"/>
  <c r="I201" i="31"/>
  <c r="I93" i="31"/>
  <c r="I146" i="31"/>
  <c r="I266" i="31" s="1"/>
  <c r="I38" i="31"/>
  <c r="I27" i="31"/>
  <c r="G38" i="29" l="1"/>
  <c r="H38" i="29" s="1"/>
  <c r="E39" i="29"/>
  <c r="F39" i="29"/>
  <c r="D40" i="29"/>
  <c r="I91" i="29"/>
  <c r="I158" i="31"/>
  <c r="I50" i="31"/>
  <c r="I202" i="31"/>
  <c r="I94" i="31"/>
  <c r="I169" i="31"/>
  <c r="I61" i="31"/>
  <c r="I224" i="31"/>
  <c r="I116" i="31"/>
  <c r="I191" i="31"/>
  <c r="I83" i="31"/>
  <c r="I147" i="31"/>
  <c r="I267" i="31" s="1"/>
  <c r="I28" i="31"/>
  <c r="I39" i="31"/>
  <c r="I213" i="31"/>
  <c r="I105" i="31"/>
  <c r="I180" i="31"/>
  <c r="I72" i="31"/>
  <c r="G39" i="29" l="1"/>
  <c r="H39" i="29" s="1"/>
  <c r="F40" i="29"/>
  <c r="E40" i="29"/>
  <c r="I159" i="31"/>
  <c r="I51" i="31"/>
  <c r="I181" i="31"/>
  <c r="I73" i="31"/>
  <c r="I192" i="31"/>
  <c r="I84" i="31"/>
  <c r="I225" i="31"/>
  <c r="I117" i="31"/>
  <c r="I148" i="31"/>
  <c r="I268" i="31" s="1"/>
  <c r="I40" i="31"/>
  <c r="I29" i="31"/>
  <c r="I203" i="31"/>
  <c r="I95" i="31"/>
  <c r="I236" i="31"/>
  <c r="I128" i="31"/>
  <c r="I214" i="31"/>
  <c r="I106" i="31"/>
  <c r="I170" i="31"/>
  <c r="I62" i="31"/>
  <c r="G40" i="29" l="1"/>
  <c r="H40" i="29" s="1"/>
  <c r="I182" i="31"/>
  <c r="I74" i="31"/>
  <c r="I215" i="31"/>
  <c r="I107" i="31"/>
  <c r="I160" i="31"/>
  <c r="I52" i="31"/>
  <c r="I237" i="31"/>
  <c r="I129" i="31"/>
  <c r="I171" i="31"/>
  <c r="I63" i="31"/>
  <c r="I226" i="31"/>
  <c r="I118" i="31"/>
  <c r="I248" i="31"/>
  <c r="I149" i="31"/>
  <c r="I269" i="31" s="1"/>
  <c r="I30" i="31"/>
  <c r="I41" i="31"/>
  <c r="I204" i="31"/>
  <c r="I96" i="31"/>
  <c r="I193" i="31"/>
  <c r="I85" i="31"/>
  <c r="I205" i="31" l="1"/>
  <c r="I97" i="31"/>
  <c r="I150" i="31"/>
  <c r="I270" i="31" s="1"/>
  <c r="I42" i="31"/>
  <c r="I31" i="31"/>
  <c r="I238" i="31"/>
  <c r="I130" i="31"/>
  <c r="I249" i="31"/>
  <c r="I194" i="31"/>
  <c r="I86" i="31"/>
  <c r="I216" i="31"/>
  <c r="I108" i="31"/>
  <c r="I161" i="31"/>
  <c r="I53" i="31"/>
  <c r="I183" i="31"/>
  <c r="I75" i="31"/>
  <c r="I172" i="31"/>
  <c r="I64" i="31"/>
  <c r="I227" i="31"/>
  <c r="I119" i="31"/>
  <c r="I184" i="31" l="1"/>
  <c r="I76" i="31"/>
  <c r="I195" i="31"/>
  <c r="I87" i="31"/>
  <c r="I228" i="31"/>
  <c r="I120" i="31"/>
  <c r="I206" i="31"/>
  <c r="I98" i="31"/>
  <c r="I250" i="31"/>
  <c r="I162" i="31"/>
  <c r="I54" i="31"/>
  <c r="I239" i="31"/>
  <c r="I131" i="31"/>
  <c r="I173" i="31"/>
  <c r="I65" i="31"/>
  <c r="I151" i="31"/>
  <c r="I271" i="31" s="1"/>
  <c r="I43" i="31"/>
  <c r="I217" i="31"/>
  <c r="I109" i="31"/>
  <c r="I229" i="31" l="1"/>
  <c r="I121" i="31"/>
  <c r="I218" i="31"/>
  <c r="I110" i="31"/>
  <c r="I196" i="31"/>
  <c r="I88" i="31"/>
  <c r="I163" i="31"/>
  <c r="I55" i="31"/>
  <c r="I185" i="31"/>
  <c r="I77" i="31"/>
  <c r="I251" i="31"/>
  <c r="I174" i="31"/>
  <c r="I66" i="31"/>
  <c r="I240" i="31"/>
  <c r="I132" i="31"/>
  <c r="I207" i="31"/>
  <c r="I99" i="31"/>
  <c r="I219" i="31" l="1"/>
  <c r="I111" i="31"/>
  <c r="I197" i="31"/>
  <c r="I89" i="31"/>
  <c r="I208" i="31"/>
  <c r="I100" i="31"/>
  <c r="I252" i="31"/>
  <c r="I186" i="31"/>
  <c r="I78" i="31"/>
  <c r="I175" i="31"/>
  <c r="I67" i="31"/>
  <c r="I230" i="31"/>
  <c r="I122" i="31"/>
  <c r="I241" i="31"/>
  <c r="I133" i="31"/>
  <c r="I242" i="31" l="1"/>
  <c r="I134" i="31"/>
  <c r="I253" i="31"/>
  <c r="I198" i="31"/>
  <c r="I90" i="31"/>
  <c r="I220" i="31"/>
  <c r="I112" i="31"/>
  <c r="I209" i="31"/>
  <c r="I101" i="31"/>
  <c r="I187" i="31"/>
  <c r="I79" i="31"/>
  <c r="I231" i="31"/>
  <c r="I123" i="31"/>
  <c r="I232" i="31" l="1"/>
  <c r="I124" i="31"/>
  <c r="I210" i="31"/>
  <c r="I102" i="31"/>
  <c r="I243" i="31"/>
  <c r="I135" i="31"/>
  <c r="I199" i="31"/>
  <c r="I91" i="31"/>
  <c r="I221" i="31"/>
  <c r="I113" i="31"/>
  <c r="I254" i="31"/>
  <c r="I233" i="31" l="1"/>
  <c r="I125" i="31"/>
  <c r="I255" i="31"/>
  <c r="I222" i="31"/>
  <c r="I114" i="31"/>
  <c r="I211" i="31"/>
  <c r="I103" i="31"/>
  <c r="I244" i="31"/>
  <c r="I136" i="31"/>
  <c r="I256" i="31" l="1"/>
  <c r="I234" i="31"/>
  <c r="I126" i="31"/>
  <c r="I223" i="31"/>
  <c r="I115" i="31"/>
  <c r="I245" i="31"/>
  <c r="I137" i="31"/>
  <c r="I257" i="31" l="1"/>
  <c r="I246" i="31"/>
  <c r="I138" i="31"/>
  <c r="I235" i="31"/>
  <c r="I127" i="31"/>
  <c r="I258" i="31" l="1"/>
  <c r="I247" i="31"/>
  <c r="I139" i="31"/>
  <c r="I259" i="31" l="1"/>
  <c r="D50" i="29" l="1"/>
  <c r="M72" i="35" l="1"/>
  <c r="M73" i="35" l="1"/>
  <c r="M74" i="35" l="1"/>
  <c r="M76" i="35" l="1"/>
  <c r="M77" i="35" l="1"/>
  <c r="M78" i="35" l="1"/>
  <c r="M79" i="35" l="1"/>
  <c r="M80" i="35" l="1"/>
  <c r="M81" i="35" l="1"/>
  <c r="M82" i="35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K86" i="35" l="1"/>
  <c r="K87" i="35"/>
  <c r="K88" i="35"/>
  <c r="K89" i="35"/>
  <c r="K90" i="35"/>
  <c r="K91" i="35"/>
  <c r="K85" i="35" l="1"/>
  <c r="H4" i="35"/>
  <c r="B57" i="25" l="1"/>
  <c r="B58" i="25" l="1"/>
  <c r="M8" i="35" l="1"/>
  <c r="K270" i="31" l="1"/>
  <c r="K268" i="31"/>
  <c r="K266" i="31"/>
  <c r="K271" i="31"/>
  <c r="K267" i="31"/>
  <c r="K269" i="31"/>
  <c r="B13" i="47" l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21" i="31"/>
  <c r="L23" i="31"/>
  <c r="J20" i="31"/>
  <c r="B13" i="25" s="1"/>
  <c r="D13" i="25" l="1"/>
  <c r="L24" i="3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O13" i="25"/>
  <c r="B14" i="25"/>
  <c r="B22" i="31"/>
  <c r="J21" i="31"/>
  <c r="AG13" i="25" l="1"/>
  <c r="AC13" i="25"/>
  <c r="AB13" i="25"/>
  <c r="AF13" i="25"/>
  <c r="AH13" i="25"/>
  <c r="AE13" i="25"/>
  <c r="D14" i="25"/>
  <c r="AK13" i="25"/>
  <c r="AJ13" i="25"/>
  <c r="AD13" i="25"/>
  <c r="AI13" i="25"/>
  <c r="B15" i="25"/>
  <c r="O14" i="25"/>
  <c r="B23" i="31"/>
  <c r="J22" i="31"/>
  <c r="AR13" i="25"/>
  <c r="AV13" i="25"/>
  <c r="AP13" i="25"/>
  <c r="AT13" i="25"/>
  <c r="AO13" i="25"/>
  <c r="AS13" i="25"/>
  <c r="AQ13" i="25"/>
  <c r="AN13" i="25"/>
  <c r="AU13" i="25"/>
  <c r="AW13" i="25"/>
  <c r="AE14" i="25" l="1"/>
  <c r="AH14" i="25"/>
  <c r="AD14" i="25"/>
  <c r="AG14" i="25"/>
  <c r="D15" i="25"/>
  <c r="AI14" i="25"/>
  <c r="AJ14" i="25"/>
  <c r="AK14" i="25"/>
  <c r="AC14" i="25"/>
  <c r="AF14" i="25"/>
  <c r="AB14" i="25"/>
  <c r="BD13" i="25"/>
  <c r="BF13" i="25"/>
  <c r="BB13" i="25"/>
  <c r="BH13" i="25"/>
  <c r="BG13" i="25"/>
  <c r="AZ13" i="25"/>
  <c r="AS14" i="25"/>
  <c r="AQ14" i="25"/>
  <c r="AO14" i="25"/>
  <c r="AU14" i="25"/>
  <c r="AP14" i="25"/>
  <c r="AR14" i="25"/>
  <c r="AT14" i="25"/>
  <c r="AW14" i="25"/>
  <c r="AN14" i="25"/>
  <c r="AV14" i="25"/>
  <c r="BC13" i="25"/>
  <c r="BI13" i="25"/>
  <c r="BE13" i="25"/>
  <c r="BA13" i="25"/>
  <c r="B24" i="31"/>
  <c r="J23" i="31"/>
  <c r="B16" i="25"/>
  <c r="O15" i="25"/>
  <c r="AG15" i="25" l="1"/>
  <c r="AD15" i="25"/>
  <c r="AB15" i="25"/>
  <c r="AH15" i="25"/>
  <c r="D16" i="25"/>
  <c r="AK15" i="25"/>
  <c r="AC15" i="25"/>
  <c r="AJ15" i="25"/>
  <c r="AF15" i="25"/>
  <c r="AI15" i="25"/>
  <c r="AE15" i="25"/>
  <c r="BH14" i="25"/>
  <c r="AZ14" i="25"/>
  <c r="BC14" i="25"/>
  <c r="BI14" i="25"/>
  <c r="BE14" i="25"/>
  <c r="BF14" i="25"/>
  <c r="BG14" i="25"/>
  <c r="BB14" i="25"/>
  <c r="BD14" i="25"/>
  <c r="BJ13" i="25"/>
  <c r="C13" i="25" s="1"/>
  <c r="BA14" i="25"/>
  <c r="O16" i="25"/>
  <c r="B17" i="25"/>
  <c r="AU15" i="25"/>
  <c r="AR15" i="25"/>
  <c r="AP15" i="25"/>
  <c r="AW15" i="25"/>
  <c r="AS15" i="25"/>
  <c r="AQ15" i="25"/>
  <c r="AN15" i="25"/>
  <c r="AO15" i="25"/>
  <c r="AV15" i="25"/>
  <c r="AT15" i="25"/>
  <c r="B25" i="31"/>
  <c r="J24" i="31"/>
  <c r="AE16" i="25" l="1"/>
  <c r="AD16" i="25"/>
  <c r="AJ16" i="25"/>
  <c r="AB16" i="25"/>
  <c r="D17" i="25"/>
  <c r="AI16" i="25"/>
  <c r="AH16" i="25"/>
  <c r="AF16" i="25"/>
  <c r="AK16" i="25"/>
  <c r="AG16" i="25"/>
  <c r="AC16" i="25"/>
  <c r="BE15" i="25"/>
  <c r="BJ14" i="25"/>
  <c r="C14" i="25" s="1"/>
  <c r="BD15" i="25"/>
  <c r="BG15" i="25"/>
  <c r="BF15" i="25"/>
  <c r="BH15" i="25"/>
  <c r="BA15" i="25"/>
  <c r="BI15" i="25"/>
  <c r="AZ15" i="25"/>
  <c r="BC15" i="25"/>
  <c r="BB15" i="25"/>
  <c r="B18" i="25"/>
  <c r="O17" i="25"/>
  <c r="AQ16" i="25"/>
  <c r="AN16" i="25"/>
  <c r="AT16" i="25"/>
  <c r="AU16" i="25"/>
  <c r="AS16" i="25"/>
  <c r="AR16" i="25"/>
  <c r="AO16" i="25"/>
  <c r="AP16" i="25"/>
  <c r="AV16" i="25"/>
  <c r="AW16" i="25"/>
  <c r="B26" i="31"/>
  <c r="J25" i="31"/>
  <c r="AG17" i="25" l="1"/>
  <c r="AC17" i="25"/>
  <c r="AI17" i="25"/>
  <c r="AE17" i="25"/>
  <c r="AH17" i="25"/>
  <c r="D18" i="25"/>
  <c r="AK17" i="25"/>
  <c r="AD17" i="25"/>
  <c r="AJ17" i="25"/>
  <c r="AF17" i="25"/>
  <c r="AB17" i="25"/>
  <c r="BI16" i="25"/>
  <c r="BH16" i="25"/>
  <c r="BJ15" i="25"/>
  <c r="C15" i="25" s="1"/>
  <c r="BA16" i="25"/>
  <c r="BF16" i="25"/>
  <c r="BD16" i="25"/>
  <c r="BE16" i="25"/>
  <c r="AZ16" i="25"/>
  <c r="BB16" i="25"/>
  <c r="BG16" i="25"/>
  <c r="BC16" i="25"/>
  <c r="J26" i="31"/>
  <c r="B27" i="31"/>
  <c r="B19" i="25"/>
  <c r="O18" i="25"/>
  <c r="AO17" i="25"/>
  <c r="AW17" i="25"/>
  <c r="AQ17" i="25"/>
  <c r="AP17" i="25"/>
  <c r="AT17" i="25"/>
  <c r="AR17" i="25"/>
  <c r="AU17" i="25"/>
  <c r="AS17" i="25"/>
  <c r="AV17" i="25"/>
  <c r="AN17" i="25"/>
  <c r="AE18" i="25" l="1"/>
  <c r="AH18" i="25"/>
  <c r="AF18" i="25"/>
  <c r="AJ18" i="25"/>
  <c r="D19" i="25"/>
  <c r="AI18" i="25"/>
  <c r="AD18" i="25"/>
  <c r="AB18" i="25"/>
  <c r="AK18" i="25"/>
  <c r="AG18" i="25"/>
  <c r="AC18" i="25"/>
  <c r="BH17" i="25"/>
  <c r="BD17" i="25"/>
  <c r="BJ16" i="25"/>
  <c r="C16" i="25" s="1"/>
  <c r="AZ17" i="25"/>
  <c r="BC17" i="25"/>
  <c r="BE17" i="25"/>
  <c r="BF17" i="25"/>
  <c r="BI17" i="25"/>
  <c r="BG17" i="25"/>
  <c r="BB17" i="25"/>
  <c r="BA17" i="25"/>
  <c r="AO18" i="25"/>
  <c r="AQ18" i="25"/>
  <c r="AW18" i="25"/>
  <c r="AU18" i="25"/>
  <c r="AP18" i="25"/>
  <c r="AT18" i="25"/>
  <c r="AS18" i="25"/>
  <c r="AN18" i="25"/>
  <c r="AR18" i="25"/>
  <c r="AV18" i="25"/>
  <c r="O19" i="25"/>
  <c r="B20" i="25"/>
  <c r="B28" i="31"/>
  <c r="J27" i="31"/>
  <c r="AG19" i="25" l="1"/>
  <c r="AJ19" i="25"/>
  <c r="AF19" i="25"/>
  <c r="AB19" i="25"/>
  <c r="AE19" i="25"/>
  <c r="AD19" i="25"/>
  <c r="D20" i="25"/>
  <c r="AK19" i="25"/>
  <c r="AC19" i="25"/>
  <c r="AH19" i="25"/>
  <c r="AI19" i="25"/>
  <c r="BF18" i="25"/>
  <c r="AZ18" i="25"/>
  <c r="BE18" i="25"/>
  <c r="BG18" i="25"/>
  <c r="BA18" i="25"/>
  <c r="BJ17" i="25"/>
  <c r="C17" i="25" s="1"/>
  <c r="BB18" i="25"/>
  <c r="BD18" i="25"/>
  <c r="BC18" i="25"/>
  <c r="B21" i="25"/>
  <c r="O20" i="25"/>
  <c r="BH18" i="25"/>
  <c r="BI18" i="25"/>
  <c r="B29" i="31"/>
  <c r="J28" i="31"/>
  <c r="AQ19" i="25"/>
  <c r="AW19" i="25"/>
  <c r="AS19" i="25"/>
  <c r="AR19" i="25"/>
  <c r="AO19" i="25"/>
  <c r="AV19" i="25"/>
  <c r="AT19" i="25"/>
  <c r="AU19" i="25"/>
  <c r="AP19" i="25"/>
  <c r="AN19" i="25"/>
  <c r="AE20" i="25" l="1"/>
  <c r="AH20" i="25"/>
  <c r="AD20" i="25"/>
  <c r="AG20" i="25"/>
  <c r="AC20" i="25"/>
  <c r="AB20" i="25"/>
  <c r="AJ20" i="25"/>
  <c r="D21" i="25"/>
  <c r="AI20" i="25"/>
  <c r="AK20" i="25"/>
  <c r="AF20" i="25"/>
  <c r="BJ18" i="25"/>
  <c r="BB19" i="25"/>
  <c r="BA19" i="25"/>
  <c r="BE19" i="25"/>
  <c r="BG19" i="25"/>
  <c r="BI19" i="25"/>
  <c r="AZ19" i="25"/>
  <c r="BD19" i="25"/>
  <c r="BC19" i="25"/>
  <c r="AV20" i="25"/>
  <c r="AO20" i="25"/>
  <c r="AU20" i="25"/>
  <c r="AP20" i="25"/>
  <c r="AT20" i="25"/>
  <c r="AN20" i="25"/>
  <c r="AR20" i="25"/>
  <c r="AW20" i="25"/>
  <c r="AS20" i="25"/>
  <c r="AQ20" i="25"/>
  <c r="BF19" i="25"/>
  <c r="BH19" i="25"/>
  <c r="O21" i="25"/>
  <c r="B22" i="25"/>
  <c r="B30" i="31"/>
  <c r="J29" i="31"/>
  <c r="AC21" i="25" l="1"/>
  <c r="AJ21" i="25"/>
  <c r="AI21" i="25"/>
  <c r="AE21" i="25"/>
  <c r="AD21" i="25"/>
  <c r="D22" i="25"/>
  <c r="M16" i="28"/>
  <c r="C18" i="25"/>
  <c r="AK21" i="25"/>
  <c r="AG21" i="25"/>
  <c r="AF21" i="25"/>
  <c r="AB21" i="25"/>
  <c r="AH21" i="25"/>
  <c r="C9" i="28"/>
  <c r="BD20" i="25"/>
  <c r="AZ20" i="25"/>
  <c r="BB20" i="25"/>
  <c r="BH20" i="25"/>
  <c r="BG20" i="25"/>
  <c r="BC20" i="25"/>
  <c r="BJ19" i="25"/>
  <c r="C19" i="25" s="1"/>
  <c r="BE20" i="25"/>
  <c r="BA20" i="25"/>
  <c r="AU21" i="25"/>
  <c r="AV21" i="25"/>
  <c r="AS21" i="25"/>
  <c r="AP21" i="25"/>
  <c r="AO21" i="25"/>
  <c r="AT21" i="25"/>
  <c r="AR21" i="25"/>
  <c r="AQ21" i="25"/>
  <c r="AN21" i="25"/>
  <c r="AW21" i="25"/>
  <c r="B31" i="31"/>
  <c r="J30" i="31"/>
  <c r="BI20" i="25"/>
  <c r="BF20" i="25"/>
  <c r="B23" i="25"/>
  <c r="O22" i="25"/>
  <c r="AE22" i="25" l="1"/>
  <c r="AH22" i="25"/>
  <c r="AD22" i="25"/>
  <c r="AG22" i="25"/>
  <c r="AC22" i="25"/>
  <c r="AB22" i="25"/>
  <c r="AF22" i="25"/>
  <c r="D23" i="25"/>
  <c r="AI22" i="25"/>
  <c r="AK22" i="25"/>
  <c r="AJ22" i="25"/>
  <c r="BE21" i="25"/>
  <c r="BA21" i="25"/>
  <c r="BI21" i="25"/>
  <c r="BJ20" i="25"/>
  <c r="C20" i="25" s="1"/>
  <c r="BC21" i="25"/>
  <c r="BD21" i="25"/>
  <c r="BB21" i="25"/>
  <c r="BF21" i="25"/>
  <c r="AZ21" i="25"/>
  <c r="AW22" i="25"/>
  <c r="AP22" i="25"/>
  <c r="AV22" i="25"/>
  <c r="AO22" i="25"/>
  <c r="AU22" i="25"/>
  <c r="AT22" i="25"/>
  <c r="AQ22" i="25"/>
  <c r="AN22" i="25"/>
  <c r="AS22" i="25"/>
  <c r="AR22" i="25"/>
  <c r="BG21" i="25"/>
  <c r="O23" i="25"/>
  <c r="B24" i="25"/>
  <c r="J31" i="31"/>
  <c r="B32" i="31"/>
  <c r="BH21" i="25"/>
  <c r="AG23" i="25" l="1"/>
  <c r="AJ23" i="25"/>
  <c r="AF23" i="25"/>
  <c r="AB23" i="25"/>
  <c r="AE23" i="25"/>
  <c r="AD23" i="25"/>
  <c r="AH23" i="25"/>
  <c r="D24" i="25"/>
  <c r="AK23" i="25"/>
  <c r="AC23" i="25"/>
  <c r="AI23" i="25"/>
  <c r="C37" i="28"/>
  <c r="I37" i="29" s="1"/>
  <c r="J37" i="29" s="1"/>
  <c r="K37" i="29" s="1"/>
  <c r="C34" i="28"/>
  <c r="I34" i="29" s="1"/>
  <c r="J34" i="29" s="1"/>
  <c r="K34" i="29" s="1"/>
  <c r="C27" i="28"/>
  <c r="I27" i="29" s="1"/>
  <c r="J27" i="29" s="1"/>
  <c r="K27" i="29" s="1"/>
  <c r="C16" i="28"/>
  <c r="C36" i="28"/>
  <c r="I36" i="29" s="1"/>
  <c r="J36" i="29" s="1"/>
  <c r="K36" i="29" s="1"/>
  <c r="C40" i="28"/>
  <c r="I40" i="29" s="1"/>
  <c r="J40" i="29" s="1"/>
  <c r="K40" i="29" s="1"/>
  <c r="C25" i="28"/>
  <c r="C19" i="28"/>
  <c r="C21" i="28"/>
  <c r="C39" i="28"/>
  <c r="I39" i="29" s="1"/>
  <c r="J39" i="29" s="1"/>
  <c r="K39" i="29" s="1"/>
  <c r="C22" i="28"/>
  <c r="C15" i="28"/>
  <c r="C26" i="28"/>
  <c r="C38" i="28"/>
  <c r="I38" i="29" s="1"/>
  <c r="J38" i="29" s="1"/>
  <c r="K38" i="29" s="1"/>
  <c r="C17" i="28"/>
  <c r="C14" i="28"/>
  <c r="C20" i="28"/>
  <c r="C24" i="28"/>
  <c r="C23" i="28"/>
  <c r="C31" i="28"/>
  <c r="I31" i="29" s="1"/>
  <c r="J31" i="29" s="1"/>
  <c r="K31" i="29" s="1"/>
  <c r="C18" i="28"/>
  <c r="C33" i="28"/>
  <c r="I33" i="29" s="1"/>
  <c r="J33" i="29" s="1"/>
  <c r="K33" i="29" s="1"/>
  <c r="C29" i="28"/>
  <c r="I29" i="29" s="1"/>
  <c r="J29" i="29" s="1"/>
  <c r="K29" i="29" s="1"/>
  <c r="C28" i="28"/>
  <c r="C30" i="28"/>
  <c r="I30" i="29" s="1"/>
  <c r="J30" i="29" s="1"/>
  <c r="K30" i="29" s="1"/>
  <c r="C32" i="28"/>
  <c r="I32" i="29" s="1"/>
  <c r="J32" i="29" s="1"/>
  <c r="K32" i="29" s="1"/>
  <c r="C35" i="28"/>
  <c r="I35" i="29" s="1"/>
  <c r="J35" i="29" s="1"/>
  <c r="K35" i="29" s="1"/>
  <c r="BI22" i="25"/>
  <c r="AZ22" i="25"/>
  <c r="BH22" i="25"/>
  <c r="BE22" i="25"/>
  <c r="BB22" i="25"/>
  <c r="BF22" i="25"/>
  <c r="BC22" i="25"/>
  <c r="BA22" i="25"/>
  <c r="BJ21" i="25"/>
  <c r="C21" i="25" s="1"/>
  <c r="J32" i="31"/>
  <c r="B33" i="31"/>
  <c r="BD22" i="25"/>
  <c r="BG22" i="25"/>
  <c r="B25" i="25"/>
  <c r="O24" i="25"/>
  <c r="AS23" i="25"/>
  <c r="AR23" i="25"/>
  <c r="AV23" i="25"/>
  <c r="AT23" i="25"/>
  <c r="AQ23" i="25"/>
  <c r="AO23" i="25"/>
  <c r="AN23" i="25"/>
  <c r="AU23" i="25"/>
  <c r="AP23" i="25"/>
  <c r="AW23" i="25"/>
  <c r="AE24" i="25" l="1"/>
  <c r="AD24" i="25"/>
  <c r="AK24" i="25"/>
  <c r="AG24" i="25"/>
  <c r="AJ24" i="25"/>
  <c r="AB24" i="25"/>
  <c r="D25" i="25"/>
  <c r="AI24" i="25"/>
  <c r="AH24" i="25"/>
  <c r="AC24" i="25"/>
  <c r="AF24" i="25"/>
  <c r="BF23" i="25"/>
  <c r="BD23" i="25"/>
  <c r="AZ23" i="25"/>
  <c r="BA23" i="25"/>
  <c r="BE23" i="25"/>
  <c r="BB23" i="25"/>
  <c r="BC23" i="25"/>
  <c r="BJ22" i="25"/>
  <c r="C22" i="25" s="1"/>
  <c r="BG23" i="25"/>
  <c r="BH23" i="25"/>
  <c r="J33" i="31"/>
  <c r="B34" i="31"/>
  <c r="B26" i="25"/>
  <c r="O25" i="25"/>
  <c r="BI23" i="25"/>
  <c r="AQ24" i="25"/>
  <c r="AW24" i="25"/>
  <c r="AU24" i="25"/>
  <c r="AV24" i="25"/>
  <c r="AS24" i="25"/>
  <c r="AP24" i="25"/>
  <c r="AT24" i="25"/>
  <c r="AR24" i="25"/>
  <c r="AO24" i="25"/>
  <c r="AN24" i="25"/>
  <c r="AG25" i="25" l="1"/>
  <c r="AJ25" i="25"/>
  <c r="AB25" i="25"/>
  <c r="AE25" i="25"/>
  <c r="AH25" i="25"/>
  <c r="AD25" i="25"/>
  <c r="D26" i="25"/>
  <c r="AK25" i="25"/>
  <c r="AC25" i="25"/>
  <c r="AF25" i="25"/>
  <c r="AI25" i="25"/>
  <c r="BB24" i="25"/>
  <c r="BH24" i="25"/>
  <c r="AZ24" i="25"/>
  <c r="BD24" i="25"/>
  <c r="BI24" i="25"/>
  <c r="BJ23" i="25"/>
  <c r="C23" i="25" s="1"/>
  <c r="BC24" i="25"/>
  <c r="BA24" i="25"/>
  <c r="BG24" i="25"/>
  <c r="AO25" i="25"/>
  <c r="AP25" i="25"/>
  <c r="AQ25" i="25"/>
  <c r="AT25" i="25"/>
  <c r="AW25" i="25"/>
  <c r="AN25" i="25"/>
  <c r="AV25" i="25"/>
  <c r="AU25" i="25"/>
  <c r="AS25" i="25"/>
  <c r="AR25" i="25"/>
  <c r="BE24" i="25"/>
  <c r="B27" i="25"/>
  <c r="O26" i="25"/>
  <c r="BF24" i="25"/>
  <c r="J34" i="31"/>
  <c r="B35" i="31"/>
  <c r="AE26" i="25" l="1"/>
  <c r="AF26" i="25"/>
  <c r="AJ26" i="25"/>
  <c r="D27" i="25"/>
  <c r="AI26" i="25"/>
  <c r="AB26" i="25"/>
  <c r="AH26" i="25"/>
  <c r="AD26" i="25"/>
  <c r="AK26" i="25"/>
  <c r="AG26" i="25"/>
  <c r="AC26" i="25"/>
  <c r="BB25" i="25"/>
  <c r="AZ25" i="25"/>
  <c r="BA25" i="25"/>
  <c r="BJ24" i="25"/>
  <c r="C24" i="25" s="1"/>
  <c r="BC25" i="25"/>
  <c r="B28" i="25"/>
  <c r="O27" i="25"/>
  <c r="BI25" i="25"/>
  <c r="BF25" i="25"/>
  <c r="BE25" i="25"/>
  <c r="BG25" i="25"/>
  <c r="B36" i="31"/>
  <c r="J35" i="31"/>
  <c r="AS26" i="25"/>
  <c r="AV26" i="25"/>
  <c r="AP26" i="25"/>
  <c r="AQ26" i="25"/>
  <c r="AR26" i="25"/>
  <c r="AW26" i="25"/>
  <c r="AN26" i="25"/>
  <c r="AU26" i="25"/>
  <c r="AT26" i="25"/>
  <c r="AO26" i="25"/>
  <c r="BD25" i="25"/>
  <c r="BH25" i="25"/>
  <c r="AG27" i="25" l="1"/>
  <c r="AJ27" i="25"/>
  <c r="AF27" i="25"/>
  <c r="AB27" i="25"/>
  <c r="AE27" i="25"/>
  <c r="AD27" i="25"/>
  <c r="D28" i="25"/>
  <c r="AK27" i="25"/>
  <c r="AC27" i="25"/>
  <c r="AI27" i="25"/>
  <c r="AH27" i="25"/>
  <c r="BH26" i="25"/>
  <c r="BB26" i="25"/>
  <c r="BA26" i="25"/>
  <c r="AZ26" i="25"/>
  <c r="BD26" i="25"/>
  <c r="BE26" i="25"/>
  <c r="BJ25" i="25"/>
  <c r="C25" i="25" s="1"/>
  <c r="BC26" i="25"/>
  <c r="BG26" i="25"/>
  <c r="B29" i="25"/>
  <c r="O28" i="25"/>
  <c r="BI26" i="25"/>
  <c r="B37" i="31"/>
  <c r="J36" i="31"/>
  <c r="BF26" i="25"/>
  <c r="AR27" i="25"/>
  <c r="AQ27" i="25"/>
  <c r="AN27" i="25"/>
  <c r="AS27" i="25"/>
  <c r="AW27" i="25"/>
  <c r="AO27" i="25"/>
  <c r="AU27" i="25"/>
  <c r="AT27" i="25"/>
  <c r="AV27" i="25"/>
  <c r="AP27" i="25"/>
  <c r="AE28" i="25" l="1"/>
  <c r="AB28" i="25"/>
  <c r="AJ28" i="25"/>
  <c r="D29" i="25"/>
  <c r="AI28" i="25"/>
  <c r="AF28" i="25"/>
  <c r="AH28" i="25"/>
  <c r="AD28" i="25"/>
  <c r="AK28" i="25"/>
  <c r="AG28" i="25"/>
  <c r="AC28" i="25"/>
  <c r="BA27" i="25"/>
  <c r="BH27" i="25"/>
  <c r="BB27" i="25"/>
  <c r="BI27" i="25"/>
  <c r="BJ26" i="25"/>
  <c r="C26" i="25" s="1"/>
  <c r="AZ27" i="25"/>
  <c r="BC27" i="25"/>
  <c r="B30" i="25"/>
  <c r="O29" i="25"/>
  <c r="BE27" i="25"/>
  <c r="BD27" i="25"/>
  <c r="J37" i="31"/>
  <c r="B38" i="31"/>
  <c r="BF27" i="25"/>
  <c r="BG27" i="25"/>
  <c r="AQ28" i="25"/>
  <c r="AW28" i="25"/>
  <c r="AR28" i="25"/>
  <c r="AO28" i="25"/>
  <c r="AU28" i="25"/>
  <c r="AS28" i="25"/>
  <c r="AN28" i="25"/>
  <c r="AT28" i="25"/>
  <c r="AP28" i="25"/>
  <c r="AV28" i="25"/>
  <c r="AG29" i="25" l="1"/>
  <c r="AJ29" i="25"/>
  <c r="AF29" i="25"/>
  <c r="AB29" i="25"/>
  <c r="AE29" i="25"/>
  <c r="AD29" i="25"/>
  <c r="D30" i="25"/>
  <c r="AK29" i="25"/>
  <c r="AC29" i="25"/>
  <c r="AH29" i="25"/>
  <c r="AI29" i="25"/>
  <c r="BG28" i="25"/>
  <c r="BB28" i="25"/>
  <c r="AZ28" i="25"/>
  <c r="BE28" i="25"/>
  <c r="BA28" i="25"/>
  <c r="BH28" i="25"/>
  <c r="BC28" i="25"/>
  <c r="BJ27" i="25"/>
  <c r="C27" i="25" s="1"/>
  <c r="AO29" i="25"/>
  <c r="AS29" i="25"/>
  <c r="AU29" i="25"/>
  <c r="AT29" i="25"/>
  <c r="AN29" i="25"/>
  <c r="AV29" i="25"/>
  <c r="AQ29" i="25"/>
  <c r="AP29" i="25"/>
  <c r="AR29" i="25"/>
  <c r="AW29" i="25"/>
  <c r="BD28" i="25"/>
  <c r="B31" i="25"/>
  <c r="O30" i="25"/>
  <c r="BI28" i="25"/>
  <c r="J38" i="31"/>
  <c r="B39" i="31"/>
  <c r="BF28" i="25"/>
  <c r="AE30" i="25" l="1"/>
  <c r="AD30" i="25"/>
  <c r="AG30" i="25"/>
  <c r="AJ30" i="25"/>
  <c r="AB30" i="25"/>
  <c r="D31" i="25"/>
  <c r="AI30" i="25"/>
  <c r="AF30" i="25"/>
  <c r="AH30" i="25"/>
  <c r="AK30" i="25"/>
  <c r="AC30" i="25"/>
  <c r="BG29" i="25"/>
  <c r="BI29" i="25"/>
  <c r="BC29" i="25"/>
  <c r="BJ28" i="25"/>
  <c r="C28" i="25" s="1"/>
  <c r="BF29" i="25"/>
  <c r="BB29" i="25"/>
  <c r="AZ29" i="25"/>
  <c r="BA29" i="25"/>
  <c r="AT30" i="25"/>
  <c r="AS30" i="25"/>
  <c r="AN30" i="25"/>
  <c r="AV30" i="25"/>
  <c r="AP30" i="25"/>
  <c r="AU30" i="25"/>
  <c r="AR30" i="25"/>
  <c r="AO30" i="25"/>
  <c r="AQ30" i="25"/>
  <c r="AW30" i="25"/>
  <c r="J39" i="31"/>
  <c r="B40" i="31"/>
  <c r="B32" i="25"/>
  <c r="O31" i="25"/>
  <c r="BD29" i="25"/>
  <c r="BH29" i="25"/>
  <c r="BE29" i="25"/>
  <c r="AG31" i="25" l="1"/>
  <c r="AJ31" i="25"/>
  <c r="AE31" i="25"/>
  <c r="AD31" i="25"/>
  <c r="AH31" i="25"/>
  <c r="B33" i="25"/>
  <c r="D32" i="25"/>
  <c r="AK31" i="25"/>
  <c r="AC31" i="25"/>
  <c r="AF31" i="25"/>
  <c r="AB31" i="25"/>
  <c r="AI31" i="25"/>
  <c r="D33" i="25"/>
  <c r="O33" i="25"/>
  <c r="BI30" i="25"/>
  <c r="BE30" i="25"/>
  <c r="BG30" i="25"/>
  <c r="BC30" i="25"/>
  <c r="BF30" i="25"/>
  <c r="BJ29" i="25"/>
  <c r="C29" i="25" s="1"/>
  <c r="BA30" i="25"/>
  <c r="BH30" i="25"/>
  <c r="BB30" i="25"/>
  <c r="AZ30" i="25"/>
  <c r="AQ31" i="25"/>
  <c r="AU31" i="25"/>
  <c r="AT31" i="25"/>
  <c r="AV31" i="25"/>
  <c r="AR31" i="25"/>
  <c r="AN31" i="25"/>
  <c r="AS31" i="25"/>
  <c r="AP31" i="25"/>
  <c r="AW31" i="25"/>
  <c r="AO31" i="25"/>
  <c r="O32" i="25"/>
  <c r="B41" i="31"/>
  <c r="J40" i="31"/>
  <c r="BD30" i="25"/>
  <c r="AI32" i="25" l="1"/>
  <c r="AE32" i="25"/>
  <c r="AD32" i="25"/>
  <c r="AK32" i="25"/>
  <c r="AG32" i="25"/>
  <c r="AJ32" i="25"/>
  <c r="AB32" i="25"/>
  <c r="AF32" i="25"/>
  <c r="AH32" i="25"/>
  <c r="AK33" i="25"/>
  <c r="AG33" i="25"/>
  <c r="AC33" i="25"/>
  <c r="AH33" i="25"/>
  <c r="AJ33" i="25"/>
  <c r="AF33" i="25"/>
  <c r="AB33" i="25"/>
  <c r="AI33" i="25"/>
  <c r="AE33" i="25"/>
  <c r="AD33" i="25"/>
  <c r="AC32" i="25"/>
  <c r="BE31" i="25"/>
  <c r="AU33" i="25"/>
  <c r="AO33" i="25"/>
  <c r="AS33" i="25"/>
  <c r="AW33" i="25"/>
  <c r="AV33" i="25"/>
  <c r="AR33" i="25"/>
  <c r="AT33" i="25"/>
  <c r="AP33" i="25"/>
  <c r="AN33" i="25"/>
  <c r="AQ33" i="25"/>
  <c r="AZ31" i="25"/>
  <c r="BB31" i="25"/>
  <c r="BA31" i="25"/>
  <c r="BJ30" i="25"/>
  <c r="C30" i="25" s="1"/>
  <c r="BD31" i="25"/>
  <c r="BG31" i="25"/>
  <c r="BH31" i="25"/>
  <c r="BC31" i="25"/>
  <c r="BF31" i="25"/>
  <c r="BI31" i="25"/>
  <c r="AW32" i="25"/>
  <c r="AQ32" i="25"/>
  <c r="AU32" i="25"/>
  <c r="AP32" i="25"/>
  <c r="AV32" i="25"/>
  <c r="AR32" i="25"/>
  <c r="AT32" i="25"/>
  <c r="AS32" i="25"/>
  <c r="AO32" i="25"/>
  <c r="AN32" i="25"/>
  <c r="B42" i="31"/>
  <c r="J41" i="31"/>
  <c r="B56" i="25"/>
  <c r="BF33" i="25" l="1"/>
  <c r="BG32" i="25"/>
  <c r="BE33" i="25"/>
  <c r="AZ33" i="25"/>
  <c r="BD33" i="25"/>
  <c r="BA33" i="25"/>
  <c r="BH33" i="25"/>
  <c r="BI33" i="25"/>
  <c r="BC33" i="25"/>
  <c r="BG33" i="25"/>
  <c r="BB33" i="25"/>
  <c r="BF32" i="25"/>
  <c r="BA32" i="25"/>
  <c r="AZ32" i="25"/>
  <c r="BJ31" i="25"/>
  <c r="C31" i="25" s="1"/>
  <c r="BD32" i="25"/>
  <c r="BH32" i="25"/>
  <c r="BC32" i="25"/>
  <c r="BB32" i="25"/>
  <c r="BI32" i="25"/>
  <c r="BE32" i="25"/>
  <c r="B43" i="31"/>
  <c r="J42" i="31"/>
  <c r="BJ33" i="25" l="1"/>
  <c r="C33" i="25" s="1"/>
  <c r="BJ32" i="25"/>
  <c r="C32" i="25" s="1"/>
  <c r="BI35" i="25"/>
  <c r="BI34" i="25"/>
  <c r="BF34" i="25"/>
  <c r="BF35" i="25"/>
  <c r="BH34" i="25"/>
  <c r="BH35" i="25"/>
  <c r="BB35" i="25"/>
  <c r="BB34" i="25"/>
  <c r="BA35" i="25"/>
  <c r="BA34" i="25"/>
  <c r="BD34" i="25"/>
  <c r="BD35" i="25"/>
  <c r="BG35" i="25"/>
  <c r="BG34" i="25"/>
  <c r="BE34" i="25"/>
  <c r="BE35" i="25"/>
  <c r="BC35" i="25"/>
  <c r="BC34" i="25"/>
  <c r="AZ35" i="25"/>
  <c r="BJ35" i="25" s="1"/>
  <c r="AZ34" i="25"/>
  <c r="BJ34" i="25" s="1"/>
  <c r="J43" i="31"/>
  <c r="B44" i="31"/>
  <c r="B45" i="31" l="1"/>
  <c r="J44" i="31"/>
  <c r="J45" i="31" l="1"/>
  <c r="B46" i="31"/>
  <c r="J46" i="31" l="1"/>
  <c r="B47" i="31"/>
  <c r="J47" i="31" l="1"/>
  <c r="B48" i="31"/>
  <c r="J48" i="31" l="1"/>
  <c r="B49" i="31"/>
  <c r="J49" i="31" l="1"/>
  <c r="B50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B74" i="31" l="1"/>
  <c r="J73" i="31"/>
  <c r="J74" i="31" l="1"/>
  <c r="B75" i="31"/>
  <c r="J75" i="31" l="1"/>
  <c r="B76" i="31"/>
  <c r="B77" i="31" l="1"/>
  <c r="J76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B90" i="31" l="1"/>
  <c r="J89" i="31"/>
  <c r="J90" i="31" l="1"/>
  <c r="B91" i="31"/>
  <c r="J91" i="31" l="1"/>
  <c r="B92" i="31"/>
  <c r="B93" i="31" l="1"/>
  <c r="J92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B111" i="31" l="1"/>
  <c r="J110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J128" i="31" l="1"/>
  <c r="B129" i="31"/>
  <c r="J129" i="31" l="1"/>
  <c r="B130" i="31"/>
  <c r="J130" i="31" l="1"/>
  <c r="B131" i="31"/>
  <c r="J131" i="31" l="1"/>
  <c r="B132" i="31"/>
  <c r="J132" i="31" l="1"/>
  <c r="B133" i="31"/>
  <c r="J133" i="31" l="1"/>
  <c r="B134" i="31"/>
  <c r="J134" i="31" l="1"/>
  <c r="B135" i="31"/>
  <c r="B136" i="31" l="1"/>
  <c r="J135" i="31"/>
  <c r="J136" i="31" l="1"/>
  <c r="B137" i="31"/>
  <c r="B138" i="31" l="1"/>
  <c r="J137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J148" i="31" l="1"/>
  <c r="B149" i="31"/>
  <c r="J149" i="31" l="1"/>
  <c r="B150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B158" i="31" l="1"/>
  <c r="J157" i="31"/>
  <c r="J158" i="31" l="1"/>
  <c r="B159" i="31"/>
  <c r="B160" i="31" l="1"/>
  <c r="J159" i="31"/>
  <c r="J160" i="31" l="1"/>
  <c r="B161" i="31"/>
  <c r="J161" i="31" l="1"/>
  <c r="B162" i="31"/>
  <c r="J162" i="31" l="1"/>
  <c r="B163" i="31"/>
  <c r="J163" i="31" l="1"/>
  <c r="B164" i="31"/>
  <c r="J164" i="31" l="1"/>
  <c r="B165" i="31"/>
  <c r="J165" i="31" l="1"/>
  <c r="B166" i="31"/>
  <c r="J166" i="31" l="1"/>
  <c r="B167" i="31"/>
  <c r="J167" i="31" l="1"/>
  <c r="B168" i="31"/>
  <c r="B169" i="31" l="1"/>
  <c r="J168" i="31"/>
  <c r="J169" i="31" l="1"/>
  <c r="B170" i="31"/>
  <c r="J170" i="31" l="1"/>
  <c r="B171" i="31"/>
  <c r="B172" i="31" l="1"/>
  <c r="J171" i="31"/>
  <c r="J172" i="31" l="1"/>
  <c r="B173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B180" i="31" l="1"/>
  <c r="J179" i="31"/>
  <c r="J180" i="31" l="1"/>
  <c r="B181" i="31"/>
  <c r="J181" i="31" l="1"/>
  <c r="B182" i="31"/>
  <c r="B183" i="31" l="1"/>
  <c r="J182" i="31"/>
  <c r="J183" i="31" l="1"/>
  <c r="B184" i="31"/>
  <c r="J184" i="31" l="1"/>
  <c r="B185" i="31"/>
  <c r="J185" i="31" l="1"/>
  <c r="B186" i="31"/>
  <c r="J186" i="31" l="1"/>
  <c r="B187" i="31"/>
  <c r="J187" i="31" l="1"/>
  <c r="B188" i="31"/>
  <c r="J188" i="31" l="1"/>
  <c r="B189" i="31"/>
  <c r="J189" i="31" l="1"/>
  <c r="B190" i="31"/>
  <c r="J190" i="31" l="1"/>
  <c r="B191" i="31"/>
  <c r="J191" i="31" l="1"/>
  <c r="B192" i="31"/>
  <c r="B193" i="31" l="1"/>
  <c r="J192" i="31"/>
  <c r="J193" i="31" l="1"/>
  <c r="B194" i="31"/>
  <c r="J194" i="31" l="1"/>
  <c r="B195" i="31"/>
  <c r="J195" i="31" l="1"/>
  <c r="B196" i="31"/>
  <c r="J196" i="31" l="1"/>
  <c r="B197" i="31"/>
  <c r="J197" i="31" l="1"/>
  <c r="B198" i="31"/>
  <c r="J198" i="31" l="1"/>
  <c r="B199" i="31"/>
  <c r="J199" i="31" l="1"/>
  <c r="B200" i="31"/>
  <c r="B201" i="31" l="1"/>
  <c r="J200" i="31"/>
  <c r="J201" i="31" l="1"/>
  <c r="B202" i="31"/>
  <c r="J202" i="31" l="1"/>
  <c r="B203" i="31"/>
  <c r="J203" i="31" l="1"/>
  <c r="B204" i="31"/>
  <c r="J204" i="31" l="1"/>
  <c r="B205" i="31"/>
  <c r="B206" i="31" l="1"/>
  <c r="J205" i="31"/>
  <c r="J206" i="31" l="1"/>
  <c r="B207" i="31"/>
  <c r="J207" i="31" l="1"/>
  <c r="B208" i="31"/>
  <c r="B209" i="31" l="1"/>
  <c r="J208" i="31"/>
  <c r="J209" i="31" l="1"/>
  <c r="B210" i="31"/>
  <c r="J210" i="31" l="1"/>
  <c r="B211" i="31"/>
  <c r="J211" i="31" l="1"/>
  <c r="B212" i="31"/>
  <c r="J212" i="31" l="1"/>
  <c r="B213" i="31"/>
  <c r="J213" i="31" l="1"/>
  <c r="B214" i="31"/>
  <c r="J214" i="31" l="1"/>
  <c r="B215" i="31"/>
  <c r="J215" i="31" l="1"/>
  <c r="B216" i="31"/>
  <c r="J216" i="31" l="1"/>
  <c r="B217" i="31"/>
  <c r="J217" i="31" l="1"/>
  <c r="B218" i="31"/>
  <c r="J218" i="31" l="1"/>
  <c r="B219" i="31"/>
  <c r="J219" i="31" l="1"/>
  <c r="B220" i="31"/>
  <c r="J220" i="31" l="1"/>
  <c r="B221" i="31"/>
  <c r="J221" i="31" l="1"/>
  <c r="B222" i="31"/>
  <c r="J222" i="31" l="1"/>
  <c r="B223" i="31"/>
  <c r="J223" i="31" l="1"/>
  <c r="B224" i="31"/>
  <c r="J224" i="31" l="1"/>
  <c r="B225" i="31"/>
  <c r="J225" i="31" l="1"/>
  <c r="B226" i="31"/>
  <c r="J226" i="31" l="1"/>
  <c r="B227" i="31"/>
  <c r="J227" i="31" l="1"/>
  <c r="B228" i="31"/>
  <c r="B229" i="31" l="1"/>
  <c r="J228" i="31"/>
  <c r="J229" i="31" l="1"/>
  <c r="B230" i="31"/>
  <c r="J230" i="31" l="1"/>
  <c r="B231" i="31"/>
  <c r="B232" i="31" l="1"/>
  <c r="J231" i="31"/>
  <c r="J232" i="31" l="1"/>
  <c r="B233" i="31"/>
  <c r="J233" i="31" l="1"/>
  <c r="B234" i="31"/>
  <c r="J234" i="31" l="1"/>
  <c r="B235" i="31"/>
  <c r="J235" i="31" l="1"/>
  <c r="B236" i="31"/>
  <c r="J236" i="31" l="1"/>
  <c r="B237" i="31"/>
  <c r="J237" i="31" l="1"/>
  <c r="B238" i="31"/>
  <c r="J238" i="31" l="1"/>
  <c r="B239" i="31"/>
  <c r="J239" i="31" l="1"/>
  <c r="B240" i="31"/>
  <c r="J240" i="31" l="1"/>
  <c r="B241" i="31"/>
  <c r="J241" i="31" l="1"/>
  <c r="B242" i="31"/>
  <c r="J242" i="31" l="1"/>
  <c r="B243" i="31"/>
  <c r="J243" i="31" l="1"/>
  <c r="B244" i="31"/>
  <c r="B245" i="31" l="1"/>
  <c r="J244" i="31"/>
  <c r="J245" i="31" l="1"/>
  <c r="B246" i="31"/>
  <c r="J246" i="31" l="1"/>
  <c r="B247" i="31"/>
  <c r="J247" i="31" l="1"/>
  <c r="B248" i="31"/>
  <c r="B249" i="31" l="1"/>
  <c r="J248" i="31"/>
  <c r="J249" i="31" l="1"/>
  <c r="B250" i="31"/>
  <c r="J250" i="31" l="1"/>
  <c r="B251" i="31"/>
  <c r="J251" i="31" l="1"/>
  <c r="B252" i="31"/>
  <c r="J252" i="31" l="1"/>
  <c r="B253" i="31"/>
  <c r="J253" i="31" l="1"/>
  <c r="B254" i="31"/>
  <c r="J254" i="31" l="1"/>
  <c r="B255" i="31"/>
  <c r="B256" i="31" l="1"/>
  <c r="J255" i="31"/>
  <c r="J256" i="31" l="1"/>
  <c r="B257" i="31"/>
  <c r="J257" i="31" l="1"/>
  <c r="B258" i="31"/>
  <c r="J258" i="31" l="1"/>
  <c r="B259" i="31"/>
  <c r="J259" i="31" l="1"/>
  <c r="B260" i="31"/>
  <c r="J260" i="31" l="1"/>
  <c r="B273" i="31"/>
  <c r="B261" i="31"/>
  <c r="J261" i="31" l="1"/>
  <c r="B262" i="31"/>
  <c r="J262" i="31" l="1"/>
  <c r="B263" i="31"/>
  <c r="J263" i="31" l="1"/>
  <c r="B264" i="31"/>
  <c r="J264" i="31" l="1"/>
  <c r="B265" i="31"/>
  <c r="J265" i="31" l="1"/>
  <c r="B266" i="31"/>
  <c r="J266" i="31" l="1"/>
  <c r="B267" i="31"/>
  <c r="J267" i="31" l="1"/>
  <c r="B268" i="31"/>
  <c r="J268" i="31" l="1"/>
  <c r="B269" i="31"/>
  <c r="J269" i="31" l="1"/>
  <c r="B270" i="31"/>
  <c r="J270" i="31" l="1"/>
  <c r="B271" i="31"/>
  <c r="J271" i="31" s="1"/>
  <c r="I64" i="25" l="1"/>
  <c r="G7" i="35" l="1"/>
  <c r="I7" i="35" l="1"/>
  <c r="M7" i="35" s="1"/>
  <c r="G6" i="35" l="1"/>
  <c r="G84" i="35" l="1"/>
  <c r="M84" i="35" s="1"/>
  <c r="I6" i="35" l="1"/>
  <c r="M6" i="35" s="1"/>
  <c r="I4" i="35" s="1"/>
  <c r="F258" i="31" l="1"/>
  <c r="F254" i="31"/>
  <c r="F249" i="31"/>
  <c r="F246" i="31"/>
  <c r="F243" i="31"/>
  <c r="F239" i="31"/>
  <c r="F234" i="31"/>
  <c r="F232" i="31"/>
  <c r="F259" i="31"/>
  <c r="F257" i="31"/>
  <c r="F253" i="31"/>
  <c r="F245" i="31"/>
  <c r="F241" i="31"/>
  <c r="F238" i="31"/>
  <c r="F251" i="31"/>
  <c r="F248" i="31"/>
  <c r="F244" i="31"/>
  <c r="F236" i="31"/>
  <c r="F225" i="31"/>
  <c r="F219" i="31"/>
  <c r="F216" i="31"/>
  <c r="F211" i="31"/>
  <c r="F209" i="31"/>
  <c r="F205" i="31"/>
  <c r="F202" i="31"/>
  <c r="F197" i="31"/>
  <c r="F194" i="31"/>
  <c r="F190" i="31"/>
  <c r="F183" i="31"/>
  <c r="F179" i="31"/>
  <c r="F172" i="31"/>
  <c r="F168" i="31"/>
  <c r="F163" i="31"/>
  <c r="F162" i="31"/>
  <c r="F158" i="31"/>
  <c r="F153" i="31"/>
  <c r="F152" i="31"/>
  <c r="F150" i="31"/>
  <c r="F146" i="31"/>
  <c r="F142" i="31"/>
  <c r="F252" i="31"/>
  <c r="F247" i="31"/>
  <c r="F237" i="31"/>
  <c r="F231" i="31"/>
  <c r="F228" i="31"/>
  <c r="F224" i="31"/>
  <c r="F223" i="31"/>
  <c r="F221" i="31"/>
  <c r="F217" i="31"/>
  <c r="F213" i="31"/>
  <c r="F212" i="31"/>
  <c r="F210" i="31"/>
  <c r="F206" i="31"/>
  <c r="F201" i="31"/>
  <c r="F195" i="31"/>
  <c r="F192" i="31"/>
  <c r="F184" i="31"/>
  <c r="F180" i="31"/>
  <c r="F176" i="31"/>
  <c r="F175" i="31"/>
  <c r="F173" i="31"/>
  <c r="F169" i="31"/>
  <c r="F166" i="31"/>
  <c r="F164" i="31"/>
  <c r="F161" i="31"/>
  <c r="F157" i="31"/>
  <c r="F154" i="31"/>
  <c r="F147" i="31"/>
  <c r="F143" i="31"/>
  <c r="F255" i="31"/>
  <c r="F240" i="31"/>
  <c r="F233" i="31"/>
  <c r="F230" i="31"/>
  <c r="F227" i="31"/>
  <c r="F222" i="31"/>
  <c r="F218" i="31"/>
  <c r="F214" i="31"/>
  <c r="F207" i="31"/>
  <c r="F203" i="31"/>
  <c r="F198" i="31"/>
  <c r="F191" i="31"/>
  <c r="F188" i="31"/>
  <c r="F187" i="31"/>
  <c r="F185" i="31"/>
  <c r="F182" i="31"/>
  <c r="F178" i="31"/>
  <c r="F174" i="31"/>
  <c r="F170" i="31"/>
  <c r="F165" i="31"/>
  <c r="F159" i="31"/>
  <c r="F156" i="31"/>
  <c r="F148" i="31"/>
  <c r="F145" i="31"/>
  <c r="F140" i="31"/>
  <c r="F256" i="31"/>
  <c r="F250" i="31"/>
  <c r="F242" i="31"/>
  <c r="F235" i="31"/>
  <c r="F229" i="31"/>
  <c r="F226" i="31"/>
  <c r="F220" i="31"/>
  <c r="F215" i="31"/>
  <c r="F208" i="31"/>
  <c r="F204" i="31"/>
  <c r="F200" i="31"/>
  <c r="F199" i="31"/>
  <c r="F196" i="31"/>
  <c r="F193" i="31"/>
  <c r="F189" i="31"/>
  <c r="F186" i="31"/>
  <c r="F181" i="31"/>
  <c r="F177" i="31"/>
  <c r="F171" i="31"/>
  <c r="F167" i="31"/>
  <c r="F160" i="31"/>
  <c r="F155" i="31"/>
  <c r="F151" i="31"/>
  <c r="F149" i="31"/>
  <c r="F144" i="31"/>
  <c r="F141" i="31"/>
  <c r="K167" i="31" l="1"/>
  <c r="D167" i="31"/>
  <c r="K229" i="31"/>
  <c r="D229" i="31"/>
  <c r="K165" i="31"/>
  <c r="D165" i="31"/>
  <c r="K207" i="31"/>
  <c r="D207" i="31"/>
  <c r="D175" i="31"/>
  <c r="K175" i="31"/>
  <c r="K217" i="31"/>
  <c r="D217" i="31"/>
  <c r="D252" i="31"/>
  <c r="K252" i="31"/>
  <c r="K162" i="31"/>
  <c r="D162" i="31"/>
  <c r="K197" i="31"/>
  <c r="D197" i="31"/>
  <c r="D238" i="31"/>
  <c r="K238" i="31"/>
  <c r="K232" i="31"/>
  <c r="D232" i="31"/>
  <c r="K141" i="31"/>
  <c r="D141" i="31"/>
  <c r="D171" i="31"/>
  <c r="K171" i="31"/>
  <c r="K189" i="31"/>
  <c r="D189" i="31"/>
  <c r="K149" i="31"/>
  <c r="D149" i="31"/>
  <c r="K181" i="31"/>
  <c r="D181" i="31"/>
  <c r="D196" i="31"/>
  <c r="K196" i="31"/>
  <c r="K208" i="31"/>
  <c r="D208" i="31"/>
  <c r="K226" i="31"/>
  <c r="D226" i="31"/>
  <c r="K250" i="31"/>
  <c r="D250" i="31"/>
  <c r="K145" i="31"/>
  <c r="D145" i="31"/>
  <c r="K159" i="31"/>
  <c r="D159" i="31"/>
  <c r="D178" i="31"/>
  <c r="K178" i="31"/>
  <c r="K188" i="31"/>
  <c r="D188" i="31"/>
  <c r="O37" i="31"/>
  <c r="K203" i="31"/>
  <c r="D203" i="31"/>
  <c r="K222" i="31"/>
  <c r="D222" i="31"/>
  <c r="D233" i="31"/>
  <c r="K233" i="31"/>
  <c r="K143" i="31"/>
  <c r="D143" i="31"/>
  <c r="D161" i="31"/>
  <c r="K161" i="31"/>
  <c r="D173" i="31"/>
  <c r="K173" i="31"/>
  <c r="K184" i="31"/>
  <c r="D184" i="31"/>
  <c r="K201" i="31"/>
  <c r="D201" i="31"/>
  <c r="K213" i="31"/>
  <c r="D213" i="31"/>
  <c r="D224" i="31"/>
  <c r="O40" i="31"/>
  <c r="K224" i="31"/>
  <c r="K247" i="31"/>
  <c r="D247" i="31"/>
  <c r="D146" i="31"/>
  <c r="K146" i="31"/>
  <c r="K158" i="31"/>
  <c r="D158" i="31"/>
  <c r="K172" i="31"/>
  <c r="D172" i="31"/>
  <c r="D194" i="31"/>
  <c r="K194" i="31"/>
  <c r="D209" i="31"/>
  <c r="K209" i="31"/>
  <c r="D225" i="31"/>
  <c r="K225" i="31"/>
  <c r="D251" i="31"/>
  <c r="K251" i="31"/>
  <c r="K253" i="31"/>
  <c r="D253" i="31"/>
  <c r="K243" i="31"/>
  <c r="D243" i="31"/>
  <c r="K258" i="31"/>
  <c r="D258" i="31"/>
  <c r="K151" i="31"/>
  <c r="D151" i="31"/>
  <c r="K199" i="31"/>
  <c r="D199" i="31"/>
  <c r="K148" i="31"/>
  <c r="D148" i="31"/>
  <c r="D182" i="31"/>
  <c r="K182" i="31"/>
  <c r="D240" i="31"/>
  <c r="K240" i="31"/>
  <c r="D164" i="31"/>
  <c r="O35" i="31"/>
  <c r="K164" i="31"/>
  <c r="K206" i="31"/>
  <c r="D206" i="31"/>
  <c r="K221" i="31"/>
  <c r="D221" i="31"/>
  <c r="K231" i="31"/>
  <c r="D231" i="31"/>
  <c r="O34" i="31"/>
  <c r="D152" i="31"/>
  <c r="K152" i="31"/>
  <c r="K163" i="31"/>
  <c r="D163" i="31"/>
  <c r="D183" i="31"/>
  <c r="K183" i="31"/>
  <c r="K202" i="31"/>
  <c r="D202" i="31"/>
  <c r="D216" i="31"/>
  <c r="K216" i="31"/>
  <c r="K244" i="31"/>
  <c r="D244" i="31"/>
  <c r="K241" i="31"/>
  <c r="D241" i="31"/>
  <c r="K259" i="31"/>
  <c r="D259" i="31"/>
  <c r="K234" i="31"/>
  <c r="D234" i="31"/>
  <c r="D249" i="31"/>
  <c r="K249" i="31"/>
  <c r="K186" i="31"/>
  <c r="D186" i="31"/>
  <c r="D256" i="31"/>
  <c r="K256" i="31"/>
  <c r="D191" i="31"/>
  <c r="K191" i="31"/>
  <c r="K147" i="31"/>
  <c r="D147" i="31"/>
  <c r="K228" i="31"/>
  <c r="D228" i="31"/>
  <c r="K150" i="31"/>
  <c r="D150" i="31"/>
  <c r="K179" i="31"/>
  <c r="D179" i="31"/>
  <c r="K211" i="31"/>
  <c r="D211" i="31"/>
  <c r="D236" i="31"/>
  <c r="K236" i="31"/>
  <c r="O41" i="31"/>
  <c r="K257" i="31"/>
  <c r="D257" i="31"/>
  <c r="D246" i="31"/>
  <c r="K246" i="31"/>
  <c r="D155" i="31"/>
  <c r="K155" i="31"/>
  <c r="O38" i="31"/>
  <c r="K200" i="31"/>
  <c r="D200" i="31"/>
  <c r="K215" i="31"/>
  <c r="D215" i="31"/>
  <c r="K235" i="31"/>
  <c r="D235" i="31"/>
  <c r="K170" i="31"/>
  <c r="D170" i="31"/>
  <c r="K185" i="31"/>
  <c r="D185" i="31"/>
  <c r="K198" i="31"/>
  <c r="D198" i="31"/>
  <c r="K214" i="31"/>
  <c r="D214" i="31"/>
  <c r="K227" i="31"/>
  <c r="D227" i="31"/>
  <c r="K154" i="31"/>
  <c r="D154" i="31"/>
  <c r="D166" i="31"/>
  <c r="K166" i="31"/>
  <c r="K176" i="31"/>
  <c r="D176" i="31"/>
  <c r="O36" i="31"/>
  <c r="K192" i="31"/>
  <c r="D192" i="31"/>
  <c r="K210" i="31"/>
  <c r="D210" i="31"/>
  <c r="D144" i="31"/>
  <c r="K144" i="31"/>
  <c r="K160" i="31"/>
  <c r="D160" i="31"/>
  <c r="D177" i="31"/>
  <c r="K177" i="31"/>
  <c r="K193" i="31"/>
  <c r="D193" i="31"/>
  <c r="K204" i="31"/>
  <c r="D204" i="31"/>
  <c r="D220" i="31"/>
  <c r="K220" i="31"/>
  <c r="K242" i="31"/>
  <c r="D242" i="31"/>
  <c r="D140" i="31"/>
  <c r="O33" i="31"/>
  <c r="K140" i="31"/>
  <c r="K156" i="31"/>
  <c r="D156" i="31"/>
  <c r="D174" i="31"/>
  <c r="K174" i="31"/>
  <c r="K187" i="31"/>
  <c r="D187" i="31"/>
  <c r="K218" i="31"/>
  <c r="D218" i="31"/>
  <c r="D230" i="31"/>
  <c r="K230" i="31"/>
  <c r="K255" i="31"/>
  <c r="D255" i="31"/>
  <c r="D157" i="31"/>
  <c r="K157" i="31"/>
  <c r="K169" i="31"/>
  <c r="D169" i="31"/>
  <c r="D180" i="31"/>
  <c r="K180" i="31"/>
  <c r="K195" i="31"/>
  <c r="D195" i="31"/>
  <c r="D212" i="31"/>
  <c r="K212" i="31"/>
  <c r="O39" i="31"/>
  <c r="K223" i="31"/>
  <c r="D223" i="31"/>
  <c r="K237" i="31"/>
  <c r="D237" i="31"/>
  <c r="K142" i="31"/>
  <c r="D142" i="31"/>
  <c r="K153" i="31"/>
  <c r="D153" i="31"/>
  <c r="K168" i="31"/>
  <c r="D168" i="31"/>
  <c r="K190" i="31"/>
  <c r="D190" i="31"/>
  <c r="D205" i="31"/>
  <c r="K205" i="31"/>
  <c r="K219" i="31"/>
  <c r="D219" i="31"/>
  <c r="D248" i="31"/>
  <c r="K248" i="31"/>
  <c r="O42" i="31"/>
  <c r="K245" i="31"/>
  <c r="D245" i="31"/>
  <c r="D239" i="31"/>
  <c r="K239" i="31"/>
  <c r="D254" i="31"/>
  <c r="K254" i="31"/>
  <c r="N42" i="31" l="1"/>
  <c r="N39" i="31"/>
  <c r="N34" i="31"/>
  <c r="N38" i="31"/>
  <c r="N41" i="31"/>
  <c r="N37" i="31"/>
  <c r="N33" i="31"/>
  <c r="N36" i="31"/>
  <c r="N35" i="31"/>
  <c r="N40" i="31"/>
  <c r="R42" i="31" l="1"/>
  <c r="R33" i="31"/>
  <c r="R38" i="31"/>
  <c r="R36" i="31"/>
  <c r="R40" i="31"/>
  <c r="R34" i="31"/>
  <c r="R35" i="31"/>
  <c r="R37" i="31"/>
  <c r="R39" i="31"/>
  <c r="R41" i="31"/>
  <c r="C186" i="31" l="1"/>
  <c r="E186" i="31" s="1"/>
  <c r="C206" i="31"/>
  <c r="E206" i="31" s="1"/>
  <c r="G206" i="31" l="1"/>
  <c r="G186" i="31"/>
  <c r="C244" i="31"/>
  <c r="E244" i="31" s="1"/>
  <c r="C187" i="31"/>
  <c r="E187" i="31" s="1"/>
  <c r="C170" i="31"/>
  <c r="E170" i="31" s="1"/>
  <c r="G244" i="31" l="1"/>
  <c r="G170" i="31"/>
  <c r="G187" i="31"/>
  <c r="J28" i="47"/>
  <c r="N26" i="47"/>
  <c r="C167" i="31"/>
  <c r="E167" i="31" s="1"/>
  <c r="C153" i="31"/>
  <c r="E153" i="31" s="1"/>
  <c r="C176" i="31"/>
  <c r="E252" i="31"/>
  <c r="C224" i="31"/>
  <c r="C200" i="31"/>
  <c r="C173" i="31"/>
  <c r="E173" i="31" s="1"/>
  <c r="C198" i="31"/>
  <c r="E198" i="31" s="1"/>
  <c r="C221" i="31"/>
  <c r="E221" i="31" s="1"/>
  <c r="C158" i="31"/>
  <c r="E158" i="31" s="1"/>
  <c r="C177" i="31"/>
  <c r="E177" i="31" s="1"/>
  <c r="C214" i="31"/>
  <c r="E214" i="31" s="1"/>
  <c r="G214" i="31" l="1"/>
  <c r="G198" i="31"/>
  <c r="G252" i="31"/>
  <c r="G167" i="31"/>
  <c r="G221" i="31"/>
  <c r="G173" i="31"/>
  <c r="G177" i="31"/>
  <c r="G153" i="31"/>
  <c r="G158" i="31"/>
  <c r="E200" i="31"/>
  <c r="E224" i="31"/>
  <c r="E176" i="31"/>
  <c r="E248" i="31"/>
  <c r="J25" i="47"/>
  <c r="O26" i="47"/>
  <c r="L31" i="47"/>
  <c r="E255" i="31"/>
  <c r="E250" i="31"/>
  <c r="C247" i="31"/>
  <c r="E247" i="31" s="1"/>
  <c r="C218" i="31"/>
  <c r="E218" i="31" s="1"/>
  <c r="C215" i="31"/>
  <c r="E215" i="31" s="1"/>
  <c r="C231" i="31"/>
  <c r="E231" i="31" s="1"/>
  <c r="C209" i="31"/>
  <c r="E209" i="31" s="1"/>
  <c r="C161" i="31"/>
  <c r="E161" i="31" s="1"/>
  <c r="C202" i="31"/>
  <c r="E202" i="31" s="1"/>
  <c r="C216" i="31"/>
  <c r="E216" i="31" s="1"/>
  <c r="C230" i="31"/>
  <c r="E230" i="31" s="1"/>
  <c r="C182" i="31"/>
  <c r="E182" i="31" s="1"/>
  <c r="C178" i="31"/>
  <c r="E178" i="31" s="1"/>
  <c r="C204" i="31"/>
  <c r="E204" i="31" s="1"/>
  <c r="C227" i="31"/>
  <c r="E227" i="31" s="1"/>
  <c r="C228" i="31"/>
  <c r="E228" i="31" s="1"/>
  <c r="E254" i="31"/>
  <c r="C160" i="31"/>
  <c r="E160" i="31" s="1"/>
  <c r="C245" i="31"/>
  <c r="E245" i="31" s="1"/>
  <c r="E259" i="31"/>
  <c r="C238" i="31"/>
  <c r="E238" i="31" s="1"/>
  <c r="C239" i="31"/>
  <c r="E239" i="31" s="1"/>
  <c r="C190" i="31"/>
  <c r="E190" i="31" s="1"/>
  <c r="C192" i="31"/>
  <c r="E192" i="31" s="1"/>
  <c r="C159" i="31"/>
  <c r="E159" i="31" s="1"/>
  <c r="C234" i="31"/>
  <c r="E234" i="31" s="1"/>
  <c r="E258" i="31"/>
  <c r="E251" i="31"/>
  <c r="C223" i="31"/>
  <c r="E223" i="31" s="1"/>
  <c r="C196" i="31"/>
  <c r="E196" i="31" s="1"/>
  <c r="C235" i="31"/>
  <c r="E235" i="31" s="1"/>
  <c r="C233" i="31"/>
  <c r="E233" i="31" s="1"/>
  <c r="C169" i="31"/>
  <c r="E169" i="31" s="1"/>
  <c r="C237" i="31"/>
  <c r="E237" i="31" s="1"/>
  <c r="C195" i="31"/>
  <c r="E195" i="31" s="1"/>
  <c r="C166" i="31"/>
  <c r="E166" i="31" s="1"/>
  <c r="C162" i="31"/>
  <c r="E162" i="31" s="1"/>
  <c r="C157" i="31"/>
  <c r="E157" i="31" s="1"/>
  <c r="C184" i="31"/>
  <c r="E184" i="31" s="1"/>
  <c r="C246" i="31"/>
  <c r="E246" i="31" s="1"/>
  <c r="C242" i="31"/>
  <c r="E242" i="31" s="1"/>
  <c r="C163" i="31"/>
  <c r="E163" i="31" s="1"/>
  <c r="C168" i="31"/>
  <c r="E168" i="31" s="1"/>
  <c r="C210" i="31"/>
  <c r="E210" i="31" s="1"/>
  <c r="C194" i="31"/>
  <c r="E194" i="31" s="1"/>
  <c r="E253" i="31"/>
  <c r="C208" i="31"/>
  <c r="E208" i="31" s="1"/>
  <c r="C240" i="31"/>
  <c r="E240" i="31" s="1"/>
  <c r="C154" i="31"/>
  <c r="E154" i="31" s="1"/>
  <c r="C174" i="31"/>
  <c r="E174" i="31" s="1"/>
  <c r="C156" i="31"/>
  <c r="E156" i="31" s="1"/>
  <c r="C207" i="31"/>
  <c r="E207" i="31" s="1"/>
  <c r="C213" i="31"/>
  <c r="E213" i="31" s="1"/>
  <c r="C241" i="31"/>
  <c r="E241" i="31" s="1"/>
  <c r="C203" i="31"/>
  <c r="E203" i="31" s="1"/>
  <c r="C220" i="31"/>
  <c r="E220" i="31" s="1"/>
  <c r="C205" i="31"/>
  <c r="E205" i="31" s="1"/>
  <c r="C185" i="31"/>
  <c r="E185" i="31" s="1"/>
  <c r="C171" i="31"/>
  <c r="E171" i="31" s="1"/>
  <c r="C181" i="31"/>
  <c r="E181" i="31" s="1"/>
  <c r="C229" i="31"/>
  <c r="E229" i="31" s="1"/>
  <c r="C155" i="31"/>
  <c r="E155" i="31" s="1"/>
  <c r="C219" i="31"/>
  <c r="E219" i="31" s="1"/>
  <c r="C189" i="31"/>
  <c r="E189" i="31" s="1"/>
  <c r="C193" i="31"/>
  <c r="E193" i="31" s="1"/>
  <c r="E257" i="31"/>
  <c r="C172" i="31"/>
  <c r="E172" i="31" s="1"/>
  <c r="C180" i="31"/>
  <c r="E180" i="31" s="1"/>
  <c r="C165" i="31"/>
  <c r="E165" i="31" s="1"/>
  <c r="C232" i="31"/>
  <c r="E232" i="31" s="1"/>
  <c r="E256" i="31"/>
  <c r="C211" i="31"/>
  <c r="E211" i="31" s="1"/>
  <c r="C191" i="31"/>
  <c r="E191" i="31" s="1"/>
  <c r="C175" i="31"/>
  <c r="E175" i="31" s="1"/>
  <c r="C199" i="31"/>
  <c r="E199" i="31" s="1"/>
  <c r="C217" i="31"/>
  <c r="E217" i="31" s="1"/>
  <c r="C226" i="31"/>
  <c r="E226" i="31" s="1"/>
  <c r="C183" i="31"/>
  <c r="E183" i="31" s="1"/>
  <c r="C222" i="31"/>
  <c r="E222" i="31" s="1"/>
  <c r="C243" i="31"/>
  <c r="E243" i="31" s="1"/>
  <c r="C151" i="31"/>
  <c r="E151" i="31" s="1"/>
  <c r="C149" i="31"/>
  <c r="E149" i="31" s="1"/>
  <c r="C141" i="31"/>
  <c r="E141" i="31" s="1"/>
  <c r="C145" i="31"/>
  <c r="E145" i="31" s="1"/>
  <c r="C150" i="31"/>
  <c r="E150" i="31" s="1"/>
  <c r="C142" i="31"/>
  <c r="E142" i="31" s="1"/>
  <c r="C144" i="31"/>
  <c r="E144" i="31" s="1"/>
  <c r="C147" i="31"/>
  <c r="E147" i="31" s="1"/>
  <c r="C143" i="31"/>
  <c r="E143" i="31" s="1"/>
  <c r="C146" i="31"/>
  <c r="E146" i="31" s="1"/>
  <c r="C148" i="31"/>
  <c r="E148" i="31" s="1"/>
  <c r="G143" i="31" l="1"/>
  <c r="G226" i="31"/>
  <c r="G199" i="31"/>
  <c r="G165" i="31"/>
  <c r="G219" i="31"/>
  <c r="G174" i="31"/>
  <c r="G240" i="31"/>
  <c r="G210" i="31"/>
  <c r="G163" i="31"/>
  <c r="G246" i="31"/>
  <c r="G235" i="31"/>
  <c r="G196" i="31"/>
  <c r="G234" i="31"/>
  <c r="G239" i="31"/>
  <c r="G259" i="31"/>
  <c r="G228" i="31"/>
  <c r="G204" i="31"/>
  <c r="G230" i="31"/>
  <c r="G215" i="31"/>
  <c r="G247" i="31"/>
  <c r="G255" i="31"/>
  <c r="G144" i="31"/>
  <c r="G150" i="31"/>
  <c r="G141" i="31"/>
  <c r="G149" i="31"/>
  <c r="G243" i="31"/>
  <c r="G191" i="31"/>
  <c r="G256" i="31"/>
  <c r="G172" i="31"/>
  <c r="G193" i="31"/>
  <c r="G229" i="31"/>
  <c r="G185" i="31"/>
  <c r="G203" i="31"/>
  <c r="G154" i="31"/>
  <c r="G168" i="31"/>
  <c r="G157" i="31"/>
  <c r="G166" i="31"/>
  <c r="G237" i="31"/>
  <c r="G223" i="31"/>
  <c r="G258" i="31"/>
  <c r="G192" i="31"/>
  <c r="G238" i="31"/>
  <c r="G182" i="31"/>
  <c r="G161" i="31"/>
  <c r="G231" i="31"/>
  <c r="G148" i="31"/>
  <c r="G147" i="31"/>
  <c r="G151" i="31"/>
  <c r="G257" i="31"/>
  <c r="G220" i="31"/>
  <c r="G213" i="31"/>
  <c r="G156" i="31"/>
  <c r="G208" i="31"/>
  <c r="G194" i="31"/>
  <c r="G242" i="31"/>
  <c r="G184" i="31"/>
  <c r="G233" i="31"/>
  <c r="G251" i="31"/>
  <c r="G159" i="31"/>
  <c r="G245" i="31"/>
  <c r="G254" i="31"/>
  <c r="G227" i="31"/>
  <c r="G216" i="31"/>
  <c r="G218" i="31"/>
  <c r="G250" i="31"/>
  <c r="G146" i="31"/>
  <c r="G142" i="31"/>
  <c r="G145" i="31"/>
  <c r="G222" i="31"/>
  <c r="G183" i="31"/>
  <c r="G217" i="31"/>
  <c r="G175" i="31"/>
  <c r="G211" i="31"/>
  <c r="G232" i="31"/>
  <c r="G180" i="31"/>
  <c r="G189" i="31"/>
  <c r="G155" i="31"/>
  <c r="G181" i="31"/>
  <c r="G171" i="31"/>
  <c r="G205" i="31"/>
  <c r="G241" i="31"/>
  <c r="G207" i="31"/>
  <c r="G253" i="31"/>
  <c r="G162" i="31"/>
  <c r="G195" i="31"/>
  <c r="G169" i="31"/>
  <c r="G190" i="31"/>
  <c r="G160" i="31"/>
  <c r="G178" i="31"/>
  <c r="G202" i="31"/>
  <c r="G209" i="31"/>
  <c r="G248" i="31"/>
  <c r="G176" i="31"/>
  <c r="G224" i="31"/>
  <c r="G200" i="31"/>
  <c r="N27" i="47"/>
  <c r="M29" i="47"/>
  <c r="J24" i="47"/>
  <c r="F29" i="47"/>
  <c r="D30" i="47"/>
  <c r="H32" i="47"/>
  <c r="G25" i="47"/>
  <c r="D32" i="47"/>
  <c r="E26" i="47"/>
  <c r="D26" i="47"/>
  <c r="D28" i="47"/>
  <c r="E24" i="47"/>
  <c r="M25" i="47"/>
  <c r="C197" i="31"/>
  <c r="E197" i="31" s="1"/>
  <c r="C152" i="31"/>
  <c r="C164" i="31"/>
  <c r="C179" i="31"/>
  <c r="C201" i="31"/>
  <c r="C225" i="31"/>
  <c r="C188" i="31"/>
  <c r="C212" i="31"/>
  <c r="C236" i="31"/>
  <c r="C140" i="31"/>
  <c r="G197" i="31" l="1"/>
  <c r="E225" i="31"/>
  <c r="M40" i="31"/>
  <c r="E30" i="25"/>
  <c r="E23" i="25"/>
  <c r="E140" i="31"/>
  <c r="M33" i="31"/>
  <c r="E27" i="25"/>
  <c r="E188" i="31"/>
  <c r="M37" i="31"/>
  <c r="E179" i="31"/>
  <c r="M36" i="31"/>
  <c r="E26" i="25"/>
  <c r="E31" i="25"/>
  <c r="E236" i="31"/>
  <c r="M41" i="31"/>
  <c r="E201" i="31"/>
  <c r="E28" i="25"/>
  <c r="M38" i="31"/>
  <c r="E29" i="25"/>
  <c r="E212" i="31"/>
  <c r="M39" i="31"/>
  <c r="E249" i="31"/>
  <c r="E32" i="25"/>
  <c r="M42" i="31"/>
  <c r="E25" i="25"/>
  <c r="E164" i="31"/>
  <c r="M35" i="31"/>
  <c r="E24" i="25"/>
  <c r="M34" i="31"/>
  <c r="E152" i="31"/>
  <c r="J29" i="47"/>
  <c r="I25" i="47"/>
  <c r="K29" i="47"/>
  <c r="H24" i="47"/>
  <c r="G23" i="47"/>
  <c r="N30" i="47"/>
  <c r="M31" i="47"/>
  <c r="L28" i="47"/>
  <c r="I29" i="47"/>
  <c r="O31" i="47"/>
  <c r="F31" i="47"/>
  <c r="F25" i="47"/>
  <c r="G28" i="47"/>
  <c r="L27" i="47"/>
  <c r="M26" i="47"/>
  <c r="K32" i="47"/>
  <c r="M28" i="47"/>
  <c r="F26" i="47"/>
  <c r="F27" i="47"/>
  <c r="K27" i="47"/>
  <c r="K28" i="47"/>
  <c r="I28" i="47"/>
  <c r="E25" i="47"/>
  <c r="K31" i="47"/>
  <c r="E23" i="47"/>
  <c r="H23" i="47"/>
  <c r="E29" i="47"/>
  <c r="G24" i="47"/>
  <c r="F30" i="47"/>
  <c r="O28" i="47"/>
  <c r="F23" i="47"/>
  <c r="G31" i="47"/>
  <c r="O30" i="47"/>
  <c r="O23" i="47"/>
  <c r="G30" i="47"/>
  <c r="K24" i="47"/>
  <c r="L26" i="47"/>
  <c r="J27" i="47"/>
  <c r="L29" i="47"/>
  <c r="E27" i="47"/>
  <c r="O27" i="47"/>
  <c r="J30" i="47"/>
  <c r="N31" i="47"/>
  <c r="L25" i="47"/>
  <c r="L23" i="47"/>
  <c r="K30" i="47"/>
  <c r="J26" i="47"/>
  <c r="H27" i="47"/>
  <c r="E31" i="47"/>
  <c r="I24" i="47"/>
  <c r="F24" i="47"/>
  <c r="O25" i="47"/>
  <c r="I23" i="47"/>
  <c r="H30" i="47"/>
  <c r="O24" i="47"/>
  <c r="N25" i="47"/>
  <c r="I27" i="47"/>
  <c r="J32" i="47"/>
  <c r="M32" i="47"/>
  <c r="L24" i="47"/>
  <c r="I31" i="47"/>
  <c r="M23" i="47"/>
  <c r="K25" i="47"/>
  <c r="G29" i="47"/>
  <c r="H29" i="47"/>
  <c r="J31" i="47"/>
  <c r="H26" i="47"/>
  <c r="I30" i="47"/>
  <c r="N29" i="47"/>
  <c r="G32" i="47"/>
  <c r="O32" i="47"/>
  <c r="F28" i="47"/>
  <c r="N24" i="47"/>
  <c r="G27" i="47"/>
  <c r="N23" i="47"/>
  <c r="L30" i="47"/>
  <c r="K26" i="47"/>
  <c r="N28" i="47"/>
  <c r="M30" i="47"/>
  <c r="I26" i="47"/>
  <c r="H28" i="47"/>
  <c r="K23" i="47"/>
  <c r="M24" i="47"/>
  <c r="O29" i="47"/>
  <c r="H25" i="47"/>
  <c r="J23" i="47"/>
  <c r="H31" i="47"/>
  <c r="F32" i="47"/>
  <c r="L32" i="47"/>
  <c r="I32" i="47"/>
  <c r="N32" i="47"/>
  <c r="C28" i="47"/>
  <c r="C27" i="47"/>
  <c r="C32" i="47"/>
  <c r="C24" i="47"/>
  <c r="C31" i="47"/>
  <c r="C29" i="47"/>
  <c r="C30" i="47"/>
  <c r="C26" i="47"/>
  <c r="C25" i="47"/>
  <c r="C23" i="47"/>
  <c r="G27" i="25" l="1"/>
  <c r="G188" i="31"/>
  <c r="P42" i="31"/>
  <c r="Q42" i="31"/>
  <c r="G212" i="31"/>
  <c r="G29" i="25"/>
  <c r="G201" i="31"/>
  <c r="G28" i="25"/>
  <c r="Q35" i="31"/>
  <c r="P35" i="31"/>
  <c r="P41" i="31"/>
  <c r="Q41" i="31"/>
  <c r="P36" i="31"/>
  <c r="Q36" i="31"/>
  <c r="G24" i="25"/>
  <c r="G152" i="31"/>
  <c r="G25" i="25"/>
  <c r="G164" i="31"/>
  <c r="G249" i="31"/>
  <c r="G32" i="25"/>
  <c r="Q38" i="31"/>
  <c r="P38" i="31"/>
  <c r="G236" i="31"/>
  <c r="G31" i="25"/>
  <c r="G179" i="31"/>
  <c r="G26" i="25"/>
  <c r="Q33" i="31"/>
  <c r="P33" i="31"/>
  <c r="Q40" i="31"/>
  <c r="P40" i="31"/>
  <c r="P34" i="31"/>
  <c r="Q34" i="31"/>
  <c r="Q39" i="31"/>
  <c r="P39" i="31"/>
  <c r="Q37" i="31"/>
  <c r="P37" i="31"/>
  <c r="G23" i="25"/>
  <c r="G140" i="31"/>
  <c r="G225" i="31"/>
  <c r="G30" i="25"/>
  <c r="D27" i="47"/>
  <c r="D24" i="47"/>
  <c r="G26" i="47"/>
  <c r="D23" i="47"/>
  <c r="E30" i="47"/>
  <c r="D29" i="47"/>
  <c r="D25" i="47"/>
  <c r="E28" i="47"/>
  <c r="M27" i="47"/>
  <c r="D31" i="47"/>
  <c r="E32" i="47"/>
  <c r="F138" i="31" l="1"/>
  <c r="F134" i="31"/>
  <c r="F129" i="31"/>
  <c r="F126" i="31"/>
  <c r="F123" i="31"/>
  <c r="F119" i="31"/>
  <c r="F114" i="31"/>
  <c r="F112" i="31"/>
  <c r="F139" i="31"/>
  <c r="F137" i="31"/>
  <c r="F133" i="31"/>
  <c r="F125" i="31"/>
  <c r="F121" i="31"/>
  <c r="F118" i="31"/>
  <c r="F131" i="31"/>
  <c r="F128" i="31"/>
  <c r="F124" i="31"/>
  <c r="F116" i="31"/>
  <c r="F105" i="31"/>
  <c r="F99" i="31"/>
  <c r="F96" i="31"/>
  <c r="F91" i="31"/>
  <c r="F89" i="31"/>
  <c r="F85" i="31"/>
  <c r="F82" i="31"/>
  <c r="F77" i="31"/>
  <c r="F74" i="31"/>
  <c r="F70" i="31"/>
  <c r="F63" i="31"/>
  <c r="F59" i="31"/>
  <c r="F52" i="31"/>
  <c r="F48" i="31"/>
  <c r="F43" i="31"/>
  <c r="F42" i="31"/>
  <c r="F38" i="31"/>
  <c r="F33" i="31"/>
  <c r="F32" i="31"/>
  <c r="F30" i="31"/>
  <c r="F26" i="31"/>
  <c r="F22" i="31"/>
  <c r="F132" i="31"/>
  <c r="F127" i="31"/>
  <c r="F117" i="31"/>
  <c r="F111" i="31"/>
  <c r="F108" i="31"/>
  <c r="F104" i="31"/>
  <c r="F103" i="31"/>
  <c r="F101" i="31"/>
  <c r="F97" i="31"/>
  <c r="F93" i="31"/>
  <c r="F92" i="31"/>
  <c r="F90" i="31"/>
  <c r="F86" i="31"/>
  <c r="F81" i="31"/>
  <c r="F75" i="31"/>
  <c r="F72" i="31"/>
  <c r="F64" i="31"/>
  <c r="F60" i="31"/>
  <c r="F56" i="31"/>
  <c r="F55" i="31"/>
  <c r="F53" i="31"/>
  <c r="F49" i="31"/>
  <c r="F46" i="31"/>
  <c r="F44" i="31"/>
  <c r="F41" i="31"/>
  <c r="F37" i="31"/>
  <c r="F34" i="31"/>
  <c r="F27" i="31"/>
  <c r="F23" i="31"/>
  <c r="F135" i="31"/>
  <c r="F120" i="31"/>
  <c r="F113" i="31"/>
  <c r="F110" i="31"/>
  <c r="F107" i="31"/>
  <c r="F102" i="31"/>
  <c r="F98" i="31"/>
  <c r="F94" i="31"/>
  <c r="F87" i="31"/>
  <c r="F83" i="31"/>
  <c r="F78" i="31"/>
  <c r="F71" i="31"/>
  <c r="F68" i="31"/>
  <c r="F67" i="31"/>
  <c r="F65" i="31"/>
  <c r="F62" i="31"/>
  <c r="F58" i="31"/>
  <c r="F54" i="31"/>
  <c r="F50" i="31"/>
  <c r="F45" i="31"/>
  <c r="F39" i="31"/>
  <c r="F36" i="31"/>
  <c r="F28" i="31"/>
  <c r="F25" i="31"/>
  <c r="F20" i="31"/>
  <c r="F136" i="31"/>
  <c r="F130" i="31"/>
  <c r="F122" i="31"/>
  <c r="F115" i="31"/>
  <c r="F109" i="31"/>
  <c r="F106" i="31"/>
  <c r="F100" i="31"/>
  <c r="F95" i="31"/>
  <c r="F88" i="31"/>
  <c r="F84" i="31"/>
  <c r="F80" i="31"/>
  <c r="F79" i="31"/>
  <c r="F76" i="31"/>
  <c r="F73" i="31"/>
  <c r="F69" i="31"/>
  <c r="F66" i="31"/>
  <c r="F61" i="31"/>
  <c r="F57" i="31"/>
  <c r="F51" i="31"/>
  <c r="F47" i="31"/>
  <c r="F40" i="31"/>
  <c r="F35" i="31"/>
  <c r="F31" i="31"/>
  <c r="F29" i="31"/>
  <c r="F24" i="31"/>
  <c r="F21" i="31"/>
  <c r="D61" i="31" l="1"/>
  <c r="K61" i="31"/>
  <c r="K76" i="31"/>
  <c r="D76" i="31"/>
  <c r="K88" i="31"/>
  <c r="D88" i="31"/>
  <c r="K106" i="31"/>
  <c r="D106" i="31"/>
  <c r="K130" i="31"/>
  <c r="D130" i="31"/>
  <c r="D25" i="31"/>
  <c r="F13" i="31"/>
  <c r="K25" i="31"/>
  <c r="F265" i="31"/>
  <c r="D39" i="31"/>
  <c r="K39" i="31"/>
  <c r="D58" i="31"/>
  <c r="K58" i="31"/>
  <c r="D68" i="31"/>
  <c r="K68" i="31"/>
  <c r="O27" i="31"/>
  <c r="K83" i="31"/>
  <c r="D83" i="31"/>
  <c r="K102" i="31"/>
  <c r="D102" i="31"/>
  <c r="D113" i="31"/>
  <c r="K113" i="31"/>
  <c r="K23" i="31"/>
  <c r="F263" i="31"/>
  <c r="D23" i="31"/>
  <c r="K41" i="31"/>
  <c r="D41" i="31"/>
  <c r="K53" i="31"/>
  <c r="D53" i="31"/>
  <c r="K64" i="31"/>
  <c r="D64" i="31"/>
  <c r="D81" i="31"/>
  <c r="K81" i="31"/>
  <c r="D93" i="31"/>
  <c r="K93" i="31"/>
  <c r="D104" i="31"/>
  <c r="K104" i="31"/>
  <c r="O30" i="31"/>
  <c r="K127" i="31"/>
  <c r="D127" i="31"/>
  <c r="K26" i="31"/>
  <c r="D26" i="31"/>
  <c r="F14" i="31"/>
  <c r="D38" i="31"/>
  <c r="K38" i="31"/>
  <c r="K52" i="31"/>
  <c r="D52" i="31"/>
  <c r="D74" i="31"/>
  <c r="K74" i="31"/>
  <c r="D89" i="31"/>
  <c r="K89" i="31"/>
  <c r="K105" i="31"/>
  <c r="D105" i="31"/>
  <c r="D131" i="31"/>
  <c r="K131" i="31"/>
  <c r="D133" i="31"/>
  <c r="K133" i="31"/>
  <c r="D123" i="31"/>
  <c r="K123" i="31"/>
  <c r="K138" i="31"/>
  <c r="D138" i="31"/>
  <c r="F17" i="31"/>
  <c r="K29" i="31"/>
  <c r="D29" i="31"/>
  <c r="D47" i="31"/>
  <c r="K47" i="31"/>
  <c r="D66" i="31"/>
  <c r="K66" i="31"/>
  <c r="K79" i="31"/>
  <c r="D79" i="31"/>
  <c r="D109" i="31"/>
  <c r="K109" i="31"/>
  <c r="D136" i="31"/>
  <c r="K136" i="31"/>
  <c r="F16" i="31"/>
  <c r="K28" i="31"/>
  <c r="D28" i="31"/>
  <c r="D45" i="31"/>
  <c r="K45" i="31"/>
  <c r="K62" i="31"/>
  <c r="D62" i="31"/>
  <c r="D71" i="31"/>
  <c r="K71" i="31"/>
  <c r="K87" i="31"/>
  <c r="D87" i="31"/>
  <c r="K120" i="31"/>
  <c r="D120" i="31"/>
  <c r="F15" i="31"/>
  <c r="K27" i="31"/>
  <c r="D27" i="31"/>
  <c r="K44" i="31"/>
  <c r="D44" i="31"/>
  <c r="F7" i="31"/>
  <c r="O25" i="31"/>
  <c r="K55" i="31"/>
  <c r="D55" i="31"/>
  <c r="K86" i="31"/>
  <c r="D86" i="31"/>
  <c r="K97" i="31"/>
  <c r="D97" i="31"/>
  <c r="K108" i="31"/>
  <c r="D108" i="31"/>
  <c r="D132" i="31"/>
  <c r="K132" i="31"/>
  <c r="K30" i="31"/>
  <c r="F18" i="31"/>
  <c r="D30" i="31"/>
  <c r="D42" i="31"/>
  <c r="K42" i="31"/>
  <c r="K59" i="31"/>
  <c r="D59" i="31"/>
  <c r="K77" i="31"/>
  <c r="D77" i="31"/>
  <c r="K91" i="31"/>
  <c r="D91" i="31"/>
  <c r="O31" i="31"/>
  <c r="D116" i="31"/>
  <c r="K116" i="31"/>
  <c r="K118" i="31"/>
  <c r="D118" i="31"/>
  <c r="D137" i="31"/>
  <c r="K137" i="31"/>
  <c r="K112" i="31"/>
  <c r="D112" i="31"/>
  <c r="K126" i="31"/>
  <c r="D126" i="31"/>
  <c r="F19" i="31"/>
  <c r="D31" i="31"/>
  <c r="K31" i="31"/>
  <c r="K21" i="31"/>
  <c r="D21" i="31"/>
  <c r="F261" i="31"/>
  <c r="K35" i="31"/>
  <c r="D35" i="31"/>
  <c r="K51" i="31"/>
  <c r="D51" i="31"/>
  <c r="K69" i="31"/>
  <c r="D69" i="31"/>
  <c r="K80" i="31"/>
  <c r="O28" i="31"/>
  <c r="D80" i="31"/>
  <c r="D95" i="31"/>
  <c r="K95" i="31"/>
  <c r="D115" i="31"/>
  <c r="K115" i="31"/>
  <c r="K50" i="31"/>
  <c r="D50" i="31"/>
  <c r="D65" i="31"/>
  <c r="K65" i="31"/>
  <c r="K78" i="31"/>
  <c r="D78" i="31"/>
  <c r="K94" i="31"/>
  <c r="D94" i="31"/>
  <c r="K107" i="31"/>
  <c r="D107" i="31"/>
  <c r="D34" i="31"/>
  <c r="K34" i="31"/>
  <c r="K46" i="31"/>
  <c r="D46" i="31"/>
  <c r="D56" i="31"/>
  <c r="O26" i="31"/>
  <c r="K56" i="31"/>
  <c r="D72" i="31"/>
  <c r="K72" i="31"/>
  <c r="D90" i="31"/>
  <c r="K90" i="31"/>
  <c r="K101" i="31"/>
  <c r="D101" i="31"/>
  <c r="D111" i="31"/>
  <c r="K111" i="31"/>
  <c r="D12" i="31"/>
  <c r="G12" i="31" s="1"/>
  <c r="K32" i="31"/>
  <c r="O24" i="31"/>
  <c r="D32" i="31"/>
  <c r="K43" i="31"/>
  <c r="D43" i="31"/>
  <c r="K63" i="31"/>
  <c r="D63" i="31"/>
  <c r="D82" i="31"/>
  <c r="K82" i="31"/>
  <c r="D96" i="31"/>
  <c r="K96" i="31"/>
  <c r="K124" i="31"/>
  <c r="D124" i="31"/>
  <c r="D121" i="31"/>
  <c r="K121" i="31"/>
  <c r="D139" i="31"/>
  <c r="K139" i="31"/>
  <c r="D114" i="31"/>
  <c r="K114" i="31"/>
  <c r="K129" i="31"/>
  <c r="D129" i="31"/>
  <c r="D24" i="31"/>
  <c r="K24" i="31"/>
  <c r="F264" i="31"/>
  <c r="K40" i="31"/>
  <c r="D40" i="31"/>
  <c r="K57" i="31"/>
  <c r="D57" i="31"/>
  <c r="D73" i="31"/>
  <c r="K73" i="31"/>
  <c r="K84" i="31"/>
  <c r="D84" i="31"/>
  <c r="D100" i="31"/>
  <c r="K100" i="31"/>
  <c r="K122" i="31"/>
  <c r="D122" i="31"/>
  <c r="D20" i="31"/>
  <c r="F260" i="31"/>
  <c r="F10" i="31"/>
  <c r="K20" i="31"/>
  <c r="M7" i="31" s="1"/>
  <c r="O23" i="31"/>
  <c r="K36" i="31"/>
  <c r="D36" i="31"/>
  <c r="K54" i="31"/>
  <c r="D54" i="31"/>
  <c r="D67" i="31"/>
  <c r="K67" i="31"/>
  <c r="D98" i="31"/>
  <c r="K98" i="31"/>
  <c r="K110" i="31"/>
  <c r="D110" i="31"/>
  <c r="K135" i="31"/>
  <c r="D135" i="31"/>
  <c r="D37" i="31"/>
  <c r="K37" i="31"/>
  <c r="D49" i="31"/>
  <c r="K49" i="31"/>
  <c r="K60" i="31"/>
  <c r="D60" i="31"/>
  <c r="K75" i="31"/>
  <c r="D75" i="31"/>
  <c r="K92" i="31"/>
  <c r="O29" i="31"/>
  <c r="D92" i="31"/>
  <c r="K103" i="31"/>
  <c r="D103" i="31"/>
  <c r="D117" i="31"/>
  <c r="K117" i="31"/>
  <c r="K22" i="31"/>
  <c r="F262" i="31"/>
  <c r="D22" i="31"/>
  <c r="K33" i="31"/>
  <c r="D33" i="31"/>
  <c r="K48" i="31"/>
  <c r="D48" i="31"/>
  <c r="K70" i="31"/>
  <c r="D70" i="31"/>
  <c r="D85" i="31"/>
  <c r="K85" i="31"/>
  <c r="K99" i="31"/>
  <c r="D99" i="31"/>
  <c r="D128" i="31"/>
  <c r="O32" i="31"/>
  <c r="K128" i="31"/>
  <c r="K125" i="31"/>
  <c r="D125" i="31"/>
  <c r="D119" i="31"/>
  <c r="K119" i="31"/>
  <c r="D134" i="31"/>
  <c r="K134" i="31"/>
  <c r="N32" i="31" l="1"/>
  <c r="N24" i="31"/>
  <c r="N26" i="31"/>
  <c r="D18" i="31"/>
  <c r="K18" i="31"/>
  <c r="D15" i="31"/>
  <c r="K15" i="31"/>
  <c r="N30" i="31"/>
  <c r="D13" i="31"/>
  <c r="K13" i="31"/>
  <c r="D262" i="31"/>
  <c r="K262" i="31"/>
  <c r="G262" i="31"/>
  <c r="E262" i="31"/>
  <c r="G9" i="25"/>
  <c r="B5" i="25"/>
  <c r="N29" i="31"/>
  <c r="D261" i="31"/>
  <c r="K261" i="31"/>
  <c r="E261" i="31"/>
  <c r="G261" i="31"/>
  <c r="D16" i="31"/>
  <c r="K16" i="31"/>
  <c r="D14" i="31"/>
  <c r="K14" i="31"/>
  <c r="K263" i="31"/>
  <c r="G263" i="31"/>
  <c r="D263" i="31"/>
  <c r="E263" i="31"/>
  <c r="D260" i="31"/>
  <c r="E260" i="31"/>
  <c r="G260" i="31"/>
  <c r="K260" i="31"/>
  <c r="K264" i="31"/>
  <c r="E264" i="31"/>
  <c r="G264" i="31"/>
  <c r="D264" i="31"/>
  <c r="N25" i="31"/>
  <c r="D7" i="31"/>
  <c r="C48" i="25" s="1"/>
  <c r="D17" i="31"/>
  <c r="K17" i="31"/>
  <c r="K265" i="31"/>
  <c r="D265" i="31"/>
  <c r="G265" i="31"/>
  <c r="E265" i="31"/>
  <c r="M43" i="31"/>
  <c r="E33" i="25"/>
  <c r="D10" i="31"/>
  <c r="C45" i="25" s="1"/>
  <c r="N23" i="31"/>
  <c r="N28" i="31"/>
  <c r="D19" i="31"/>
  <c r="K19" i="31"/>
  <c r="N31" i="31"/>
  <c r="N27" i="31"/>
  <c r="R25" i="31" l="1"/>
  <c r="R24" i="31"/>
  <c r="R27" i="31"/>
  <c r="R23" i="31"/>
  <c r="R29" i="31"/>
  <c r="R32" i="31"/>
  <c r="R28" i="31"/>
  <c r="R31" i="31"/>
  <c r="R30" i="31"/>
  <c r="R26" i="31"/>
  <c r="B5" i="47"/>
  <c r="B5" i="28"/>
  <c r="B4" i="31"/>
  <c r="G33" i="25"/>
  <c r="N43" i="31"/>
  <c r="K5" i="31"/>
  <c r="B5" i="31" s="1"/>
  <c r="C66" i="31" l="1"/>
  <c r="E66" i="31" s="1"/>
  <c r="C86" i="31"/>
  <c r="E86" i="31" s="1"/>
  <c r="G86" i="31" l="1"/>
  <c r="G66" i="31"/>
  <c r="J18" i="47"/>
  <c r="N16" i="47"/>
  <c r="C124" i="31"/>
  <c r="E124" i="31" s="1"/>
  <c r="C67" i="31"/>
  <c r="E67" i="31" s="1"/>
  <c r="C50" i="31"/>
  <c r="E50" i="31" s="1"/>
  <c r="G124" i="31" l="1"/>
  <c r="G50" i="31"/>
  <c r="G67" i="31"/>
  <c r="C47" i="31"/>
  <c r="E47" i="31" s="1"/>
  <c r="C33" i="31"/>
  <c r="E33" i="31" s="1"/>
  <c r="C56" i="31"/>
  <c r="L21" i="47"/>
  <c r="J15" i="47"/>
  <c r="O16" i="47"/>
  <c r="C132" i="31"/>
  <c r="E132" i="31" s="1"/>
  <c r="C104" i="31"/>
  <c r="C80" i="31"/>
  <c r="C53" i="31"/>
  <c r="E53" i="31" s="1"/>
  <c r="C78" i="31"/>
  <c r="E78" i="31" s="1"/>
  <c r="C101" i="31"/>
  <c r="E101" i="31" s="1"/>
  <c r="C38" i="31"/>
  <c r="E38" i="31" s="1"/>
  <c r="C57" i="31"/>
  <c r="E57" i="31" s="1"/>
  <c r="C94" i="31"/>
  <c r="E94" i="31" s="1"/>
  <c r="C128" i="31"/>
  <c r="G94" i="31" l="1"/>
  <c r="G78" i="31"/>
  <c r="G132" i="31"/>
  <c r="G47" i="31"/>
  <c r="G101" i="31"/>
  <c r="G53" i="31"/>
  <c r="G57" i="31"/>
  <c r="G33" i="31"/>
  <c r="G38" i="31"/>
  <c r="E128" i="31"/>
  <c r="E80" i="31"/>
  <c r="E104" i="31"/>
  <c r="E56" i="31"/>
  <c r="G15" i="47"/>
  <c r="D22" i="47"/>
  <c r="H22" i="47"/>
  <c r="M15" i="47"/>
  <c r="D20" i="47"/>
  <c r="E14" i="47"/>
  <c r="F19" i="47"/>
  <c r="D18" i="47"/>
  <c r="J14" i="47"/>
  <c r="D16" i="47"/>
  <c r="M19" i="47"/>
  <c r="E16" i="47"/>
  <c r="N17" i="47"/>
  <c r="C135" i="31"/>
  <c r="E135" i="31" s="1"/>
  <c r="C130" i="31"/>
  <c r="E130" i="31" s="1"/>
  <c r="C127" i="31"/>
  <c r="E127" i="31" s="1"/>
  <c r="C98" i="31"/>
  <c r="E98" i="31" s="1"/>
  <c r="C95" i="31"/>
  <c r="E95" i="31" s="1"/>
  <c r="C111" i="31"/>
  <c r="E111" i="31" s="1"/>
  <c r="C89" i="31"/>
  <c r="E89" i="31" s="1"/>
  <c r="C41" i="31"/>
  <c r="E41" i="31" s="1"/>
  <c r="C82" i="31"/>
  <c r="E82" i="31" s="1"/>
  <c r="C96" i="31"/>
  <c r="E96" i="31" s="1"/>
  <c r="C110" i="31"/>
  <c r="E110" i="31" s="1"/>
  <c r="C62" i="31"/>
  <c r="E62" i="31" s="1"/>
  <c r="C58" i="31"/>
  <c r="E58" i="31" s="1"/>
  <c r="C84" i="31"/>
  <c r="E84" i="31" s="1"/>
  <c r="C107" i="31"/>
  <c r="E107" i="31" s="1"/>
  <c r="C108" i="31"/>
  <c r="E108" i="31" s="1"/>
  <c r="C134" i="31"/>
  <c r="E134" i="31" s="1"/>
  <c r="C40" i="31"/>
  <c r="E40" i="31" s="1"/>
  <c r="C125" i="31"/>
  <c r="E125" i="31" s="1"/>
  <c r="C139" i="31"/>
  <c r="E139" i="31" s="1"/>
  <c r="C118" i="31"/>
  <c r="E118" i="31" s="1"/>
  <c r="C119" i="31"/>
  <c r="E119" i="31" s="1"/>
  <c r="C70" i="31"/>
  <c r="E70" i="31" s="1"/>
  <c r="C72" i="31"/>
  <c r="E72" i="31" s="1"/>
  <c r="C39" i="31"/>
  <c r="E39" i="31" s="1"/>
  <c r="C114" i="31"/>
  <c r="E114" i="31" s="1"/>
  <c r="C138" i="31"/>
  <c r="E138" i="31" s="1"/>
  <c r="C131" i="31"/>
  <c r="E131" i="31" s="1"/>
  <c r="C103" i="31"/>
  <c r="E103" i="31" s="1"/>
  <c r="C76" i="31"/>
  <c r="E76" i="31" s="1"/>
  <c r="C115" i="31"/>
  <c r="E115" i="31" s="1"/>
  <c r="C113" i="31"/>
  <c r="E113" i="31" s="1"/>
  <c r="C49" i="31"/>
  <c r="E49" i="31" s="1"/>
  <c r="C117" i="31"/>
  <c r="E117" i="31" s="1"/>
  <c r="C75" i="31"/>
  <c r="E75" i="31" s="1"/>
  <c r="C46" i="31"/>
  <c r="E46" i="31" s="1"/>
  <c r="C42" i="31"/>
  <c r="E42" i="31" s="1"/>
  <c r="C37" i="31"/>
  <c r="E37" i="31" s="1"/>
  <c r="C64" i="31"/>
  <c r="E64" i="31" s="1"/>
  <c r="C126" i="31"/>
  <c r="E126" i="31" s="1"/>
  <c r="C122" i="31"/>
  <c r="E122" i="31" s="1"/>
  <c r="C43" i="31"/>
  <c r="E43" i="31" s="1"/>
  <c r="C48" i="31"/>
  <c r="E48" i="31" s="1"/>
  <c r="C90" i="31"/>
  <c r="E90" i="31" s="1"/>
  <c r="C74" i="31"/>
  <c r="E74" i="31" s="1"/>
  <c r="C133" i="31"/>
  <c r="E133" i="31" s="1"/>
  <c r="C88" i="31"/>
  <c r="E88" i="31" s="1"/>
  <c r="C120" i="31"/>
  <c r="E120" i="31" s="1"/>
  <c r="C34" i="31"/>
  <c r="E34" i="31" s="1"/>
  <c r="C54" i="31"/>
  <c r="E54" i="31" s="1"/>
  <c r="C36" i="31"/>
  <c r="E36" i="31" s="1"/>
  <c r="C87" i="31"/>
  <c r="E87" i="31" s="1"/>
  <c r="C93" i="31"/>
  <c r="E93" i="31" s="1"/>
  <c r="C121" i="31"/>
  <c r="E121" i="31" s="1"/>
  <c r="C83" i="31"/>
  <c r="E83" i="31" s="1"/>
  <c r="C100" i="31"/>
  <c r="E100" i="31" s="1"/>
  <c r="C85" i="31"/>
  <c r="E85" i="31" s="1"/>
  <c r="C65" i="31"/>
  <c r="E65" i="31" s="1"/>
  <c r="C51" i="31"/>
  <c r="E51" i="31" s="1"/>
  <c r="C61" i="31"/>
  <c r="E61" i="31" s="1"/>
  <c r="C109" i="31"/>
  <c r="E109" i="31" s="1"/>
  <c r="C35" i="31"/>
  <c r="E35" i="31" s="1"/>
  <c r="C99" i="31"/>
  <c r="E99" i="31" s="1"/>
  <c r="C69" i="31"/>
  <c r="E69" i="31" s="1"/>
  <c r="C73" i="31"/>
  <c r="E73" i="31" s="1"/>
  <c r="C137" i="31"/>
  <c r="E137" i="31" s="1"/>
  <c r="C52" i="31"/>
  <c r="E52" i="31" s="1"/>
  <c r="C60" i="31"/>
  <c r="E60" i="31" s="1"/>
  <c r="C45" i="31"/>
  <c r="E45" i="31" s="1"/>
  <c r="C112" i="31"/>
  <c r="E112" i="31" s="1"/>
  <c r="C136" i="31"/>
  <c r="E136" i="31" s="1"/>
  <c r="C91" i="31"/>
  <c r="E91" i="31" s="1"/>
  <c r="C71" i="31"/>
  <c r="E71" i="31" s="1"/>
  <c r="C55" i="31"/>
  <c r="E55" i="31" s="1"/>
  <c r="C79" i="31"/>
  <c r="E79" i="31" s="1"/>
  <c r="C97" i="31"/>
  <c r="E97" i="31" s="1"/>
  <c r="C106" i="31"/>
  <c r="E106" i="31" s="1"/>
  <c r="C63" i="31"/>
  <c r="E63" i="31" s="1"/>
  <c r="C102" i="31"/>
  <c r="E102" i="31" s="1"/>
  <c r="C123" i="31"/>
  <c r="E123" i="31" s="1"/>
  <c r="C31" i="31"/>
  <c r="C29" i="31"/>
  <c r="C21" i="31"/>
  <c r="E21" i="31" s="1"/>
  <c r="C25" i="31"/>
  <c r="C30" i="31"/>
  <c r="C22" i="31"/>
  <c r="E22" i="31" s="1"/>
  <c r="C24" i="31"/>
  <c r="E24" i="31" s="1"/>
  <c r="C27" i="31"/>
  <c r="C23" i="31"/>
  <c r="E23" i="31" s="1"/>
  <c r="C26" i="31"/>
  <c r="C28" i="31"/>
  <c r="G24" i="31" l="1"/>
  <c r="G137" i="31"/>
  <c r="G100" i="31"/>
  <c r="G93" i="31"/>
  <c r="G36" i="31"/>
  <c r="G88" i="31"/>
  <c r="G74" i="31"/>
  <c r="G122" i="31"/>
  <c r="G64" i="31"/>
  <c r="G113" i="31"/>
  <c r="G131" i="31"/>
  <c r="G39" i="31"/>
  <c r="G125" i="31"/>
  <c r="G134" i="31"/>
  <c r="G107" i="31"/>
  <c r="G96" i="31"/>
  <c r="G98" i="31"/>
  <c r="G130" i="31"/>
  <c r="G22" i="31"/>
  <c r="G102" i="31"/>
  <c r="G63" i="31"/>
  <c r="G97" i="31"/>
  <c r="G55" i="31"/>
  <c r="G91" i="31"/>
  <c r="G112" i="31"/>
  <c r="G60" i="31"/>
  <c r="G69" i="31"/>
  <c r="G35" i="31"/>
  <c r="G61" i="31"/>
  <c r="G51" i="31"/>
  <c r="G85" i="31"/>
  <c r="G121" i="31"/>
  <c r="G87" i="31"/>
  <c r="G133" i="31"/>
  <c r="G42" i="31"/>
  <c r="G75" i="31"/>
  <c r="G49" i="31"/>
  <c r="G70" i="31"/>
  <c r="G40" i="31"/>
  <c r="G58" i="31"/>
  <c r="G82" i="31"/>
  <c r="G89" i="31"/>
  <c r="G23" i="31"/>
  <c r="G106" i="31"/>
  <c r="G79" i="31"/>
  <c r="G45" i="31"/>
  <c r="G99" i="31"/>
  <c r="G54" i="31"/>
  <c r="G120" i="31"/>
  <c r="G90" i="31"/>
  <c r="G43" i="31"/>
  <c r="G126" i="31"/>
  <c r="G115" i="31"/>
  <c r="G76" i="31"/>
  <c r="G114" i="31"/>
  <c r="G119" i="31"/>
  <c r="G139" i="31"/>
  <c r="G108" i="31"/>
  <c r="G84" i="31"/>
  <c r="G110" i="31"/>
  <c r="G95" i="31"/>
  <c r="G127" i="31"/>
  <c r="G135" i="31"/>
  <c r="G21" i="31"/>
  <c r="G123" i="31"/>
  <c r="G71" i="31"/>
  <c r="G136" i="31"/>
  <c r="G52" i="31"/>
  <c r="G73" i="31"/>
  <c r="G109" i="31"/>
  <c r="G65" i="31"/>
  <c r="G83" i="31"/>
  <c r="G34" i="31"/>
  <c r="G48" i="31"/>
  <c r="G37" i="31"/>
  <c r="G46" i="31"/>
  <c r="G117" i="31"/>
  <c r="G103" i="31"/>
  <c r="G138" i="31"/>
  <c r="G72" i="31"/>
  <c r="G118" i="31"/>
  <c r="G62" i="31"/>
  <c r="G41" i="31"/>
  <c r="G111" i="31"/>
  <c r="G80" i="31"/>
  <c r="C14" i="31"/>
  <c r="E14" i="31" s="1"/>
  <c r="G14" i="31" s="1"/>
  <c r="E26" i="31"/>
  <c r="C18" i="31"/>
  <c r="E18" i="31" s="1"/>
  <c r="G18" i="31" s="1"/>
  <c r="E30" i="31"/>
  <c r="E29" i="31"/>
  <c r="C17" i="31"/>
  <c r="E17" i="31" s="1"/>
  <c r="G17" i="31" s="1"/>
  <c r="G104" i="31"/>
  <c r="E28" i="31"/>
  <c r="C16" i="31"/>
  <c r="E16" i="31" s="1"/>
  <c r="G16" i="31" s="1"/>
  <c r="E27" i="31"/>
  <c r="C15" i="31"/>
  <c r="E15" i="31" s="1"/>
  <c r="G15" i="31" s="1"/>
  <c r="C19" i="31"/>
  <c r="E19" i="31" s="1"/>
  <c r="G19" i="31" s="1"/>
  <c r="E31" i="31"/>
  <c r="G56" i="31"/>
  <c r="E25" i="31"/>
  <c r="C13" i="31"/>
  <c r="G128" i="31"/>
  <c r="C77" i="31"/>
  <c r="E77" i="31" s="1"/>
  <c r="L22" i="47"/>
  <c r="O22" i="47"/>
  <c r="M22" i="47"/>
  <c r="N22" i="47"/>
  <c r="K22" i="47"/>
  <c r="G22" i="47"/>
  <c r="J22" i="47"/>
  <c r="I22" i="47"/>
  <c r="F22" i="47"/>
  <c r="I17" i="47"/>
  <c r="M16" i="47"/>
  <c r="N15" i="47"/>
  <c r="H21" i="47"/>
  <c r="O14" i="47"/>
  <c r="L17" i="47"/>
  <c r="H20" i="47"/>
  <c r="J13" i="47"/>
  <c r="I13" i="47"/>
  <c r="N19" i="47"/>
  <c r="O15" i="47"/>
  <c r="G18" i="47"/>
  <c r="F14" i="47"/>
  <c r="H15" i="47"/>
  <c r="I14" i="47"/>
  <c r="F15" i="47"/>
  <c r="E21" i="47"/>
  <c r="O19" i="47"/>
  <c r="H17" i="47"/>
  <c r="F21" i="47"/>
  <c r="J16" i="47"/>
  <c r="M14" i="47"/>
  <c r="K20" i="47"/>
  <c r="O21" i="47"/>
  <c r="L13" i="47"/>
  <c r="K13" i="47"/>
  <c r="L15" i="47"/>
  <c r="I20" i="47"/>
  <c r="N21" i="47"/>
  <c r="H18" i="47"/>
  <c r="J20" i="47"/>
  <c r="I19" i="47"/>
  <c r="O17" i="47"/>
  <c r="H16" i="47"/>
  <c r="E17" i="47"/>
  <c r="I16" i="47"/>
  <c r="L19" i="47"/>
  <c r="L18" i="47"/>
  <c r="J17" i="47"/>
  <c r="J21" i="47"/>
  <c r="L16" i="47"/>
  <c r="M20" i="47"/>
  <c r="K14" i="47"/>
  <c r="M21" i="47"/>
  <c r="G20" i="47"/>
  <c r="H19" i="47"/>
  <c r="O13" i="47"/>
  <c r="N18" i="47"/>
  <c r="O20" i="47"/>
  <c r="N20" i="47"/>
  <c r="G21" i="47"/>
  <c r="G19" i="47"/>
  <c r="F13" i="47"/>
  <c r="K16" i="47"/>
  <c r="O18" i="47"/>
  <c r="G13" i="47"/>
  <c r="F20" i="47"/>
  <c r="L20" i="47"/>
  <c r="G14" i="47"/>
  <c r="K15" i="47"/>
  <c r="E19" i="47"/>
  <c r="H14" i="47"/>
  <c r="H13" i="47"/>
  <c r="N13" i="47"/>
  <c r="E13" i="47"/>
  <c r="M13" i="47"/>
  <c r="K21" i="47"/>
  <c r="G17" i="47"/>
  <c r="E15" i="47"/>
  <c r="K19" i="47"/>
  <c r="I18" i="47"/>
  <c r="I21" i="47"/>
  <c r="K18" i="47"/>
  <c r="N14" i="47"/>
  <c r="K17" i="47"/>
  <c r="I15" i="47"/>
  <c r="F17" i="47"/>
  <c r="L14" i="47"/>
  <c r="F16" i="47"/>
  <c r="F18" i="47"/>
  <c r="M18" i="47"/>
  <c r="J19" i="47"/>
  <c r="C32" i="31"/>
  <c r="C44" i="31"/>
  <c r="C59" i="31"/>
  <c r="E59" i="31" s="1"/>
  <c r="C81" i="31"/>
  <c r="C129" i="31"/>
  <c r="C105" i="31"/>
  <c r="C68" i="31"/>
  <c r="C92" i="31"/>
  <c r="C116" i="31"/>
  <c r="C20" i="31"/>
  <c r="G25" i="31" l="1"/>
  <c r="G27" i="31"/>
  <c r="G26" i="31"/>
  <c r="G31" i="31"/>
  <c r="G29" i="31"/>
  <c r="G59" i="31"/>
  <c r="G77" i="31"/>
  <c r="G28" i="31"/>
  <c r="G30" i="31"/>
  <c r="E13" i="25"/>
  <c r="M23" i="31"/>
  <c r="E20" i="31"/>
  <c r="C10" i="31"/>
  <c r="M27" i="31"/>
  <c r="E68" i="31"/>
  <c r="E17" i="25"/>
  <c r="G16" i="25"/>
  <c r="E81" i="31"/>
  <c r="E18" i="25"/>
  <c r="M28" i="31"/>
  <c r="E14" i="25"/>
  <c r="M24" i="31"/>
  <c r="E32" i="31"/>
  <c r="E12" i="25"/>
  <c r="E13" i="31"/>
  <c r="M26" i="31"/>
  <c r="E19" i="25"/>
  <c r="E92" i="31"/>
  <c r="M29" i="31"/>
  <c r="E129" i="31"/>
  <c r="E22" i="25"/>
  <c r="M32" i="31"/>
  <c r="E15" i="25"/>
  <c r="C7" i="31"/>
  <c r="M25" i="31"/>
  <c r="E44" i="31"/>
  <c r="E21" i="25"/>
  <c r="M31" i="31"/>
  <c r="E116" i="31"/>
  <c r="E105" i="31"/>
  <c r="M30" i="31"/>
  <c r="E20" i="25"/>
  <c r="E16" i="25"/>
  <c r="M17" i="47"/>
  <c r="E22" i="47"/>
  <c r="D15" i="47"/>
  <c r="D14" i="47"/>
  <c r="D19" i="47"/>
  <c r="E18" i="47"/>
  <c r="E20" i="47"/>
  <c r="D21" i="47"/>
  <c r="D13" i="47"/>
  <c r="D17" i="47"/>
  <c r="G16" i="47"/>
  <c r="Q30" i="31" l="1"/>
  <c r="P30" i="31"/>
  <c r="P29" i="31"/>
  <c r="Q29" i="31"/>
  <c r="G12" i="25"/>
  <c r="G13" i="31"/>
  <c r="I12" i="47" s="1" a="1"/>
  <c r="G10" i="31"/>
  <c r="G46" i="25" s="1"/>
  <c r="E46" i="25"/>
  <c r="G105" i="31"/>
  <c r="G20" i="25"/>
  <c r="G15" i="25"/>
  <c r="E7" i="31"/>
  <c r="G44" i="31"/>
  <c r="Q32" i="31"/>
  <c r="P32" i="31"/>
  <c r="G19" i="25"/>
  <c r="G92" i="31"/>
  <c r="P28" i="31"/>
  <c r="Q28" i="31"/>
  <c r="E10" i="31"/>
  <c r="G13" i="25"/>
  <c r="G20" i="31"/>
  <c r="G21" i="25"/>
  <c r="G116" i="31"/>
  <c r="P25" i="31"/>
  <c r="Q25" i="31"/>
  <c r="G14" i="25"/>
  <c r="G32" i="31"/>
  <c r="G17" i="25"/>
  <c r="G68" i="31"/>
  <c r="Q23" i="31"/>
  <c r="P23" i="31"/>
  <c r="Q31" i="31"/>
  <c r="P31" i="31"/>
  <c r="G7" i="31"/>
  <c r="G49" i="25" s="1"/>
  <c r="E49" i="25"/>
  <c r="G129" i="31"/>
  <c r="G22" i="25"/>
  <c r="Q26" i="31"/>
  <c r="P26" i="31"/>
  <c r="Q24" i="31"/>
  <c r="P24" i="31"/>
  <c r="G81" i="31"/>
  <c r="G18" i="25"/>
  <c r="P27" i="31"/>
  <c r="Q27" i="31"/>
  <c r="C18" i="47"/>
  <c r="C13" i="47"/>
  <c r="C16" i="47"/>
  <c r="C19" i="47"/>
  <c r="C22" i="47"/>
  <c r="C14" i="47"/>
  <c r="C15" i="47"/>
  <c r="C20" i="47"/>
  <c r="C21" i="47"/>
  <c r="C17" i="47"/>
  <c r="J12" i="47" l="1"/>
  <c r="K12" i="47"/>
  <c r="M12" i="47"/>
  <c r="N12" i="47"/>
  <c r="I12" i="47"/>
  <c r="O12" i="47"/>
  <c r="L12" i="47"/>
  <c r="I63" i="25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<sst xmlns="http://schemas.openxmlformats.org/spreadsheetml/2006/main" count="1026" uniqueCount="276">
  <si>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</si>
  <si>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</si>
  <si>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</si>
  <si>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</si>
  <si>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</si>
  <si>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</si>
  <si>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</si>
  <si>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</si>
  <si>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</si>
  <si>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</si>
  <si>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</si>
  <si>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</si>
  <si>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</si>
  <si>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</si>
  <si>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</si>
  <si>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</si>
  <si>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</si>
  <si>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</si>
  <si>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</si>
  <si>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</si>
  <si>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</si>
  <si>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</si>
  <si>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</si>
  <si>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</si>
  <si>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</si>
  <si>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</si>
  <si>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</si>
  <si>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</si>
  <si>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</si>
  <si>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</si>
  <si>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</si>
  <si>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</si>
  <si>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</si>
  <si>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</si>
  <si>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</si>
  <si>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</si>
  <si>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</si>
  <si>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</si>
  <si>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</si>
  <si>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</si>
  <si>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</si>
  <si>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</si>
  <si>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</si>
  <si>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</si>
  <si>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</si>
  <si>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</si>
  <si>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</si>
  <si>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</si>
  <si>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</si>
  <si>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</si>
  <si>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</si>
  <si>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</si>
  <si>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</si>
  <si>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</si>
  <si>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</si>
  <si>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</si>
  <si>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</si>
  <si>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</si>
  <si>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</si>
  <si>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</si>
  <si>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</si>
  <si>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</si>
  <si>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</si>
  <si>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</si>
  <si>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</si>
  <si>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</si>
  <si>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</si>
  <si>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</si>
  <si>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</si>
  <si>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</si>
  <si>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</si>
  <si>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</si>
  <si>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</si>
  <si>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</si>
  <si>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</si>
  <si>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</si>
  <si>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</si>
  <si>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</si>
  <si>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</si>
  <si>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</si>
  <si>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</si>
  <si>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</si>
  <si>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</si>
  <si>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</si>
  <si>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Notes</t>
  </si>
  <si>
    <t>Teresa Tang</t>
  </si>
  <si>
    <t>Laren Hale</t>
  </si>
  <si>
    <t>Set up vDoc</t>
  </si>
  <si>
    <t>Verfied</t>
  </si>
  <si>
    <t>Date</t>
  </si>
  <si>
    <t>Analyst</t>
  </si>
  <si>
    <t>Updates</t>
  </si>
  <si>
    <t>OFPC</t>
  </si>
  <si>
    <t>Most Recent Update</t>
  </si>
  <si>
    <t>Avoided Cost Study</t>
  </si>
  <si>
    <t>Setup - Pavant Solar</t>
  </si>
  <si>
    <t>Setup - Enterprise Wind</t>
  </si>
  <si>
    <t>Setup - Red Hills Solar</t>
  </si>
  <si>
    <t>Ebru Alpay</t>
  </si>
  <si>
    <t>ljh</t>
  </si>
  <si>
    <t>Table 4</t>
  </si>
  <si>
    <t>Table 3</t>
  </si>
  <si>
    <t>NOTE:  I added the 368 MW CCCT in this spreadsheet</t>
  </si>
  <si>
    <t>&lt;---- Calculated Monthly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</si>
  <si>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</si>
  <si>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</si>
  <si>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</si>
  <si>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</si>
  <si>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</si>
  <si>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</si>
  <si>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/>
  </si>
  <si>
    <t>Setup - UT 2013.Q2 Complinace Filing</t>
  </si>
  <si>
    <t>Setup - Pioneer Wind Study</t>
  </si>
  <si>
    <t>Price City Solar</t>
  </si>
  <si>
    <t>Cedar City Solar</t>
  </si>
  <si>
    <t>Vernon Solar</t>
  </si>
  <si>
    <t>Delta Solar</t>
  </si>
  <si>
    <t>Granite Mountain Solar</t>
  </si>
  <si>
    <t>Iron Springs Solar</t>
  </si>
  <si>
    <t>Parowan Solar Center</t>
  </si>
  <si>
    <t>Link Solar Center</t>
  </si>
  <si>
    <t>Ut 2013.Q4 Compliance Filing</t>
  </si>
  <si>
    <t>UT Compliance Filing Step Study</t>
  </si>
  <si>
    <t>Granite Mtn Solar East</t>
  </si>
  <si>
    <t>Delta Solar 1</t>
  </si>
  <si>
    <t>10 - Escalante Solar II</t>
  </si>
  <si>
    <t>11 - Escalante Solar III</t>
  </si>
  <si>
    <t>12 - Escalante Valley Solar</t>
  </si>
  <si>
    <t>13 - Ut 2014.Q1 Compliance Filing</t>
  </si>
  <si>
    <t>Update for the 2013 IRP Update</t>
  </si>
  <si>
    <t>16 - Tooele Army D Solar</t>
  </si>
  <si>
    <t>17 - Monticello Wind 2</t>
  </si>
  <si>
    <t>19 - Parowan Solar</t>
  </si>
  <si>
    <t>22 - Pavant II Solar</t>
  </si>
  <si>
    <t>42 - Monticello Wind 1</t>
  </si>
  <si>
    <t>24 - Woods C Solar II</t>
  </si>
  <si>
    <t>37 - SR Parowan Solar</t>
  </si>
  <si>
    <t>48 - UT 2014.Q2</t>
  </si>
  <si>
    <t>48 - UT 2014.Q2 Revised</t>
  </si>
  <si>
    <t>53 - Granite Mtn Solar East</t>
  </si>
  <si>
    <t>65 - Sugarville Solar</t>
  </si>
  <si>
    <t>67 - Elk Mtn Wind</t>
  </si>
  <si>
    <t>68 - North Temple Solar</t>
  </si>
  <si>
    <t>72 - Long Ridge Wind</t>
  </si>
  <si>
    <t>74 - Latigo Solar</t>
  </si>
  <si>
    <t>75 - UT 2014.Q3 Compliance Filing</t>
  </si>
  <si>
    <t>76 - Cove Fort Solar 1</t>
  </si>
  <si>
    <t>77 - Ogden Solar</t>
  </si>
  <si>
    <t>83 - Delta Solar</t>
  </si>
  <si>
    <t>91 - Tooele South Solar</t>
  </si>
  <si>
    <t>08 - UT 2014.Q4</t>
  </si>
  <si>
    <t xml:space="preserve">16 - Cedar City Solar </t>
  </si>
  <si>
    <t>29 - CES Hunter 2 Solar</t>
  </si>
  <si>
    <t>30 - ECG Delta Solar</t>
  </si>
  <si>
    <t>36 - TEC Monticello Solar</t>
  </si>
  <si>
    <t>47 - UT 2015.Q1</t>
  </si>
  <si>
    <t>61 - UT 2015.Q2</t>
  </si>
  <si>
    <t>77-Elk Mountain Wind</t>
  </si>
  <si>
    <t>81 - North South Solar</t>
  </si>
  <si>
    <t>94 - UT 2015.Q3</t>
  </si>
  <si>
    <t>01 - UT 2015.Q4</t>
  </si>
  <si>
    <t xml:space="preserve">03 - Mid-Valley Solar </t>
  </si>
  <si>
    <t>10 - Boswell Springs I Wind</t>
  </si>
  <si>
    <t>15 - Mona PV1 Solar</t>
  </si>
  <si>
    <t>01 - Utah 2016.Q1 Compliance</t>
  </si>
  <si>
    <t>18 - Glen Canyon A</t>
  </si>
  <si>
    <t>52 - Uintah Wind</t>
  </si>
  <si>
    <t xml:space="preserve">48 - Suerte Solar </t>
  </si>
  <si>
    <t xml:space="preserve">55 - Sage Junction Solar </t>
  </si>
  <si>
    <t>56 - Glen Canyon</t>
  </si>
  <si>
    <t>ss</t>
  </si>
  <si>
    <t>64 - Mona Solar</t>
  </si>
  <si>
    <t xml:space="preserve">69 - UT 2016.Q2 </t>
  </si>
  <si>
    <t>88 - Beehive Solar</t>
  </si>
  <si>
    <t xml:space="preserve">91.3 - Sage III Solar </t>
  </si>
  <si>
    <t xml:space="preserve">96 - Dinosolar 2 </t>
  </si>
  <si>
    <t xml:space="preserve">99 - Rock Creek I </t>
  </si>
  <si>
    <t>103-116 - Faraday Solar</t>
  </si>
  <si>
    <t>Matt Patton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</si>
  <si>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</si>
  <si>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</si>
  <si>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</si>
  <si>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</si>
  <si>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</si>
  <si>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</si>
  <si>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</si>
  <si>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</si>
  <si>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</si>
  <si>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</si>
  <si>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</si>
  <si>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</si>
  <si>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</si>
  <si>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</si>
  <si>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</si>
  <si>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</si>
  <si>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Table 12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</si>
  <si>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</si>
  <si>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</si>
  <si>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</si>
  <si>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</si>
  <si>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</si>
  <si>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</si>
  <si>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</si>
  <si>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</si>
  <si>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</si>
  <si>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</si>
  <si>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</si>
  <si>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</si>
  <si>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</si>
  <si>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</si>
  <si>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</si>
  <si>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Payment Factor</t>
  </si>
  <si>
    <t>Total Capital Cost</t>
  </si>
  <si>
    <t>22% ITC assumption</t>
  </si>
  <si>
    <t>10% ITC assumption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</si>
  <si>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</si>
  <si>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</si>
  <si>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</si>
  <si>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</si>
  <si>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</si>
  <si>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</si>
  <si>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</si>
  <si>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</si>
  <si>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</si>
  <si>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</si>
  <si>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</si>
  <si>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</si>
  <si>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</si>
  <si>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</si>
  <si>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</si>
  <si>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</si>
  <si>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</si>
  <si>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</si>
  <si>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</si>
  <si>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</si>
  <si>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</si>
  <si>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WY AE Wind capital cost assumptions revised based on IRP 2017 page 220</t>
  </si>
  <si>
    <t>IRP2017 Chapter 8, page 220</t>
  </si>
  <si>
    <t>15 Year starting 2020</t>
  </si>
  <si>
    <t>15 Year Starting 2018</t>
  </si>
  <si>
    <t>15 year-2018-2032</t>
  </si>
  <si>
    <t>15 year-2020-2034</t>
  </si>
  <si>
    <t>QF - Sch37 - UT - Solar F</t>
  </si>
  <si>
    <t>Utah Sch 37 Solar F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</si>
  <si>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</si>
  <si>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</si>
  <si>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</si>
  <si>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</si>
  <si>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</si>
  <si>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</si>
  <si>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</si>
  <si>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</si>
  <si>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</si>
  <si>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</si>
  <si>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</si>
  <si>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</si>
  <si>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</si>
  <si>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</si>
  <si>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</si>
  <si>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</si>
  <si>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</si>
  <si>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</si>
  <si>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2017 Inflation rate</t>
  </si>
  <si>
    <t>2017 IRP Wyoming Wind Resource</t>
  </si>
  <si>
    <t>2017 IRP Wyoming DJ Wind Resource</t>
  </si>
  <si>
    <t>2017 IRP Utah Solar Resource</t>
  </si>
  <si>
    <t>Payment Factor Corresponding to 10% ITC is 7.350%</t>
  </si>
  <si>
    <t>2017 IRP Yakima Solar Resource</t>
  </si>
  <si>
    <t>2017 IRP Geothermal PPA West Side Resource</t>
  </si>
  <si>
    <t>SCCT Resource Costs - 2017 Integrated Resource Plan</t>
  </si>
  <si>
    <t>SCCT Statistics</t>
  </si>
  <si>
    <t>Plant Costs  - 2017 IRP - Table 6.1 &amp; 6.2</t>
  </si>
  <si>
    <t>2017 IRP ID Wind Resource</t>
  </si>
  <si>
    <t>55.4 - UT Sch37 - PDDRR - CONF _2017 05 01 (2130.60 MW)_SF</t>
  </si>
  <si>
    <t>Needs Verification</t>
  </si>
  <si>
    <t>Inflation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</si>
</sst>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m/d/yyyy;@"/>
    <numFmt numFmtId="177" formatCode="&quot;$&quot;###0;[Red]\(&quot;$&quot;###0\)"/>
    <numFmt numFmtId="178" formatCode="0.0"/>
    <numFmt numFmtId="179" formatCode="yyyy\ mm\ dd"/>
    <numFmt numFmtId="180" formatCode="&quot;$&quot;#,##0.00_)\(\5\)"/>
    <numFmt numFmtId="181" formatCode="&quot;$&quot;#,##0.000_);[Red]\(&quot;$&quot;#,##0.000\)"/>
    <numFmt numFmtId="182" formatCode="#,##0\ ;\(#,##0\)"/>
  </numFmts>
  <fonts count="40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10"/>
      <color indexed="22"/>
      <name val="Arial"/>
      <family val="2"/>
    </font>
    <font>
      <sz val="9"/>
      <color indexed="10"/>
      <name val="Arial"/>
      <family val="2"/>
    </font>
    <font>
      <sz val="16"/>
      <color indexed="10"/>
      <name val="Arial"/>
      <family val="2"/>
    </font>
    <font>
      <sz val="9"/>
      <color indexed="9"/>
      <name val="Arial"/>
      <family val="2"/>
    </font>
    <font>
      <b/>
      <sz val="14"/>
      <name val="Arial"/>
      <family val="2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1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1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8" fillId="0" borderId="0" applyFont="0" applyFill="0" applyBorder="0" applyProtection="0">
      <alignment horizontal="right"/>
    </xf>
    <xf numFmtId="178" fontId="14" fillId="0" borderId="0" applyNumberFormat="0" applyFill="0" applyBorder="0" applyAlignment="0" applyProtection="0"/>
    <xf numFmtId="0" fontId="12" fillId="0" borderId="22" applyNumberFormat="0" applyBorder="0" applyAlignment="0"/>
    <xf numFmtId="12" fontId="29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3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34" fillId="0" borderId="0" applyNumberFormat="0" applyFill="0" applyBorder="0" applyAlignment="0" applyProtection="0">
      <alignment vertical="top"/>
      <protection locked="0"/>
    </xf>
  </cellStyleXfs>
  <cellXfs count="384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172" fontId="1" fillId="0" borderId="0" xfId="13" applyBorder="1"/>
    <xf numFmtId="172" fontId="1" fillId="0" borderId="0" xfId="13"/>
    <xf numFmtId="172" fontId="1" fillId="0" borderId="0" xfId="13" applyAlignment="1">
      <alignment horizontal="center"/>
    </xf>
    <xf numFmtId="172" fontId="23" fillId="0" borderId="0" xfId="13" applyFont="1"/>
    <xf numFmtId="176" fontId="1" fillId="0" borderId="21" xfId="13" applyNumberFormat="1" applyBorder="1" applyAlignment="1">
      <alignment horizontal="center"/>
    </xf>
    <xf numFmtId="14" fontId="1" fillId="0" borderId="0" xfId="13" applyNumberFormat="1" applyAlignment="1">
      <alignment horizontal="center"/>
    </xf>
    <xf numFmtId="176" fontId="1" fillId="0" borderId="21" xfId="13" applyNumberFormat="1" applyBorder="1"/>
    <xf numFmtId="172" fontId="1" fillId="0" borderId="0" xfId="13" applyAlignment="1">
      <alignment wrapText="1"/>
    </xf>
    <xf numFmtId="172" fontId="13" fillId="0" borderId="0" xfId="13" applyFont="1" applyAlignment="1">
      <alignment horizontal="center"/>
    </xf>
    <xf numFmtId="172" fontId="13" fillId="0" borderId="0" xfId="13" applyFont="1"/>
    <xf numFmtId="172" fontId="1" fillId="0" borderId="0" xfId="13" applyBorder="1" applyAlignment="1">
      <alignment vertical="top"/>
    </xf>
    <xf numFmtId="172" fontId="1" fillId="0" borderId="0" xfId="13" applyFill="1" applyBorder="1" applyAlignment="1">
      <alignment vertical="top"/>
    </xf>
    <xf numFmtId="41" fontId="1" fillId="0" borderId="0" xfId="14" applyProtection="1">
      <protection locked="0"/>
    </xf>
    <xf numFmtId="172" fontId="24" fillId="0" borderId="0" xfId="13" applyFont="1" applyBorder="1" applyAlignment="1" applyProtection="1">
      <alignment horizontal="center"/>
      <protection locked="0"/>
    </xf>
    <xf numFmtId="41" fontId="1" fillId="0" borderId="0" xfId="14" applyFill="1" applyAlignment="1" applyProtection="1">
      <alignment horizontal="left" indent="2"/>
      <protection locked="0"/>
    </xf>
    <xf numFmtId="172" fontId="1" fillId="0" borderId="0" xfId="13" applyAlignment="1">
      <alignment vertical="top"/>
    </xf>
    <xf numFmtId="0" fontId="1" fillId="0" borderId="0" xfId="15"/>
    <xf numFmtId="14" fontId="1" fillId="0" borderId="4" xfId="16" applyNumberFormat="1" applyFont="1" applyFill="1" applyBorder="1" applyAlignment="1" applyProtection="1">
      <alignment horizontal="center"/>
      <protection locked="0"/>
    </xf>
    <xf numFmtId="41" fontId="18" fillId="0" borderId="3" xfId="14" applyFont="1" applyFill="1" applyBorder="1" applyAlignment="1" applyProtection="1">
      <alignment horizontal="left"/>
      <protection locked="0"/>
    </xf>
    <xf numFmtId="41" fontId="18" fillId="0" borderId="0" xfId="14" applyFont="1" applyFill="1" applyAlignment="1" applyProtection="1">
      <alignment horizontal="left" indent="2"/>
      <protection locked="0"/>
    </xf>
    <xf numFmtId="0" fontId="1" fillId="0" borderId="0" xfId="15" applyBorder="1"/>
    <xf numFmtId="172" fontId="1" fillId="0" borderId="0" xfId="13" applyAlignment="1"/>
    <xf numFmtId="172" fontId="25" fillId="0" borderId="0" xfId="13" applyFont="1" applyAlignment="1">
      <alignment horizontal="center"/>
    </xf>
    <xf numFmtId="172" fontId="1" fillId="0" borderId="0" xfId="13" applyAlignment="1">
      <alignment horizontal="right"/>
    </xf>
    <xf numFmtId="14" fontId="1" fillId="0" borderId="19" xfId="15" applyNumberFormat="1" applyFont="1" applyBorder="1" applyAlignment="1">
      <alignment horizontal="center"/>
    </xf>
    <xf numFmtId="41" fontId="18" fillId="0" borderId="16" xfId="14" applyFont="1" applyFill="1" applyBorder="1" applyAlignment="1" applyProtection="1">
      <alignment horizontal="left"/>
      <protection locked="0"/>
    </xf>
    <xf numFmtId="172" fontId="26" fillId="0" borderId="0" xfId="13" applyFont="1"/>
    <xf numFmtId="172" fontId="1" fillId="0" borderId="19" xfId="13" applyBorder="1" applyAlignment="1">
      <alignment horizontal="centerContinuous"/>
    </xf>
    <xf numFmtId="172" fontId="1" fillId="0" borderId="16" xfId="13" applyFont="1" applyBorder="1" applyAlignment="1">
      <alignment horizontal="centerContinuous"/>
    </xf>
    <xf numFmtId="172" fontId="1" fillId="0" borderId="0" xfId="13" applyAlignment="1">
      <alignment horizontal="center" wrapText="1"/>
    </xf>
    <xf numFmtId="8" fontId="0" fillId="0" borderId="20" xfId="0" applyNumberFormat="1" applyFont="1" applyFill="1" applyBorder="1" applyAlignment="1">
      <alignment horizontal="right"/>
    </xf>
    <xf numFmtId="41" fontId="30" fillId="0" borderId="0" xfId="14" applyFont="1" applyFill="1" applyAlignment="1" applyProtection="1">
      <alignment horizontal="left" wrapText="1"/>
      <protection locked="0"/>
    </xf>
    <xf numFmtId="179" fontId="1" fillId="0" borderId="21" xfId="13" applyNumberFormat="1" applyBorder="1" applyAlignment="1">
      <alignment horizontal="center"/>
    </xf>
    <xf numFmtId="179" fontId="1" fillId="0" borderId="21" xfId="13" applyNumberFormat="1" applyBorder="1"/>
    <xf numFmtId="180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5" applyFont="1" applyFill="1" applyBorder="1" applyAlignment="1">
      <alignment horizontal="centerContinuous"/>
    </xf>
    <xf numFmtId="172" fontId="31" fillId="0" borderId="6" xfId="0" applyFont="1" applyBorder="1" applyAlignment="1">
      <alignment horizontal="center"/>
    </xf>
    <xf numFmtId="172" fontId="31" fillId="0" borderId="0" xfId="0" applyFont="1"/>
    <xf numFmtId="172" fontId="31" fillId="0" borderId="7" xfId="0" applyFont="1" applyBorder="1"/>
    <xf numFmtId="167" fontId="30" fillId="0" borderId="7" xfId="26" applyNumberFormat="1" applyFont="1" applyFill="1" applyBorder="1"/>
    <xf numFmtId="172" fontId="32" fillId="0" borderId="2" xfId="10" applyNumberFormat="1" applyFont="1" applyBorder="1"/>
    <xf numFmtId="41" fontId="32" fillId="0" borderId="8" xfId="10" applyNumberFormat="1" applyFont="1" applyBorder="1"/>
    <xf numFmtId="168" fontId="32" fillId="0" borderId="8" xfId="10" applyNumberFormat="1" applyFont="1" applyBorder="1"/>
    <xf numFmtId="172" fontId="32" fillId="0" borderId="0" xfId="10" applyNumberFormat="1" applyFont="1" applyBorder="1"/>
    <xf numFmtId="41" fontId="32" fillId="0" borderId="11" xfId="10" applyNumberFormat="1" applyFont="1" applyBorder="1"/>
    <xf numFmtId="168" fontId="32" fillId="0" borderId="11" xfId="10" applyNumberFormat="1" applyFont="1" applyBorder="1"/>
    <xf numFmtId="172" fontId="32" fillId="0" borderId="1" xfId="10" applyNumberFormat="1" applyFont="1" applyBorder="1"/>
    <xf numFmtId="41" fontId="32" fillId="0" borderId="12" xfId="10" applyNumberFormat="1" applyFont="1" applyBorder="1"/>
    <xf numFmtId="168" fontId="32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30" fillId="0" borderId="0" xfId="0" applyFont="1"/>
    <xf numFmtId="9" fontId="30" fillId="0" borderId="0" xfId="8" applyFont="1"/>
    <xf numFmtId="43" fontId="1" fillId="0" borderId="0" xfId="10" applyNumberFormat="1" applyFont="1"/>
    <xf numFmtId="172" fontId="33" fillId="0" borderId="0" xfId="10" applyNumberFormat="1" applyFont="1"/>
    <xf numFmtId="172" fontId="3" fillId="0" borderId="1" xfId="0" applyFont="1" applyFill="1" applyBorder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7" applyFont="1" applyFill="1" applyAlignment="1">
      <alignment horizontal="centerContinuous"/>
    </xf>
    <xf numFmtId="172" fontId="3" fillId="0" borderId="0" xfId="27" applyFont="1" applyFill="1" applyAlignment="1">
      <alignment horizontal="centerContinuous"/>
    </xf>
    <xf numFmtId="172" fontId="3" fillId="0" borderId="0" xfId="27" applyFont="1" applyFill="1"/>
    <xf numFmtId="172" fontId="3" fillId="0" borderId="0" xfId="27" applyFont="1" applyFill="1" applyBorder="1" applyAlignment="1">
      <alignment horizontal="centerContinuous"/>
    </xf>
    <xf numFmtId="172" fontId="3" fillId="0" borderId="0" xfId="27" applyFont="1" applyFill="1" applyBorder="1"/>
    <xf numFmtId="172" fontId="2" fillId="0" borderId="5" xfId="27" applyFont="1" applyFill="1" applyBorder="1" applyAlignment="1">
      <alignment horizontal="center"/>
    </xf>
    <xf numFmtId="172" fontId="2" fillId="0" borderId="5" xfId="27" applyFont="1" applyFill="1" applyBorder="1" applyAlignment="1">
      <alignment horizontal="center" wrapText="1"/>
    </xf>
    <xf numFmtId="172" fontId="7" fillId="0" borderId="6" xfId="27" applyFont="1" applyFill="1" applyBorder="1" applyAlignment="1">
      <alignment horizontal="centerContinuous"/>
    </xf>
    <xf numFmtId="172" fontId="10" fillId="0" borderId="6" xfId="27" quotePrefix="1" applyFont="1" applyFill="1" applyBorder="1" applyAlignment="1">
      <alignment horizontal="center" wrapText="1"/>
    </xf>
    <xf numFmtId="172" fontId="10" fillId="0" borderId="6" xfId="27" applyFont="1" applyFill="1" applyBorder="1" applyAlignment="1">
      <alignment horizontal="center" wrapText="1"/>
    </xf>
    <xf numFmtId="172" fontId="6" fillId="0" borderId="0" xfId="27" quotePrefix="1" applyFont="1" applyFill="1" applyBorder="1" applyAlignment="1">
      <alignment horizontal="center"/>
    </xf>
    <xf numFmtId="0" fontId="3" fillId="0" borderId="0" xfId="27" applyNumberFormat="1" applyFont="1" applyFill="1"/>
    <xf numFmtId="6" fontId="3" fillId="0" borderId="0" xfId="27" applyNumberFormat="1" applyFont="1" applyFill="1" applyAlignment="1">
      <alignment horizontal="right"/>
    </xf>
    <xf numFmtId="8" fontId="3" fillId="0" borderId="0" xfId="27" applyNumberFormat="1" applyFont="1" applyFill="1" applyAlignment="1">
      <alignment horizontal="right"/>
    </xf>
    <xf numFmtId="8" fontId="3" fillId="0" borderId="0" xfId="27" applyNumberFormat="1" applyFont="1" applyFill="1"/>
    <xf numFmtId="8" fontId="3" fillId="0" borderId="0" xfId="27" applyNumberFormat="1" applyFont="1" applyFill="1" applyBorder="1"/>
    <xf numFmtId="181" fontId="3" fillId="0" borderId="0" xfId="27" applyNumberFormat="1" applyFont="1" applyFill="1" applyAlignment="1">
      <alignment horizontal="right"/>
    </xf>
    <xf numFmtId="165" fontId="3" fillId="0" borderId="0" xfId="27" applyNumberFormat="1" applyFont="1" applyFill="1" applyAlignment="1">
      <alignment horizontal="center"/>
    </xf>
    <xf numFmtId="165" fontId="3" fillId="0" borderId="1" xfId="27" applyNumberFormat="1" applyFont="1" applyFill="1" applyBorder="1" applyAlignment="1">
      <alignment horizontal="center"/>
    </xf>
    <xf numFmtId="8" fontId="3" fillId="0" borderId="1" xfId="27" applyNumberFormat="1" applyFont="1" applyFill="1" applyBorder="1" applyAlignment="1">
      <alignment horizontal="right"/>
    </xf>
    <xf numFmtId="8" fontId="3" fillId="0" borderId="1" xfId="27" applyNumberFormat="1" applyFont="1" applyFill="1" applyBorder="1"/>
    <xf numFmtId="172" fontId="3" fillId="0" borderId="0" xfId="27" quotePrefix="1" applyFont="1" applyFill="1"/>
    <xf numFmtId="0" fontId="3" fillId="0" borderId="0" xfId="28" applyFont="1"/>
    <xf numFmtId="14" fontId="3" fillId="0" borderId="0" xfId="29" applyNumberFormat="1" applyFont="1"/>
    <xf numFmtId="0" fontId="3" fillId="0" borderId="0" xfId="27" applyNumberFormat="1" applyFont="1" applyFill="1" applyBorder="1"/>
    <xf numFmtId="165" fontId="3" fillId="0" borderId="0" xfId="27" applyNumberFormat="1" applyFont="1" applyFill="1" applyBorder="1" applyAlignment="1">
      <alignment horizontal="center"/>
    </xf>
    <xf numFmtId="8" fontId="3" fillId="0" borderId="0" xfId="27" applyNumberFormat="1" applyFont="1" applyFill="1" applyBorder="1" applyAlignment="1">
      <alignment horizontal="right"/>
    </xf>
    <xf numFmtId="8" fontId="3" fillId="0" borderId="0" xfId="27" applyNumberFormat="1" applyFont="1" applyFill="1" applyAlignment="1">
      <alignment horizontal="center"/>
    </xf>
    <xf numFmtId="172" fontId="5" fillId="0" borderId="0" xfId="27" applyFont="1" applyFill="1" applyAlignment="1">
      <alignment horizontal="centerContinuous"/>
    </xf>
    <xf numFmtId="172" fontId="2" fillId="0" borderId="0" xfId="27" applyFont="1" applyFill="1" applyAlignment="1">
      <alignment horizontal="centerContinuous"/>
    </xf>
    <xf numFmtId="172" fontId="3" fillId="0" borderId="0" xfId="27" applyFont="1" applyFill="1" applyAlignment="1">
      <alignment horizontal="center"/>
    </xf>
    <xf numFmtId="41" fontId="3" fillId="0" borderId="0" xfId="4" applyFont="1" applyFill="1"/>
    <xf numFmtId="172" fontId="2" fillId="0" borderId="17" xfId="27" applyFont="1" applyFill="1" applyBorder="1" applyAlignment="1">
      <alignment horizontal="centerContinuous"/>
    </xf>
    <xf numFmtId="172" fontId="3" fillId="0" borderId="17" xfId="27" applyFont="1" applyFill="1" applyBorder="1"/>
    <xf numFmtId="172" fontId="3" fillId="0" borderId="19" xfId="27" applyFont="1" applyFill="1" applyBorder="1"/>
    <xf numFmtId="172" fontId="2" fillId="0" borderId="16" xfId="27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7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2" fontId="34" fillId="0" borderId="0" xfId="30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2" fontId="35" fillId="0" borderId="0" xfId="0" applyNumberFormat="1" applyFont="1"/>
    <xf numFmtId="173" fontId="2" fillId="0" borderId="0" xfId="27" applyNumberFormat="1" applyFont="1" applyFill="1"/>
    <xf numFmtId="173" fontId="3" fillId="0" borderId="0" xfId="27" applyNumberFormat="1" applyFont="1" applyFill="1"/>
    <xf numFmtId="167" fontId="3" fillId="0" borderId="0" xfId="8" applyNumberFormat="1" applyFont="1" applyFill="1"/>
    <xf numFmtId="164" fontId="3" fillId="0" borderId="0" xfId="27" applyNumberFormat="1" applyFont="1" applyFill="1"/>
    <xf numFmtId="175" fontId="3" fillId="0" borderId="0" xfId="27" applyNumberFormat="1" applyFont="1" applyFill="1" applyBorder="1"/>
    <xf numFmtId="0" fontId="0" fillId="0" borderId="0" xfId="0" applyNumberFormat="1" applyFont="1"/>
    <xf numFmtId="44" fontId="30" fillId="0" borderId="0" xfId="2" applyFont="1" applyFill="1"/>
    <xf numFmtId="175" fontId="36" fillId="0" borderId="0" xfId="0" applyNumberFormat="1" applyFont="1" applyFill="1" applyProtection="1">
      <protection locked="0"/>
    </xf>
    <xf numFmtId="9" fontId="3" fillId="0" borderId="0" xfId="27" applyNumberFormat="1" applyFont="1" applyFill="1"/>
    <xf numFmtId="43" fontId="3" fillId="0" borderId="0" xfId="2" applyNumberFormat="1" applyFont="1" applyFill="1"/>
    <xf numFmtId="167" fontId="3" fillId="0" borderId="0" xfId="27" applyNumberFormat="1" applyFont="1" applyFill="1"/>
    <xf numFmtId="43" fontId="3" fillId="0" borderId="0" xfId="27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7" applyNumberFormat="1" applyFont="1" applyFill="1" applyBorder="1"/>
    <xf numFmtId="172" fontId="3" fillId="0" borderId="0" xfId="27" applyNumberFormat="1" applyFont="1" applyFill="1"/>
    <xf numFmtId="172" fontId="3" fillId="0" borderId="0" xfId="27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7" applyNumberFormat="1" applyFont="1" applyFill="1" applyBorder="1"/>
    <xf numFmtId="43" fontId="3" fillId="0" borderId="0" xfId="27" applyNumberFormat="1" applyFont="1" applyFill="1" applyAlignment="1">
      <alignment horizontal="right"/>
    </xf>
    <xf numFmtId="175" fontId="35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5" fillId="6" borderId="0" xfId="8" applyNumberFormat="1" applyFont="1" applyFill="1"/>
    <xf numFmtId="172" fontId="3" fillId="6" borderId="0" xfId="27" applyFont="1" applyFill="1"/>
    <xf numFmtId="172" fontId="2" fillId="0" borderId="0" xfId="27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30" fillId="0" borderId="6" xfId="0" applyFont="1" applyFill="1" applyBorder="1" applyAlignment="1">
      <alignment horizontal="center"/>
    </xf>
    <xf numFmtId="172" fontId="30" fillId="0" borderId="0" xfId="0" applyFont="1" applyFill="1"/>
    <xf numFmtId="6" fontId="3" fillId="6" borderId="0" xfId="2" applyNumberFormat="1" applyFont="1" applyFill="1"/>
    <xf numFmtId="9" fontId="3" fillId="6" borderId="0" xfId="27" applyNumberFormat="1" applyFont="1" applyFill="1"/>
    <xf numFmtId="172" fontId="0" fillId="0" borderId="0" xfId="0" applyNumberFormat="1"/>
    <xf numFmtId="172" fontId="3" fillId="0" borderId="1" xfId="0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72" fontId="37" fillId="0" borderId="0" xfId="0" applyFont="1" applyFill="1" applyAlignment="1">
      <alignment horizontal="centerContinuous"/>
    </xf>
    <xf numFmtId="172" fontId="38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7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8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9" fillId="0" borderId="0" xfId="0" applyNumberFormat="1" applyFont="1" applyFill="1" applyAlignment="1">
      <alignment horizontal="center"/>
    </xf>
    <xf numFmtId="8" fontId="39" fillId="0" borderId="0" xfId="0" applyNumberFormat="1" applyFont="1" applyFill="1" applyBorder="1" applyAlignment="1">
      <alignment horizontal="left"/>
    </xf>
    <xf numFmtId="172" fontId="3" fillId="0" borderId="24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5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5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167" fontId="1" fillId="0" borderId="0" xfId="8" applyNumberFormat="1" applyFont="1"/>
    <xf numFmtId="0" fontId="3" fillId="0" borderId="24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0" borderId="24" xfId="0" applyNumberFormat="1" applyFont="1" applyFill="1" applyBorder="1" applyAlignment="1">
      <alignment horizontal="center"/>
    </xf>
    <xf numFmtId="8" fontId="3" fillId="10" borderId="2" xfId="0" applyNumberFormat="1" applyFont="1" applyFill="1" applyBorder="1" applyAlignment="1">
      <alignment horizontal="center"/>
    </xf>
    <xf numFmtId="8" fontId="3" fillId="10" borderId="8" xfId="0" applyNumberFormat="1" applyFont="1" applyFill="1" applyBorder="1" applyAlignment="1">
      <alignment horizontal="center"/>
    </xf>
    <xf numFmtId="17" fontId="1" fillId="11" borderId="13" xfId="10" applyNumberFormat="1" applyFont="1" applyFill="1" applyBorder="1" applyAlignment="1">
      <alignment horizontal="center"/>
    </xf>
    <xf numFmtId="172" fontId="1" fillId="11" borderId="0" xfId="10" applyNumberFormat="1" applyFont="1" applyFill="1" applyBorder="1"/>
    <xf numFmtId="41" fontId="1" fillId="11" borderId="11" xfId="10" applyNumberFormat="1" applyFont="1" applyFill="1" applyBorder="1"/>
    <xf numFmtId="168" fontId="1" fillId="11" borderId="11" xfId="10" applyNumberFormat="1" applyFont="1" applyFill="1" applyBorder="1"/>
    <xf numFmtId="41" fontId="1" fillId="11" borderId="6" xfId="10" applyNumberFormat="1" applyFont="1" applyFill="1" applyBorder="1"/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5" xfId="0" applyNumberFormat="1" applyFont="1" applyFill="1" applyBorder="1" applyAlignment="1">
      <alignment horizontal="center"/>
    </xf>
    <xf numFmtId="172" fontId="32" fillId="6" borderId="2" xfId="10" applyNumberFormat="1" applyFont="1" applyFill="1" applyBorder="1"/>
    <xf numFmtId="172" fontId="32" fillId="6" borderId="0" xfId="10" applyNumberFormat="1" applyFont="1" applyFill="1" applyBorder="1"/>
    <xf numFmtId="172" fontId="32" fillId="6" borderId="1" xfId="10" applyNumberFormat="1" applyFont="1" applyFill="1" applyBorder="1"/>
    <xf numFmtId="172" fontId="1" fillId="6" borderId="2" xfId="10" applyNumberFormat="1" applyFont="1" applyFill="1" applyBorder="1"/>
    <xf numFmtId="172" fontId="1" fillId="6" borderId="0" xfId="10" applyNumberFormat="1" applyFont="1" applyFill="1" applyBorder="1"/>
    <xf numFmtId="172" fontId="27" fillId="0" borderId="16" xfId="13" applyFont="1" applyBorder="1" applyAlignment="1">
      <alignment horizontal="center"/>
    </xf>
    <xf numFmtId="172" fontId="1" fillId="0" borderId="17" xfId="13" applyBorder="1" applyAlignment="1">
      <alignment horizontal="center"/>
    </xf>
    <xf numFmtId="172" fontId="1" fillId="0" borderId="19" xfId="13" applyBorder="1" applyAlignment="1">
      <alignment horizontal="center"/>
    </xf>
    <xf numFmtId="172" fontId="25" fillId="0" borderId="16" xfId="13" applyFont="1" applyBorder="1" applyAlignment="1" applyProtection="1">
      <alignment horizontal="center"/>
      <protection locked="0"/>
    </xf>
    <xf numFmtId="172" fontId="25" fillId="0" borderId="17" xfId="13" applyFont="1" applyBorder="1" applyAlignment="1" applyProtection="1">
      <alignment horizontal="center"/>
      <protection locked="0"/>
    </xf>
    <xf numFmtId="172" fontId="25" fillId="0" borderId="19" xfId="13" applyFont="1" applyBorder="1" applyAlignment="1" applyProtection="1">
      <alignment horizontal="center"/>
      <protection locked="0"/>
    </xf>
    <xf numFmtId="172" fontId="24" fillId="0" borderId="16" xfId="13" applyFont="1" applyBorder="1" applyAlignment="1" applyProtection="1">
      <alignment horizontal="center"/>
      <protection locked="0"/>
    </xf>
    <xf numFmtId="172" fontId="24" fillId="0" borderId="17" xfId="13" applyFont="1" applyBorder="1" applyAlignment="1" applyProtection="1">
      <alignment horizontal="center"/>
      <protection locked="0"/>
    </xf>
    <xf numFmtId="172" fontId="24" fillId="0" borderId="19" xfId="13" applyFont="1" applyBorder="1" applyAlignment="1" applyProtection="1">
      <alignment horizontal="center"/>
      <protection locked="0"/>
    </xf>
  </cellXfs>
  <cellStyles count="31">
    <cellStyle name="Comma" xfId="1" builtinId="3"/>
    <cellStyle name="Comma 2" xfId="16"/>
    <cellStyle name="Currency" xfId="2" builtinId="4"/>
    <cellStyle name="Currency 2" xfId="17"/>
    <cellStyle name="Currency No Comma" xfId="18"/>
    <cellStyle name="Hyperlink" xfId="30" builtinId="8"/>
    <cellStyle name="Input" xfId="3" builtinId="20" customBuiltin="1"/>
    <cellStyle name="MCP" xfId="19"/>
    <cellStyle name="noninput" xfId="20"/>
    <cellStyle name="Normal" xfId="0" builtinId="0" customBuiltin="1"/>
    <cellStyle name="Normal 2" xfId="9"/>
    <cellStyle name="Normal 2 2" xfId="13"/>
    <cellStyle name="Normal 3" xfId="10"/>
    <cellStyle name="Normal 3 2" xfId="29"/>
    <cellStyle name="Normal 5" xfId="12"/>
    <cellStyle name="Normal_DRR AC Study - Utah Valley - 53 MW 90 CF (2.28.2005)" xfId="4"/>
    <cellStyle name="Normal_GN_Mark to Market" xfId="15"/>
    <cellStyle name="Normal_GN_Modeling List" xfId="14"/>
    <cellStyle name="Normal_INF_06_03_07" xfId="28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7"/>
    <cellStyle name="Normal_xAC_Demand (Avoided Cost)" xfId="25"/>
    <cellStyle name="Password" xfId="21"/>
    <cellStyle name="Percent" xfId="8" builtinId="5"/>
    <cellStyle name="Percent 2" xfId="26"/>
    <cellStyle name="Unprot" xfId="22"/>
    <cellStyle name="Unprot$" xfId="23"/>
    <cellStyle name="Unprotect" xfId="24"/>
  </cellStyles>
  <dxfs count="35">
    <dxf>
      <font>
        <b/>
        <i/>
        <condense val="0"/>
        <extend val="0"/>
      </font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ont>
        <b/>
        <i val="0"/>
        <condense val="0"/>
        <extend val="0"/>
        <color auto="1"/>
      </font>
      <fill>
        <patternFill>
          <bgColor indexed="43"/>
        </patternFill>
      </fill>
    </dxf>
    <dxf>
      <font>
        <b/>
        <i val="0"/>
        <condense val="0"/>
        <extend val="0"/>
        <color indexed="8"/>
      </font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</dxfs>
  <tableStyles count="0" defaultTableStyle="TableStyleMedium9" defaultPivotStyle="PivotStyleLight16"/>
  <colors>
    <mruColors>
      <color rgb="FFFFFFCC"/>
      <color rgb="FFCCECFF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ug%20-%20Sch%2038%20Methodology\Testimony\Workpapers\17-035-37%20PROPRIETARY%20MacNeil%20Workpaper%204a%20-%20GRID%20AC%20Fixed%20Solar%2008-17-1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ug%20-%20Sch%2038%20Methodology\Testimony\Workpapers\17-035-37%20PROPRIETARY%20MacNeil%20Workpaper%204b%20-%20GRID%20AC%20Fixed%20Solar%2008-17-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  <row r="7">
          <cell r="M7">
            <v>0.29717831763698632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>
        <row r="1">
          <cell r="K1" t="str">
            <v>17-035-37 PROPRIETARY MacNeil Workpaper 4a - GRID AC Fixed Solar 08-17-17</v>
          </cell>
        </row>
      </sheetData>
      <sheetData sheetId="1"/>
      <sheetData sheetId="2">
        <row r="7">
          <cell r="C7">
            <v>19.610225667849477</v>
          </cell>
          <cell r="D7">
            <v>23.305588833863315</v>
          </cell>
          <cell r="E7">
            <v>23.43536129073048</v>
          </cell>
          <cell r="F7">
            <v>22.092819813682151</v>
          </cell>
          <cell r="G7">
            <v>17.625136618517196</v>
          </cell>
          <cell r="H7">
            <v>16.30415922588444</v>
          </cell>
          <cell r="I7">
            <v>16.646424014106501</v>
          </cell>
          <cell r="J7">
            <v>22.42550673248655</v>
          </cell>
          <cell r="K7">
            <v>21.576959596253992</v>
          </cell>
          <cell r="L7">
            <v>17.613006534240778</v>
          </cell>
          <cell r="M7">
            <v>18.368200651683875</v>
          </cell>
          <cell r="N7">
            <v>18.158426584320111</v>
          </cell>
          <cell r="O7">
            <v>20.198180852844157</v>
          </cell>
        </row>
        <row r="8">
          <cell r="C8">
            <v>17.764532690167758</v>
          </cell>
          <cell r="D8">
            <v>21.359562006568556</v>
          </cell>
          <cell r="E8">
            <v>7.4767131510084859</v>
          </cell>
          <cell r="F8">
            <v>16.509074163195582</v>
          </cell>
          <cell r="G8">
            <v>15.923808862650819</v>
          </cell>
          <cell r="H8">
            <v>15.730813560030679</v>
          </cell>
          <cell r="I8">
            <v>16.129162582518724</v>
          </cell>
          <cell r="J8">
            <v>25.145500065060354</v>
          </cell>
          <cell r="K8">
            <v>21.462878115866626</v>
          </cell>
          <cell r="L8">
            <v>17.510473493796191</v>
          </cell>
          <cell r="M8">
            <v>17.879431024767108</v>
          </cell>
          <cell r="N8">
            <v>16.873364255667596</v>
          </cell>
          <cell r="O8">
            <v>19.498143347392965</v>
          </cell>
        </row>
        <row r="9">
          <cell r="C9">
            <v>16.774489915330562</v>
          </cell>
          <cell r="D9">
            <v>16.274630678234445</v>
          </cell>
          <cell r="E9">
            <v>16.85017532338852</v>
          </cell>
          <cell r="F9">
            <v>16.243500172911475</v>
          </cell>
          <cell r="G9">
            <v>13.420076213418746</v>
          </cell>
          <cell r="H9">
            <v>15.186771683609317</v>
          </cell>
          <cell r="I9">
            <v>15.393803605317611</v>
          </cell>
          <cell r="J9">
            <v>21.14190013819735</v>
          </cell>
          <cell r="K9">
            <v>19.00480277863128</v>
          </cell>
          <cell r="L9">
            <v>15.798996763419625</v>
          </cell>
          <cell r="M9">
            <v>16.794398205415145</v>
          </cell>
          <cell r="N9">
            <v>15.807328495512662</v>
          </cell>
          <cell r="O9">
            <v>20.25633693630564</v>
          </cell>
        </row>
        <row r="10">
          <cell r="C10">
            <v>15.662099671728006</v>
          </cell>
          <cell r="D10">
            <v>17.313742710717495</v>
          </cell>
          <cell r="E10">
            <v>16.592995051125136</v>
          </cell>
          <cell r="F10">
            <v>15.940986014453129</v>
          </cell>
          <cell r="G10">
            <v>12.009656032824134</v>
          </cell>
          <cell r="H10">
            <v>12.530855550424997</v>
          </cell>
          <cell r="I10">
            <v>13.54563507648032</v>
          </cell>
          <cell r="J10">
            <v>19.685444077499962</v>
          </cell>
          <cell r="K10">
            <v>17.102986168826114</v>
          </cell>
          <cell r="L10">
            <v>14.535704419708473</v>
          </cell>
          <cell r="M10">
            <v>16.289746431587357</v>
          </cell>
          <cell r="N10">
            <v>16.316995226128562</v>
          </cell>
          <cell r="O10">
            <v>18.018699015206977</v>
          </cell>
        </row>
        <row r="11">
          <cell r="C11">
            <v>16.431235060841715</v>
          </cell>
          <cell r="D11">
            <v>17.658388354129372</v>
          </cell>
          <cell r="E11">
            <v>16.99720006488328</v>
          </cell>
          <cell r="F11">
            <v>16.390822183094684</v>
          </cell>
          <cell r="G11">
            <v>12.658036538626742</v>
          </cell>
          <cell r="H11">
            <v>13.246524821478985</v>
          </cell>
          <cell r="I11">
            <v>13.74046321603193</v>
          </cell>
          <cell r="J11">
            <v>21.266995791056768</v>
          </cell>
          <cell r="K11">
            <v>18.403446304698825</v>
          </cell>
          <cell r="L11">
            <v>15.586526179415641</v>
          </cell>
          <cell r="M11">
            <v>17.48205230980793</v>
          </cell>
          <cell r="N11">
            <v>17.214150068293335</v>
          </cell>
          <cell r="O11">
            <v>17.993958630165722</v>
          </cell>
        </row>
        <row r="12">
          <cell r="C12">
            <v>17.926703466276553</v>
          </cell>
          <cell r="D12">
            <v>18.94941690734619</v>
          </cell>
          <cell r="E12">
            <v>16.923098777148407</v>
          </cell>
          <cell r="F12">
            <v>17.114901365595145</v>
          </cell>
          <cell r="G12">
            <v>13.602540805601869</v>
          </cell>
          <cell r="H12">
            <v>15.875234620944248</v>
          </cell>
          <cell r="I12">
            <v>16.183647235125477</v>
          </cell>
          <cell r="J12">
            <v>22.303876218182054</v>
          </cell>
          <cell r="K12">
            <v>18.922393842678286</v>
          </cell>
          <cell r="L12">
            <v>18.061491903022215</v>
          </cell>
          <cell r="M12">
            <v>19.147343194836317</v>
          </cell>
          <cell r="N12">
            <v>17.996400020394859</v>
          </cell>
          <cell r="O12">
            <v>21.313333513001464</v>
          </cell>
        </row>
        <row r="13">
          <cell r="C13">
            <v>17.094793459731097</v>
          </cell>
          <cell r="D13">
            <v>-25.849696509174361</v>
          </cell>
          <cell r="E13">
            <v>18.516860569597178</v>
          </cell>
          <cell r="F13">
            <v>18.322557022944288</v>
          </cell>
          <cell r="G13">
            <v>15.526741037514846</v>
          </cell>
          <cell r="H13">
            <v>19.855831357110262</v>
          </cell>
          <cell r="I13">
            <v>19.323460994893384</v>
          </cell>
          <cell r="J13">
            <v>24.820414252134391</v>
          </cell>
          <cell r="K13">
            <v>22.310135557479271</v>
          </cell>
          <cell r="L13">
            <v>20.283427708903208</v>
          </cell>
          <cell r="M13">
            <v>20.376819073721187</v>
          </cell>
          <cell r="N13">
            <v>18.284831156604067</v>
          </cell>
          <cell r="O13">
            <v>23.712389704954859</v>
          </cell>
        </row>
        <row r="14">
          <cell r="C14">
            <v>21.111358838675866</v>
          </cell>
          <cell r="D14">
            <v>25.551816455681866</v>
          </cell>
          <cell r="E14">
            <v>19.972355640801705</v>
          </cell>
          <cell r="F14">
            <v>18.921023810258383</v>
          </cell>
          <cell r="G14">
            <v>17.817695235455709</v>
          </cell>
          <cell r="H14">
            <v>18.998674488089456</v>
          </cell>
          <cell r="I14">
            <v>19.490488956649212</v>
          </cell>
          <cell r="J14">
            <v>26.405564193858954</v>
          </cell>
          <cell r="K14">
            <v>24.877432463890617</v>
          </cell>
          <cell r="L14">
            <v>20.104628854379342</v>
          </cell>
          <cell r="M14">
            <v>20.722474363566583</v>
          </cell>
          <cell r="N14">
            <v>18.801427988946653</v>
          </cell>
          <cell r="O14">
            <v>22.418492271274371</v>
          </cell>
        </row>
        <row r="15">
          <cell r="C15">
            <v>22.267732978640776</v>
          </cell>
          <cell r="D15">
            <v>24.676704740234165</v>
          </cell>
          <cell r="E15">
            <v>21.424990244523073</v>
          </cell>
          <cell r="F15">
            <v>19.974054559077338</v>
          </cell>
          <cell r="G15">
            <v>19.130460270065125</v>
          </cell>
          <cell r="H15">
            <v>20.297598802410754</v>
          </cell>
          <cell r="I15">
            <v>19.678747293126133</v>
          </cell>
          <cell r="J15">
            <v>27.631031737558661</v>
          </cell>
          <cell r="K15">
            <v>25.157182850432893</v>
          </cell>
          <cell r="L15">
            <v>20.708442627337259</v>
          </cell>
          <cell r="M15">
            <v>26.278873857665147</v>
          </cell>
          <cell r="N15">
            <v>20.564298850611923</v>
          </cell>
          <cell r="O15">
            <v>21.623064621749439</v>
          </cell>
        </row>
        <row r="16">
          <cell r="C16">
            <v>21.304749127054905</v>
          </cell>
          <cell r="D16">
            <v>24.283430805537609</v>
          </cell>
          <cell r="E16">
            <v>22.541964671074279</v>
          </cell>
          <cell r="F16">
            <v>21.544337237655093</v>
          </cell>
          <cell r="G16">
            <v>20.112306602611962</v>
          </cell>
          <cell r="H16">
            <v>22.489893327350313</v>
          </cell>
          <cell r="I16">
            <v>0.23450805143558695</v>
          </cell>
          <cell r="J16">
            <v>29.383838443630651</v>
          </cell>
          <cell r="K16">
            <v>26.476119518385882</v>
          </cell>
          <cell r="L16">
            <v>21.550249880599182</v>
          </cell>
          <cell r="M16">
            <v>22.967261769553026</v>
          </cell>
          <cell r="N16">
            <v>21.587183828863338</v>
          </cell>
          <cell r="O16">
            <v>26.441189257924687</v>
          </cell>
        </row>
        <row r="17">
          <cell r="C17">
            <v>29.848407175295485</v>
          </cell>
          <cell r="D17">
            <v>28.15192461577054</v>
          </cell>
          <cell r="E17">
            <v>27.624968231219029</v>
          </cell>
          <cell r="F17">
            <v>25.849091010257133</v>
          </cell>
          <cell r="G17">
            <v>23.746293675406367</v>
          </cell>
          <cell r="H17">
            <v>26.940978709560969</v>
          </cell>
          <cell r="I17">
            <v>25.550363441371594</v>
          </cell>
          <cell r="J17">
            <v>52.129109902825348</v>
          </cell>
          <cell r="K17">
            <v>32.564093509659664</v>
          </cell>
          <cell r="L17">
            <v>28.22367698871361</v>
          </cell>
          <cell r="M17">
            <v>29.426424605692642</v>
          </cell>
          <cell r="N17">
            <v>26.898574268405202</v>
          </cell>
          <cell r="O17">
            <v>29.218127122575908</v>
          </cell>
        </row>
        <row r="18">
          <cell r="C18">
            <v>34.65667819909698</v>
          </cell>
          <cell r="D18">
            <v>33.671932833588656</v>
          </cell>
          <cell r="E18">
            <v>32.226651507722003</v>
          </cell>
          <cell r="F18">
            <v>28.485002325247287</v>
          </cell>
          <cell r="G18">
            <v>26.223057416860655</v>
          </cell>
          <cell r="H18">
            <v>30.364294643205227</v>
          </cell>
          <cell r="I18">
            <v>29.217692891198137</v>
          </cell>
          <cell r="J18">
            <v>56.740355774575946</v>
          </cell>
          <cell r="K18">
            <v>39.965345974556577</v>
          </cell>
          <cell r="L18">
            <v>32.434238319339769</v>
          </cell>
          <cell r="M18">
            <v>34.203064323898566</v>
          </cell>
          <cell r="N18">
            <v>33.039531112944914</v>
          </cell>
          <cell r="O18">
            <v>39.651764807729883</v>
          </cell>
        </row>
        <row r="19">
          <cell r="C19">
            <v>38.630885881490656</v>
          </cell>
          <cell r="D19">
            <v>39.852117455934561</v>
          </cell>
          <cell r="E19">
            <v>38.207146679236949</v>
          </cell>
          <cell r="F19">
            <v>33.200546619901083</v>
          </cell>
          <cell r="G19">
            <v>29.143478194932449</v>
          </cell>
          <cell r="H19">
            <v>32.731568498922364</v>
          </cell>
          <cell r="I19">
            <v>31.853099354142437</v>
          </cell>
          <cell r="J19">
            <v>61.755186552486933</v>
          </cell>
          <cell r="K19">
            <v>45.027990169455428</v>
          </cell>
          <cell r="L19">
            <v>34.917314130685916</v>
          </cell>
          <cell r="M19">
            <v>37.439403723349095</v>
          </cell>
          <cell r="N19">
            <v>37.656416132935668</v>
          </cell>
          <cell r="O19">
            <v>43.650829724258386</v>
          </cell>
        </row>
        <row r="20">
          <cell r="C20">
            <v>39.642995083810021</v>
          </cell>
          <cell r="D20">
            <v>42.75513547058754</v>
          </cell>
          <cell r="E20">
            <v>41.733773749029865</v>
          </cell>
          <cell r="F20">
            <v>35.838966739520117</v>
          </cell>
          <cell r="G20">
            <v>31.263194190932719</v>
          </cell>
          <cell r="H20">
            <v>34.992536182568287</v>
          </cell>
          <cell r="I20">
            <v>33.069206106402035</v>
          </cell>
          <cell r="J20">
            <v>52.720221511378902</v>
          </cell>
          <cell r="K20">
            <v>48.687155566285369</v>
          </cell>
          <cell r="L20">
            <v>35.565601352390367</v>
          </cell>
          <cell r="M20">
            <v>38.670760249681585</v>
          </cell>
          <cell r="N20">
            <v>37.968264154245162</v>
          </cell>
          <cell r="O20">
            <v>45.61583004963164</v>
          </cell>
        </row>
        <row r="21">
          <cell r="C21">
            <v>42.701850612767956</v>
          </cell>
          <cell r="D21">
            <v>44.195908871071886</v>
          </cell>
          <cell r="E21">
            <v>43.025860103905465</v>
          </cell>
          <cell r="F21">
            <v>37.9191276235914</v>
          </cell>
          <cell r="G21">
            <v>32.264648326925226</v>
          </cell>
          <cell r="H21">
            <v>36.556467603012578</v>
          </cell>
          <cell r="I21">
            <v>35.527937519624665</v>
          </cell>
          <cell r="J21">
            <v>57.349295257689654</v>
          </cell>
          <cell r="K21">
            <v>52.930913757974054</v>
          </cell>
          <cell r="L21">
            <v>37.737397897453413</v>
          </cell>
          <cell r="M21">
            <v>42.590380572353098</v>
          </cell>
          <cell r="N21">
            <v>41.359724703998111</v>
          </cell>
          <cell r="O21">
            <v>55.638412266389629</v>
          </cell>
        </row>
        <row r="22">
          <cell r="C22">
            <v>10.852572352060577</v>
          </cell>
          <cell r="D22">
            <v>21.075136213258258</v>
          </cell>
          <cell r="E22">
            <v>16.296732086499876</v>
          </cell>
          <cell r="F22">
            <v>9.7490329868096151</v>
          </cell>
          <cell r="G22">
            <v>5.0142132147369978</v>
          </cell>
          <cell r="H22">
            <v>4.7615435864460167</v>
          </cell>
          <cell r="I22">
            <v>2.5273475805755243</v>
          </cell>
          <cell r="J22">
            <v>5.8783798009358943</v>
          </cell>
          <cell r="K22">
            <v>9.0793329156133922</v>
          </cell>
          <cell r="L22">
            <v>7.8957273277521889</v>
          </cell>
          <cell r="M22">
            <v>16.067655411971785</v>
          </cell>
          <cell r="N22">
            <v>18.701567543493635</v>
          </cell>
          <cell r="O22">
            <v>25.373667246609198</v>
          </cell>
        </row>
        <row r="23">
          <cell r="C23">
            <v>11.801587629091898</v>
          </cell>
          <cell r="D23">
            <v>23.89001427106896</v>
          </cell>
          <cell r="E23">
            <v>17.535289888602602</v>
          </cell>
          <cell r="F23">
            <v>11.166549273113304</v>
          </cell>
          <cell r="G23">
            <v>6.1856151079158899</v>
          </cell>
          <cell r="H23">
            <v>5.4247723073726517</v>
          </cell>
          <cell r="I23">
            <v>2.8862257622889378</v>
          </cell>
          <cell r="J23">
            <v>6.796509209544217</v>
          </cell>
          <cell r="K23">
            <v>9.6217227152885556</v>
          </cell>
          <cell r="L23">
            <v>9.3561537517974944</v>
          </cell>
          <cell r="M23">
            <v>16.6001549051696</v>
          </cell>
          <cell r="N23">
            <v>19.801292134872632</v>
          </cell>
          <cell r="O23">
            <v>24.707654415695913</v>
          </cell>
        </row>
        <row r="24">
          <cell r="C24">
            <v>12.322301555850933</v>
          </cell>
          <cell r="D24">
            <v>23.68651568592324</v>
          </cell>
          <cell r="E24">
            <v>18.334549287339939</v>
          </cell>
          <cell r="F24">
            <v>11.314560028428042</v>
          </cell>
          <cell r="G24">
            <v>7.0078246730848734</v>
          </cell>
          <cell r="H24">
            <v>5.7916056279304424</v>
          </cell>
          <cell r="I24">
            <v>2.7055601360615329</v>
          </cell>
          <cell r="J24">
            <v>7.7446046056895943</v>
          </cell>
          <cell r="K24">
            <v>9.7820334114474772</v>
          </cell>
          <cell r="L24">
            <v>9.9882089865734081</v>
          </cell>
          <cell r="M24">
            <v>17.25175004925179</v>
          </cell>
          <cell r="N24">
            <v>20.986881774565902</v>
          </cell>
          <cell r="O24">
            <v>25.964093713081006</v>
          </cell>
        </row>
        <row r="25">
          <cell r="C25">
            <v>13.412313450306717</v>
          </cell>
          <cell r="D25">
            <v>24.661003790737631</v>
          </cell>
          <cell r="E25">
            <v>18.543406022348282</v>
          </cell>
          <cell r="F25">
            <v>11.699753636325633</v>
          </cell>
          <cell r="G25">
            <v>7.3736975429396141</v>
          </cell>
          <cell r="H25">
            <v>6.0762222034731392</v>
          </cell>
          <cell r="I25">
            <v>2.9084187974217333</v>
          </cell>
          <cell r="J25">
            <v>8.1800569368488478</v>
          </cell>
          <cell r="K25">
            <v>10.548208204585809</v>
          </cell>
          <cell r="L25">
            <v>12.101220530124628</v>
          </cell>
          <cell r="M25">
            <v>19.196135403973489</v>
          </cell>
          <cell r="N25">
            <v>23.940555728532768</v>
          </cell>
          <cell r="O25">
            <v>29.205422065035147</v>
          </cell>
        </row>
        <row r="26">
          <cell r="C26">
            <v>15.97297813971811</v>
          </cell>
          <cell r="D26">
            <v>28.158666975971013</v>
          </cell>
          <cell r="E26">
            <v>22.878541327624568</v>
          </cell>
          <cell r="F26">
            <v>16.073094460932435</v>
          </cell>
          <cell r="G26">
            <v>10.456445632581444</v>
          </cell>
          <cell r="H26">
            <v>7.4437492916207839</v>
          </cell>
          <cell r="I26">
            <v>4.5156730399341498</v>
          </cell>
          <cell r="J26">
            <v>8.8142006722972681</v>
          </cell>
          <cell r="K26">
            <v>12.036230909855155</v>
          </cell>
          <cell r="L26">
            <v>15.386524469706247</v>
          </cell>
          <cell r="M26">
            <v>21.883161382613906</v>
          </cell>
          <cell r="N26">
            <v>27.850911544411499</v>
          </cell>
          <cell r="O26">
            <v>30.807854691385554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501.19999999995343</v>
          </cell>
          <cell r="H32">
            <v>7.1999999999534339</v>
          </cell>
          <cell r="I32">
            <v>285.60000000009313</v>
          </cell>
          <cell r="J32">
            <v>141.25</v>
          </cell>
          <cell r="K32">
            <v>83.860000000102445</v>
          </cell>
          <cell r="L32">
            <v>810.5</v>
          </cell>
          <cell r="M32">
            <v>243.29999999981374</v>
          </cell>
          <cell r="N32">
            <v>0</v>
          </cell>
          <cell r="O32">
            <v>0</v>
          </cell>
          <cell r="P32">
            <v>77.299999999813735</v>
          </cell>
          <cell r="Q32">
            <v>0</v>
          </cell>
          <cell r="R32">
            <v>584.80000000074506</v>
          </cell>
          <cell r="S32">
            <v>0</v>
          </cell>
          <cell r="T32">
            <v>257.20000000018626</v>
          </cell>
          <cell r="U32">
            <v>0</v>
          </cell>
          <cell r="V32">
            <v>2.8999999999068677</v>
          </cell>
          <cell r="W32">
            <v>4.5</v>
          </cell>
          <cell r="X32">
            <v>85.099999999976717</v>
          </cell>
          <cell r="Y32">
            <v>235.10000000009313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91.800000004470348</v>
          </cell>
          <cell r="AF32">
            <v>0</v>
          </cell>
          <cell r="AG32">
            <v>0</v>
          </cell>
          <cell r="AH32">
            <v>81</v>
          </cell>
          <cell r="AI32">
            <v>0</v>
          </cell>
          <cell r="AJ32">
            <v>10.100000000093132</v>
          </cell>
          <cell r="AK32">
            <v>0</v>
          </cell>
          <cell r="AL32">
            <v>0.70000000018626451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48.700000002980232</v>
          </cell>
          <cell r="AS32">
            <v>0</v>
          </cell>
          <cell r="AT32">
            <v>5</v>
          </cell>
          <cell r="AU32">
            <v>0</v>
          </cell>
          <cell r="AV32">
            <v>0</v>
          </cell>
          <cell r="AW32">
            <v>31.800000000046566</v>
          </cell>
          <cell r="AX32">
            <v>11.899999999906868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275.60000000149012</v>
          </cell>
          <cell r="BF32">
            <v>0</v>
          </cell>
          <cell r="BG32">
            <v>0</v>
          </cell>
          <cell r="BH32">
            <v>43.200000000186265</v>
          </cell>
          <cell r="BI32">
            <v>30.399999999906868</v>
          </cell>
          <cell r="BJ32">
            <v>0</v>
          </cell>
          <cell r="BK32">
            <v>12.5</v>
          </cell>
          <cell r="BL32">
            <v>189.5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3038.1000000014901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32</v>
          </cell>
          <cell r="BX32">
            <v>0.80000000004656613</v>
          </cell>
          <cell r="BY32">
            <v>2539.2999999998137</v>
          </cell>
          <cell r="BZ32">
            <v>14.400000000372529</v>
          </cell>
          <cell r="CA32">
            <v>0</v>
          </cell>
          <cell r="CB32">
            <v>187</v>
          </cell>
          <cell r="CC32">
            <v>0</v>
          </cell>
          <cell r="CD32">
            <v>264.59999999962747</v>
          </cell>
          <cell r="CE32">
            <v>8900.5000000037253</v>
          </cell>
          <cell r="CF32">
            <v>0</v>
          </cell>
          <cell r="CG32">
            <v>125.5</v>
          </cell>
          <cell r="CH32">
            <v>0</v>
          </cell>
          <cell r="CI32">
            <v>0</v>
          </cell>
          <cell r="CJ32">
            <v>34.199999999953434</v>
          </cell>
          <cell r="CK32">
            <v>0</v>
          </cell>
          <cell r="CL32">
            <v>3004.7000000001863</v>
          </cell>
          <cell r="CM32">
            <v>3552.5</v>
          </cell>
          <cell r="CN32">
            <v>2125.2999999998137</v>
          </cell>
          <cell r="CO32">
            <v>58.300000000046566</v>
          </cell>
          <cell r="CP32">
            <v>0</v>
          </cell>
          <cell r="CQ32">
            <v>0</v>
          </cell>
          <cell r="CR32">
            <v>9693</v>
          </cell>
          <cell r="CS32">
            <v>0</v>
          </cell>
          <cell r="CT32">
            <v>6.7000000001862645</v>
          </cell>
          <cell r="CU32">
            <v>0</v>
          </cell>
          <cell r="CV32">
            <v>40.799999999813735</v>
          </cell>
          <cell r="CW32">
            <v>0</v>
          </cell>
          <cell r="CX32">
            <v>123.30000000004657</v>
          </cell>
          <cell r="CY32">
            <v>1569.5</v>
          </cell>
          <cell r="CZ32">
            <v>4039.5</v>
          </cell>
          <cell r="DA32">
            <v>742</v>
          </cell>
          <cell r="DB32">
            <v>3066.9000000001397</v>
          </cell>
          <cell r="DC32">
            <v>104.29999999981374</v>
          </cell>
          <cell r="DD32">
            <v>0</v>
          </cell>
          <cell r="DE32">
            <v>432.90000000223517</v>
          </cell>
          <cell r="DF32">
            <v>0</v>
          </cell>
          <cell r="DG32">
            <v>251.79999999981374</v>
          </cell>
          <cell r="DH32">
            <v>0</v>
          </cell>
          <cell r="DI32">
            <v>45.700000000186265</v>
          </cell>
          <cell r="DJ32">
            <v>13.199999999953434</v>
          </cell>
          <cell r="DK32">
            <v>0</v>
          </cell>
          <cell r="DL32">
            <v>5189.4000000003725</v>
          </cell>
          <cell r="DM32">
            <v>4330</v>
          </cell>
          <cell r="DN32">
            <v>353</v>
          </cell>
          <cell r="DO32">
            <v>-10518.199999999953</v>
          </cell>
          <cell r="DP32">
            <v>0</v>
          </cell>
          <cell r="DQ32">
            <v>768</v>
          </cell>
          <cell r="DR32">
            <v>8764.3999999985099</v>
          </cell>
          <cell r="DS32">
            <v>0</v>
          </cell>
          <cell r="DT32">
            <v>20.200000000186265</v>
          </cell>
          <cell r="DU32">
            <v>107.40000000037253</v>
          </cell>
          <cell r="DV32">
            <v>42.799999999813735</v>
          </cell>
          <cell r="DW32">
            <v>14.599999999860302</v>
          </cell>
          <cell r="DX32">
            <v>1038.6999999999534</v>
          </cell>
          <cell r="DY32">
            <v>2650.7000000001863</v>
          </cell>
          <cell r="DZ32">
            <v>4058.7000000001863</v>
          </cell>
          <cell r="EA32">
            <v>187.79999999981374</v>
          </cell>
          <cell r="EB32">
            <v>238.5</v>
          </cell>
          <cell r="EC32">
            <v>1</v>
          </cell>
          <cell r="ED32">
            <v>404</v>
          </cell>
        </row>
        <row r="33">
          <cell r="F33">
            <v>5189.7000000001863</v>
          </cell>
          <cell r="G33">
            <v>3083.1999999999534</v>
          </cell>
          <cell r="H33">
            <v>3698.2999999998137</v>
          </cell>
          <cell r="I33">
            <v>1442.6899999999441</v>
          </cell>
          <cell r="J33">
            <v>16.200000000186265</v>
          </cell>
          <cell r="K33">
            <v>220.80000000004657</v>
          </cell>
          <cell r="L33">
            <v>0</v>
          </cell>
          <cell r="M33">
            <v>278</v>
          </cell>
          <cell r="N33">
            <v>244.20000000018626</v>
          </cell>
          <cell r="O33">
            <v>1816</v>
          </cell>
          <cell r="P33">
            <v>3086.7999999998137</v>
          </cell>
          <cell r="Q33">
            <v>3856.7999999998137</v>
          </cell>
          <cell r="R33">
            <v>5989.0700000077486</v>
          </cell>
          <cell r="S33">
            <v>1621.2999999998137</v>
          </cell>
          <cell r="T33">
            <v>91.799999999813735</v>
          </cell>
          <cell r="U33">
            <v>393.20000000018626</v>
          </cell>
          <cell r="V33">
            <v>1219.3600000001024</v>
          </cell>
          <cell r="W33">
            <v>4.0499999999883585</v>
          </cell>
          <cell r="X33">
            <v>122.15999999997439</v>
          </cell>
          <cell r="Y33">
            <v>120.70000000018626</v>
          </cell>
          <cell r="Z33">
            <v>276</v>
          </cell>
          <cell r="AA33">
            <v>0.70000000018626451</v>
          </cell>
          <cell r="AB33">
            <v>1590.2999999998137</v>
          </cell>
          <cell r="AC33">
            <v>188.79999999981374</v>
          </cell>
          <cell r="AD33">
            <v>360.70000000018626</v>
          </cell>
          <cell r="AE33">
            <v>5724.9499999955297</v>
          </cell>
          <cell r="AF33">
            <v>62</v>
          </cell>
          <cell r="AG33">
            <v>64.700000000186265</v>
          </cell>
          <cell r="AH33">
            <v>367.59999999962747</v>
          </cell>
          <cell r="AI33">
            <v>42.799999999813735</v>
          </cell>
          <cell r="AJ33">
            <v>56.5</v>
          </cell>
          <cell r="AK33">
            <v>387.65000000002328</v>
          </cell>
          <cell r="AL33">
            <v>240.29999999981374</v>
          </cell>
          <cell r="AM33">
            <v>15</v>
          </cell>
          <cell r="AN33">
            <v>563.5</v>
          </cell>
          <cell r="AO33">
            <v>577.70000000018626</v>
          </cell>
          <cell r="AP33">
            <v>11.700000000186265</v>
          </cell>
          <cell r="AQ33">
            <v>3335.5</v>
          </cell>
          <cell r="AR33">
            <v>5070.7000000029802</v>
          </cell>
          <cell r="AS33">
            <v>769.5</v>
          </cell>
          <cell r="AT33">
            <v>99.799999999813735</v>
          </cell>
          <cell r="AU33">
            <v>240.70000000018626</v>
          </cell>
          <cell r="AV33">
            <v>53</v>
          </cell>
          <cell r="AW33">
            <v>15.100000000093132</v>
          </cell>
          <cell r="AX33">
            <v>19.900000000139698</v>
          </cell>
          <cell r="AY33">
            <v>0</v>
          </cell>
          <cell r="AZ33">
            <v>0</v>
          </cell>
          <cell r="BA33">
            <v>67</v>
          </cell>
          <cell r="BB33">
            <v>657</v>
          </cell>
          <cell r="BC33">
            <v>454.5</v>
          </cell>
          <cell r="BD33">
            <v>2694.2000000001863</v>
          </cell>
          <cell r="BE33">
            <v>-9682.1000000089407</v>
          </cell>
          <cell r="BF33">
            <v>369</v>
          </cell>
          <cell r="BG33">
            <v>323.29999999981374</v>
          </cell>
          <cell r="BH33">
            <v>41</v>
          </cell>
          <cell r="BI33">
            <v>59.400000000372529</v>
          </cell>
          <cell r="BJ33">
            <v>0</v>
          </cell>
          <cell r="BK33">
            <v>36.399999999906868</v>
          </cell>
          <cell r="BL33">
            <v>1172.5</v>
          </cell>
          <cell r="BM33">
            <v>384</v>
          </cell>
          <cell r="BN33">
            <v>175</v>
          </cell>
          <cell r="BO33">
            <v>1228.5</v>
          </cell>
          <cell r="BP33">
            <v>-13628.5</v>
          </cell>
          <cell r="BQ33">
            <v>157.29999999981374</v>
          </cell>
          <cell r="BR33">
            <v>8137.7999999970198</v>
          </cell>
          <cell r="BS33">
            <v>528.5</v>
          </cell>
          <cell r="BT33">
            <v>551.5</v>
          </cell>
          <cell r="BU33">
            <v>42.400000000372529</v>
          </cell>
          <cell r="BV33">
            <v>0</v>
          </cell>
          <cell r="BW33">
            <v>6.2000000001862645</v>
          </cell>
          <cell r="BX33">
            <v>0.20000000018626451</v>
          </cell>
          <cell r="BY33">
            <v>538.5</v>
          </cell>
          <cell r="BZ33">
            <v>13</v>
          </cell>
          <cell r="CA33">
            <v>302</v>
          </cell>
          <cell r="CB33">
            <v>2790.5</v>
          </cell>
          <cell r="CC33">
            <v>167</v>
          </cell>
          <cell r="CD33">
            <v>3198</v>
          </cell>
          <cell r="CE33">
            <v>30767</v>
          </cell>
          <cell r="CF33">
            <v>21880</v>
          </cell>
          <cell r="CG33">
            <v>6</v>
          </cell>
          <cell r="CH33">
            <v>385</v>
          </cell>
          <cell r="CI33">
            <v>174.20000000018626</v>
          </cell>
          <cell r="CJ33">
            <v>420.29999999981374</v>
          </cell>
          <cell r="CK33">
            <v>1824.5</v>
          </cell>
          <cell r="CL33">
            <v>1012</v>
          </cell>
          <cell r="CM33">
            <v>0</v>
          </cell>
          <cell r="CN33">
            <v>342.5</v>
          </cell>
          <cell r="CO33">
            <v>2962.5</v>
          </cell>
          <cell r="CP33">
            <v>243</v>
          </cell>
          <cell r="CQ33">
            <v>1517</v>
          </cell>
          <cell r="CR33">
            <v>13092.10000000149</v>
          </cell>
          <cell r="CS33">
            <v>3246.5</v>
          </cell>
          <cell r="CT33">
            <v>519</v>
          </cell>
          <cell r="CU33">
            <v>399</v>
          </cell>
          <cell r="CV33">
            <v>293.40000000037253</v>
          </cell>
          <cell r="CW33">
            <v>468</v>
          </cell>
          <cell r="CX33">
            <v>624.70000000018626</v>
          </cell>
          <cell r="CY33">
            <v>884</v>
          </cell>
          <cell r="CZ33">
            <v>21</v>
          </cell>
          <cell r="DA33">
            <v>1336</v>
          </cell>
          <cell r="DB33">
            <v>2532.5</v>
          </cell>
          <cell r="DC33">
            <v>33</v>
          </cell>
          <cell r="DD33">
            <v>2735</v>
          </cell>
          <cell r="DE33">
            <v>57798.10000000149</v>
          </cell>
          <cell r="DF33">
            <v>2897</v>
          </cell>
          <cell r="DG33">
            <v>417</v>
          </cell>
          <cell r="DH33">
            <v>288</v>
          </cell>
          <cell r="DI33">
            <v>125.40000000037253</v>
          </cell>
          <cell r="DJ33">
            <v>384.70000000018626</v>
          </cell>
          <cell r="DK33">
            <v>0.5</v>
          </cell>
          <cell r="DL33">
            <v>2902</v>
          </cell>
          <cell r="DM33">
            <v>0</v>
          </cell>
          <cell r="DN33">
            <v>32</v>
          </cell>
          <cell r="DO33">
            <v>50526.5</v>
          </cell>
          <cell r="DP33">
            <v>144.5</v>
          </cell>
          <cell r="DQ33">
            <v>80.5</v>
          </cell>
          <cell r="DR33">
            <v>10406.89999999851</v>
          </cell>
          <cell r="DS33">
            <v>1142.5</v>
          </cell>
          <cell r="DT33">
            <v>286</v>
          </cell>
          <cell r="DU33">
            <v>740</v>
          </cell>
          <cell r="DV33">
            <v>479.5</v>
          </cell>
          <cell r="DW33">
            <v>858.20000000018626</v>
          </cell>
          <cell r="DX33">
            <v>411.70000000018626</v>
          </cell>
          <cell r="DY33">
            <v>2282</v>
          </cell>
          <cell r="DZ33">
            <v>0</v>
          </cell>
          <cell r="EA33">
            <v>878.5</v>
          </cell>
          <cell r="EB33">
            <v>1332.5</v>
          </cell>
          <cell r="EC33">
            <v>227</v>
          </cell>
          <cell r="ED33">
            <v>1769</v>
          </cell>
        </row>
        <row r="34">
          <cell r="F34">
            <v>159.5</v>
          </cell>
          <cell r="G34">
            <v>355.4199999999837</v>
          </cell>
          <cell r="H34">
            <v>2453.5</v>
          </cell>
          <cell r="I34">
            <v>1064.5699999999779</v>
          </cell>
          <cell r="J34">
            <v>350.33399999999983</v>
          </cell>
          <cell r="K34">
            <v>500.14060000000063</v>
          </cell>
          <cell r="L34">
            <v>12988</v>
          </cell>
          <cell r="M34">
            <v>2572</v>
          </cell>
          <cell r="N34">
            <v>261.79999999981374</v>
          </cell>
          <cell r="O34">
            <v>1215.6999999999534</v>
          </cell>
          <cell r="P34">
            <v>659.89999999990687</v>
          </cell>
          <cell r="Q34">
            <v>798.5</v>
          </cell>
          <cell r="R34">
            <v>-28879.963999994099</v>
          </cell>
          <cell r="S34">
            <v>142</v>
          </cell>
          <cell r="T34">
            <v>0</v>
          </cell>
          <cell r="U34">
            <v>87.799999999813735</v>
          </cell>
          <cell r="V34">
            <v>1013.2000000001863</v>
          </cell>
          <cell r="W34">
            <v>320.93600000000151</v>
          </cell>
          <cell r="X34">
            <v>0</v>
          </cell>
          <cell r="Y34">
            <v>-31807</v>
          </cell>
          <cell r="Z34">
            <v>899.29999999981374</v>
          </cell>
          <cell r="AA34">
            <v>0.29999999981373549</v>
          </cell>
          <cell r="AB34">
            <v>339.29999999981374</v>
          </cell>
          <cell r="AC34">
            <v>0</v>
          </cell>
          <cell r="AD34">
            <v>124.20000000018626</v>
          </cell>
          <cell r="AE34">
            <v>-36258.039999995381</v>
          </cell>
          <cell r="AF34">
            <v>0</v>
          </cell>
          <cell r="AG34">
            <v>38.299999999813735</v>
          </cell>
          <cell r="AH34">
            <v>3.5</v>
          </cell>
          <cell r="AI34">
            <v>170</v>
          </cell>
          <cell r="AJ34">
            <v>413</v>
          </cell>
          <cell r="AK34">
            <v>418.85999999998603</v>
          </cell>
          <cell r="AL34">
            <v>-39294.600000000093</v>
          </cell>
          <cell r="AM34">
            <v>1407.7000000001863</v>
          </cell>
          <cell r="AN34">
            <v>226.70000000018626</v>
          </cell>
          <cell r="AO34">
            <v>129.79999999981374</v>
          </cell>
          <cell r="AP34">
            <v>13</v>
          </cell>
          <cell r="AQ34">
            <v>215.69999999995343</v>
          </cell>
          <cell r="AR34">
            <v>-51407.80000000447</v>
          </cell>
          <cell r="AS34">
            <v>0</v>
          </cell>
          <cell r="AT34">
            <v>0</v>
          </cell>
          <cell r="AU34">
            <v>1.400000000372529</v>
          </cell>
          <cell r="AV34">
            <v>2</v>
          </cell>
          <cell r="AW34">
            <v>282</v>
          </cell>
          <cell r="AX34">
            <v>330.79999999993015</v>
          </cell>
          <cell r="AY34">
            <v>-52592.799999999814</v>
          </cell>
          <cell r="AZ34">
            <v>118</v>
          </cell>
          <cell r="BA34">
            <v>325.40000000037253</v>
          </cell>
          <cell r="BB34">
            <v>125.40000000037253</v>
          </cell>
          <cell r="BC34">
            <v>0</v>
          </cell>
          <cell r="BD34">
            <v>0</v>
          </cell>
          <cell r="BE34">
            <v>-65302.910000003874</v>
          </cell>
          <cell r="BF34">
            <v>0</v>
          </cell>
          <cell r="BG34">
            <v>0</v>
          </cell>
          <cell r="BH34">
            <v>1.5</v>
          </cell>
          <cell r="BI34">
            <v>30.799999999813735</v>
          </cell>
          <cell r="BJ34">
            <v>255.18999999994412</v>
          </cell>
          <cell r="BK34">
            <v>399</v>
          </cell>
          <cell r="BL34">
            <v>-66865</v>
          </cell>
          <cell r="BM34">
            <v>320.59999999962747</v>
          </cell>
          <cell r="BN34">
            <v>348</v>
          </cell>
          <cell r="BO34">
            <v>207</v>
          </cell>
          <cell r="BP34">
            <v>0</v>
          </cell>
          <cell r="BQ34">
            <v>0</v>
          </cell>
          <cell r="BR34">
            <v>-74519.140000000596</v>
          </cell>
          <cell r="BS34">
            <v>0</v>
          </cell>
          <cell r="BT34">
            <v>42.799999999813735</v>
          </cell>
          <cell r="BU34">
            <v>2</v>
          </cell>
          <cell r="BV34">
            <v>2.2999999998137355</v>
          </cell>
          <cell r="BW34">
            <v>6.5600000000558794</v>
          </cell>
          <cell r="BX34">
            <v>97.399999999906868</v>
          </cell>
          <cell r="BY34">
            <v>-75410</v>
          </cell>
          <cell r="BZ34">
            <v>486</v>
          </cell>
          <cell r="CA34">
            <v>213</v>
          </cell>
          <cell r="CB34">
            <v>40.799999999813735</v>
          </cell>
          <cell r="CC34">
            <v>0</v>
          </cell>
          <cell r="CD34">
            <v>0</v>
          </cell>
          <cell r="CE34">
            <v>-94998.739999994636</v>
          </cell>
          <cell r="CF34">
            <v>43.400000000372529</v>
          </cell>
          <cell r="CG34">
            <v>0</v>
          </cell>
          <cell r="CH34">
            <v>0</v>
          </cell>
          <cell r="CI34">
            <v>50.5</v>
          </cell>
          <cell r="CJ34">
            <v>208.05999999999767</v>
          </cell>
          <cell r="CK34">
            <v>-2257.8000000000466</v>
          </cell>
          <cell r="CL34">
            <v>-93269</v>
          </cell>
          <cell r="CM34">
            <v>48.5</v>
          </cell>
          <cell r="CN34">
            <v>0</v>
          </cell>
          <cell r="CO34">
            <v>45</v>
          </cell>
          <cell r="CP34">
            <v>65.400000000372529</v>
          </cell>
          <cell r="CQ34">
            <v>67.200000000186265</v>
          </cell>
          <cell r="CR34">
            <v>-102794.34000000358</v>
          </cell>
          <cell r="CS34">
            <v>151.59999999962747</v>
          </cell>
          <cell r="CT34">
            <v>0</v>
          </cell>
          <cell r="CU34">
            <v>63</v>
          </cell>
          <cell r="CV34">
            <v>12</v>
          </cell>
          <cell r="CW34">
            <v>186.36000000010245</v>
          </cell>
          <cell r="CX34">
            <v>162.10000000009313</v>
          </cell>
          <cell r="CY34">
            <v>-105515</v>
          </cell>
          <cell r="CZ34">
            <v>1702</v>
          </cell>
          <cell r="DA34">
            <v>198</v>
          </cell>
          <cell r="DB34">
            <v>106</v>
          </cell>
          <cell r="DC34">
            <v>139.59999999962747</v>
          </cell>
          <cell r="DD34">
            <v>0</v>
          </cell>
          <cell r="DE34">
            <v>-259553.79999999702</v>
          </cell>
          <cell r="DF34">
            <v>9.7000000001862645</v>
          </cell>
          <cell r="DG34">
            <v>5</v>
          </cell>
          <cell r="DH34">
            <v>2</v>
          </cell>
          <cell r="DI34">
            <v>50</v>
          </cell>
          <cell r="DJ34">
            <v>144.59999999997672</v>
          </cell>
          <cell r="DK34">
            <v>84.200000000186265</v>
          </cell>
          <cell r="DL34">
            <v>-113070</v>
          </cell>
          <cell r="DM34">
            <v>1540.5</v>
          </cell>
          <cell r="DN34">
            <v>78</v>
          </cell>
          <cell r="DO34">
            <v>-148399.5</v>
          </cell>
          <cell r="DP34">
            <v>1.7000000001862645</v>
          </cell>
          <cell r="DQ34">
            <v>0</v>
          </cell>
          <cell r="DR34">
            <v>-87813.30000000447</v>
          </cell>
          <cell r="DS34">
            <v>0</v>
          </cell>
          <cell r="DT34">
            <v>61.599999999627471</v>
          </cell>
          <cell r="DU34">
            <v>5</v>
          </cell>
          <cell r="DV34">
            <v>254.29999999981374</v>
          </cell>
          <cell r="DW34">
            <v>548.09999999997672</v>
          </cell>
          <cell r="DX34">
            <v>24087.700000000186</v>
          </cell>
          <cell r="DY34">
            <v>-112843</v>
          </cell>
          <cell r="DZ34">
            <v>53</v>
          </cell>
          <cell r="EA34">
            <v>1</v>
          </cell>
          <cell r="EB34">
            <v>17</v>
          </cell>
          <cell r="EC34">
            <v>2</v>
          </cell>
          <cell r="ED34">
            <v>0</v>
          </cell>
        </row>
        <row r="35">
          <cell r="F35">
            <v>2753.7000000001863</v>
          </cell>
          <cell r="G35">
            <v>172.20000000018626</v>
          </cell>
          <cell r="H35">
            <v>1032.3600000001024</v>
          </cell>
          <cell r="I35">
            <v>1188.5000000001164</v>
          </cell>
          <cell r="J35">
            <v>416.53999999980442</v>
          </cell>
          <cell r="K35">
            <v>6.9600000001955777</v>
          </cell>
          <cell r="L35">
            <v>286.90000000037253</v>
          </cell>
          <cell r="M35">
            <v>0</v>
          </cell>
          <cell r="N35">
            <v>185.20000000018626</v>
          </cell>
          <cell r="O35">
            <v>603.29999999981374</v>
          </cell>
          <cell r="P35">
            <v>2743.6999999997206</v>
          </cell>
          <cell r="Q35">
            <v>4221.25</v>
          </cell>
          <cell r="R35">
            <v>10895.279999993742</v>
          </cell>
          <cell r="S35">
            <v>3398.7999999998137</v>
          </cell>
          <cell r="T35">
            <v>1360.1000000000931</v>
          </cell>
          <cell r="U35">
            <v>1148.7999999998137</v>
          </cell>
          <cell r="V35">
            <v>1197.4000000001397</v>
          </cell>
          <cell r="W35">
            <v>3.0000000027939677E-2</v>
          </cell>
          <cell r="X35">
            <v>695.54999999981374</v>
          </cell>
          <cell r="Y35">
            <v>234.5</v>
          </cell>
          <cell r="Z35">
            <v>0</v>
          </cell>
          <cell r="AA35">
            <v>0.5</v>
          </cell>
          <cell r="AB35">
            <v>0.19999999972060323</v>
          </cell>
          <cell r="AC35">
            <v>-1895.2000000001863</v>
          </cell>
          <cell r="AD35">
            <v>4754.6000000000931</v>
          </cell>
          <cell r="AE35">
            <v>6444.1400000080466</v>
          </cell>
          <cell r="AF35">
            <v>330</v>
          </cell>
          <cell r="AG35">
            <v>603.60000000009313</v>
          </cell>
          <cell r="AH35">
            <v>700.70000000018626</v>
          </cell>
          <cell r="AI35">
            <v>96.449999999953434</v>
          </cell>
          <cell r="AJ35">
            <v>0</v>
          </cell>
          <cell r="AK35">
            <v>72.729999999981374</v>
          </cell>
          <cell r="AL35">
            <v>0</v>
          </cell>
          <cell r="AM35">
            <v>0</v>
          </cell>
          <cell r="AN35">
            <v>0.20000000018626451</v>
          </cell>
          <cell r="AO35">
            <v>0.10000000009313226</v>
          </cell>
          <cell r="AP35">
            <v>644.70000000018626</v>
          </cell>
          <cell r="AQ35">
            <v>3995.660000000149</v>
          </cell>
          <cell r="AR35">
            <v>5374.0799999982119</v>
          </cell>
          <cell r="AS35">
            <v>1533.9000000003725</v>
          </cell>
          <cell r="AT35">
            <v>168.29999999981374</v>
          </cell>
          <cell r="AU35">
            <v>112.79999999981374</v>
          </cell>
          <cell r="AV35">
            <v>0</v>
          </cell>
          <cell r="AW35">
            <v>106.64000000013039</v>
          </cell>
          <cell r="AX35">
            <v>11.239999999990687</v>
          </cell>
          <cell r="AY35">
            <v>0</v>
          </cell>
          <cell r="AZ35">
            <v>0</v>
          </cell>
          <cell r="BA35">
            <v>0.20000000018626451</v>
          </cell>
          <cell r="BB35">
            <v>0</v>
          </cell>
          <cell r="BC35">
            <v>1.900000000372529</v>
          </cell>
          <cell r="BD35">
            <v>3439.1000000000931</v>
          </cell>
          <cell r="BE35">
            <v>-12753.540000006557</v>
          </cell>
          <cell r="BF35">
            <v>594.10000000009313</v>
          </cell>
          <cell r="BG35">
            <v>10.299999999813735</v>
          </cell>
          <cell r="BH35">
            <v>196</v>
          </cell>
          <cell r="BI35">
            <v>3.099999999627471</v>
          </cell>
          <cell r="BJ35">
            <v>13.399999999906868</v>
          </cell>
          <cell r="BK35">
            <v>0.26000000024214387</v>
          </cell>
          <cell r="BL35">
            <v>255.5</v>
          </cell>
          <cell r="BM35">
            <v>0</v>
          </cell>
          <cell r="BN35">
            <v>45.700000000186265</v>
          </cell>
          <cell r="BO35">
            <v>0.29999999888241291</v>
          </cell>
          <cell r="BP35">
            <v>-14525.799999999814</v>
          </cell>
          <cell r="BQ35">
            <v>653.59999999962747</v>
          </cell>
          <cell r="BR35">
            <v>6366.0000000074506</v>
          </cell>
          <cell r="BS35">
            <v>1326.2000000001863</v>
          </cell>
          <cell r="BT35">
            <v>403</v>
          </cell>
          <cell r="BU35">
            <v>79.700000000186265</v>
          </cell>
          <cell r="BV35">
            <v>50.699999999720603</v>
          </cell>
          <cell r="BW35">
            <v>213.70000000018626</v>
          </cell>
          <cell r="BX35">
            <v>0</v>
          </cell>
          <cell r="BY35">
            <v>0</v>
          </cell>
          <cell r="BZ35">
            <v>0</v>
          </cell>
          <cell r="CA35">
            <v>191.79999999981374</v>
          </cell>
          <cell r="CB35">
            <v>141</v>
          </cell>
          <cell r="CC35">
            <v>490.29999999981374</v>
          </cell>
          <cell r="CD35">
            <v>3469.5999999996275</v>
          </cell>
          <cell r="CE35">
            <v>24000.459999985993</v>
          </cell>
          <cell r="CF35">
            <v>12466.800000000279</v>
          </cell>
          <cell r="CG35">
            <v>444.60000000009313</v>
          </cell>
          <cell r="CH35">
            <v>527.5</v>
          </cell>
          <cell r="CI35">
            <v>56.899999999906868</v>
          </cell>
          <cell r="CJ35">
            <v>2178.6000000000931</v>
          </cell>
          <cell r="CK35">
            <v>476.86000000010245</v>
          </cell>
          <cell r="CL35">
            <v>1155.4000000003725</v>
          </cell>
          <cell r="CM35">
            <v>782.5</v>
          </cell>
          <cell r="CN35">
            <v>900.79999999981374</v>
          </cell>
          <cell r="CO35">
            <v>449.70000000018626</v>
          </cell>
          <cell r="CP35">
            <v>254.5</v>
          </cell>
          <cell r="CQ35">
            <v>4306.2999999998137</v>
          </cell>
          <cell r="CR35">
            <v>17814.659999996424</v>
          </cell>
          <cell r="CS35">
            <v>5093.2999999998137</v>
          </cell>
          <cell r="CT35">
            <v>1460.1999999997206</v>
          </cell>
          <cell r="CU35">
            <v>1141.5</v>
          </cell>
          <cell r="CV35">
            <v>114.3000000002794</v>
          </cell>
          <cell r="CW35">
            <v>1985.7000000001863</v>
          </cell>
          <cell r="CX35">
            <v>382.16000000014901</v>
          </cell>
          <cell r="CY35">
            <v>2296.4000000003725</v>
          </cell>
          <cell r="CZ35">
            <v>0</v>
          </cell>
          <cell r="DA35">
            <v>1049.7000000001863</v>
          </cell>
          <cell r="DB35">
            <v>365.70000000018626</v>
          </cell>
          <cell r="DC35">
            <v>829</v>
          </cell>
          <cell r="DD35">
            <v>3096.7000000001863</v>
          </cell>
          <cell r="DE35">
            <v>27856.860000006855</v>
          </cell>
          <cell r="DF35">
            <v>3568.5000000004657</v>
          </cell>
          <cell r="DG35">
            <v>1755.7999999998137</v>
          </cell>
          <cell r="DH35">
            <v>836.90000000037253</v>
          </cell>
          <cell r="DI35">
            <v>186.5</v>
          </cell>
          <cell r="DJ35">
            <v>979.29999999981374</v>
          </cell>
          <cell r="DK35">
            <v>142.35999999986961</v>
          </cell>
          <cell r="DL35">
            <v>2429.5000000004657</v>
          </cell>
          <cell r="DM35">
            <v>408.40000000037253</v>
          </cell>
          <cell r="DN35">
            <v>929.29999999981374</v>
          </cell>
          <cell r="DO35">
            <v>14879.599999999627</v>
          </cell>
          <cell r="DP35">
            <v>621</v>
          </cell>
          <cell r="DQ35">
            <v>1119.7000000001863</v>
          </cell>
          <cell r="DR35">
            <v>14996.89999999851</v>
          </cell>
          <cell r="DS35">
            <v>1392.5999999996275</v>
          </cell>
          <cell r="DT35">
            <v>721.5</v>
          </cell>
          <cell r="DU35">
            <v>405.5</v>
          </cell>
          <cell r="DV35">
            <v>828</v>
          </cell>
          <cell r="DW35">
            <v>2167.1000000005588</v>
          </cell>
          <cell r="DX35">
            <v>768.5</v>
          </cell>
          <cell r="DY35">
            <v>3908</v>
          </cell>
          <cell r="DZ35">
            <v>413.70000000018626</v>
          </cell>
          <cell r="EA35">
            <v>1111</v>
          </cell>
          <cell r="EB35">
            <v>151.40000000037253</v>
          </cell>
          <cell r="EC35">
            <v>567.79999999981374</v>
          </cell>
          <cell r="ED35">
            <v>2561.7999999988824</v>
          </cell>
        </row>
        <row r="36">
          <cell r="F36">
            <v>8528</v>
          </cell>
          <cell r="G36">
            <v>3449</v>
          </cell>
          <cell r="H36">
            <v>6174.5</v>
          </cell>
          <cell r="I36">
            <v>1793.5</v>
          </cell>
          <cell r="J36">
            <v>1079</v>
          </cell>
          <cell r="K36">
            <v>995</v>
          </cell>
          <cell r="L36">
            <v>1838</v>
          </cell>
          <cell r="M36">
            <v>-673</v>
          </cell>
          <cell r="N36">
            <v>1671.5</v>
          </cell>
          <cell r="O36">
            <v>6155.5</v>
          </cell>
          <cell r="P36">
            <v>5653.5</v>
          </cell>
          <cell r="Q36">
            <v>5797</v>
          </cell>
          <cell r="R36">
            <v>18590.5</v>
          </cell>
          <cell r="S36">
            <v>6940</v>
          </cell>
          <cell r="T36">
            <v>582</v>
          </cell>
          <cell r="U36">
            <v>147</v>
          </cell>
          <cell r="V36">
            <v>1180.5</v>
          </cell>
          <cell r="W36">
            <v>52</v>
          </cell>
          <cell r="X36">
            <v>537</v>
          </cell>
          <cell r="Y36">
            <v>673</v>
          </cell>
          <cell r="Z36">
            <v>642</v>
          </cell>
          <cell r="AA36">
            <v>250</v>
          </cell>
          <cell r="AB36">
            <v>1357</v>
          </cell>
          <cell r="AC36">
            <v>1994</v>
          </cell>
          <cell r="AD36">
            <v>4236</v>
          </cell>
          <cell r="AE36">
            <v>12425</v>
          </cell>
          <cell r="AF36">
            <v>505</v>
          </cell>
          <cell r="AG36">
            <v>1081</v>
          </cell>
          <cell r="AH36">
            <v>0</v>
          </cell>
          <cell r="AI36">
            <v>0</v>
          </cell>
          <cell r="AJ36">
            <v>0</v>
          </cell>
          <cell r="AK36">
            <v>107.5</v>
          </cell>
          <cell r="AL36">
            <v>321</v>
          </cell>
          <cell r="AM36">
            <v>2562</v>
          </cell>
          <cell r="AN36">
            <v>0.5</v>
          </cell>
          <cell r="AO36">
            <v>1223</v>
          </cell>
          <cell r="AP36">
            <v>227</v>
          </cell>
          <cell r="AQ36">
            <v>6398</v>
          </cell>
          <cell r="AR36">
            <v>829.09999999403954</v>
          </cell>
          <cell r="AS36">
            <v>347.20000000018626</v>
          </cell>
          <cell r="AT36">
            <v>159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42.5</v>
          </cell>
          <cell r="BB36">
            <v>85.400000000372529</v>
          </cell>
          <cell r="BC36">
            <v>0</v>
          </cell>
          <cell r="BD36">
            <v>195</v>
          </cell>
          <cell r="BE36">
            <v>903.92000000923872</v>
          </cell>
          <cell r="BF36">
            <v>171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0.59999999962747097</v>
          </cell>
          <cell r="BL36">
            <v>0</v>
          </cell>
          <cell r="BM36">
            <v>267.20000000018626</v>
          </cell>
          <cell r="BN36">
            <v>66.5</v>
          </cell>
          <cell r="BO36">
            <v>236</v>
          </cell>
          <cell r="BP36">
            <v>0</v>
          </cell>
          <cell r="BQ36">
            <v>162.61999999999534</v>
          </cell>
          <cell r="BR36">
            <v>1339.0100000007078</v>
          </cell>
          <cell r="BS36">
            <v>0</v>
          </cell>
          <cell r="BT36">
            <v>164.64000000001397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207.28000000002794</v>
          </cell>
          <cell r="BZ36">
            <v>328.36999999999534</v>
          </cell>
          <cell r="CA36">
            <v>0</v>
          </cell>
          <cell r="CB36">
            <v>450.53000000002794</v>
          </cell>
          <cell r="CC36">
            <v>0</v>
          </cell>
          <cell r="CD36">
            <v>188.19000000000233</v>
          </cell>
          <cell r="CE36">
            <v>3859.7800000002608</v>
          </cell>
          <cell r="CF36">
            <v>1724.8300000000163</v>
          </cell>
          <cell r="CG36">
            <v>72.720000000030268</v>
          </cell>
          <cell r="CH36">
            <v>0</v>
          </cell>
          <cell r="CI36">
            <v>0</v>
          </cell>
          <cell r="CJ36">
            <v>0</v>
          </cell>
          <cell r="CK36">
            <v>0.33999999999650754</v>
          </cell>
          <cell r="CL36">
            <v>283.6600000000326</v>
          </cell>
          <cell r="CM36">
            <v>0</v>
          </cell>
          <cell r="CN36">
            <v>399.11000000001513</v>
          </cell>
          <cell r="CO36">
            <v>190.04999999998836</v>
          </cell>
          <cell r="CP36">
            <v>241.46999999997206</v>
          </cell>
          <cell r="CQ36">
            <v>947.59999999997672</v>
          </cell>
          <cell r="CR36">
            <v>1505.9700000002049</v>
          </cell>
          <cell r="CS36">
            <v>386.9100000000326</v>
          </cell>
          <cell r="CT36">
            <v>0</v>
          </cell>
          <cell r="CU36">
            <v>0</v>
          </cell>
          <cell r="CV36">
            <v>66.040000000037253</v>
          </cell>
          <cell r="CW36">
            <v>342.54999999998836</v>
          </cell>
          <cell r="CX36">
            <v>219.40000000002328</v>
          </cell>
          <cell r="CY36">
            <v>298.56999999994878</v>
          </cell>
          <cell r="CZ36">
            <v>38.559999999997672</v>
          </cell>
          <cell r="DA36">
            <v>95.909999999974389</v>
          </cell>
          <cell r="DB36">
            <v>0</v>
          </cell>
          <cell r="DC36">
            <v>0</v>
          </cell>
          <cell r="DD36">
            <v>58.03000000002794</v>
          </cell>
          <cell r="DE36">
            <v>1247.6999999997206</v>
          </cell>
          <cell r="DF36">
            <v>0</v>
          </cell>
          <cell r="DG36">
            <v>0</v>
          </cell>
          <cell r="DH36">
            <v>150.75</v>
          </cell>
          <cell r="DI36">
            <v>4.75</v>
          </cell>
          <cell r="DJ36">
            <v>0</v>
          </cell>
          <cell r="DK36">
            <v>0</v>
          </cell>
          <cell r="DL36">
            <v>260.65999999997439</v>
          </cell>
          <cell r="DM36">
            <v>0</v>
          </cell>
          <cell r="DN36">
            <v>0</v>
          </cell>
          <cell r="DO36">
            <v>515.06000000005588</v>
          </cell>
          <cell r="DP36">
            <v>0</v>
          </cell>
          <cell r="DQ36">
            <v>316.48000000003958</v>
          </cell>
          <cell r="DR36">
            <v>1274.6399999996647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222.28000000002794</v>
          </cell>
          <cell r="DX36">
            <v>0</v>
          </cell>
          <cell r="DY36">
            <v>0</v>
          </cell>
          <cell r="DZ36">
            <v>332.6699999999837</v>
          </cell>
          <cell r="EA36">
            <v>320.15999999997439</v>
          </cell>
          <cell r="EB36">
            <v>76.28000000002794</v>
          </cell>
          <cell r="EC36">
            <v>0</v>
          </cell>
          <cell r="ED36">
            <v>323.25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-45.071999999985565</v>
          </cell>
          <cell r="H38">
            <v>-0.51359999994747341</v>
          </cell>
          <cell r="I38">
            <v>-27.643199999991339</v>
          </cell>
          <cell r="J38">
            <v>-15.976800000062212</v>
          </cell>
          <cell r="K38">
            <v>-23.777710000053048</v>
          </cell>
          <cell r="L38">
            <v>-134.58649999997579</v>
          </cell>
          <cell r="M38">
            <v>-29.796399999991991</v>
          </cell>
          <cell r="N38">
            <v>0</v>
          </cell>
          <cell r="O38">
            <v>0</v>
          </cell>
          <cell r="P38">
            <v>-8.5679999999701977</v>
          </cell>
          <cell r="Q38">
            <v>0</v>
          </cell>
          <cell r="R38">
            <v>-113.28808999992907</v>
          </cell>
          <cell r="S38">
            <v>0</v>
          </cell>
          <cell r="T38">
            <v>-32.241999999969266</v>
          </cell>
          <cell r="U38">
            <v>0</v>
          </cell>
          <cell r="V38">
            <v>-0.39200000010896474</v>
          </cell>
          <cell r="W38">
            <v>-0.87955000001238659</v>
          </cell>
          <cell r="X38">
            <v>-24.833140000002459</v>
          </cell>
          <cell r="Y38">
            <v>-54.941399999894202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-8.3627000004053116</v>
          </cell>
          <cell r="AF38">
            <v>0</v>
          </cell>
          <cell r="AG38">
            <v>0</v>
          </cell>
          <cell r="AH38">
            <v>-6.5</v>
          </cell>
          <cell r="AI38">
            <v>0</v>
          </cell>
          <cell r="AJ38">
            <v>-1.7675000000162981</v>
          </cell>
          <cell r="AK38">
            <v>0</v>
          </cell>
          <cell r="AL38">
            <v>-9.5200000097975135E-2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-9.5835100002586842</v>
          </cell>
          <cell r="AS38">
            <v>0</v>
          </cell>
          <cell r="AT38">
            <v>-0.38400000002002344</v>
          </cell>
          <cell r="AU38">
            <v>0</v>
          </cell>
          <cell r="AV38">
            <v>0</v>
          </cell>
          <cell r="AW38">
            <v>-5.3376000000280328</v>
          </cell>
          <cell r="AX38">
            <v>-3.8619100002106279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-33.757860001176596</v>
          </cell>
          <cell r="BF38">
            <v>0</v>
          </cell>
          <cell r="BG38">
            <v>0</v>
          </cell>
          <cell r="BH38">
            <v>-3.2750000000232831</v>
          </cell>
          <cell r="BI38">
            <v>-5.1745000000228174</v>
          </cell>
          <cell r="BJ38">
            <v>0</v>
          </cell>
          <cell r="BK38">
            <v>-4.1682600001804531</v>
          </cell>
          <cell r="BL38">
            <v>-21.140099999960512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-317.34715000074357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-5.1723999999230728</v>
          </cell>
          <cell r="BX38">
            <v>-0.19341999990865588</v>
          </cell>
          <cell r="BY38">
            <v>-277.63914000010118</v>
          </cell>
          <cell r="BZ38">
            <v>-1.7051500000525266</v>
          </cell>
          <cell r="CA38">
            <v>0</v>
          </cell>
          <cell r="CB38">
            <v>-13.220439999946393</v>
          </cell>
          <cell r="CC38">
            <v>0</v>
          </cell>
          <cell r="CD38">
            <v>-19.416599999996834</v>
          </cell>
          <cell r="CE38">
            <v>-996.19612999912351</v>
          </cell>
          <cell r="CF38">
            <v>0</v>
          </cell>
          <cell r="CG38">
            <v>-7.8363999999710359</v>
          </cell>
          <cell r="CH38">
            <v>0</v>
          </cell>
          <cell r="CI38">
            <v>0</v>
          </cell>
          <cell r="CJ38">
            <v>-5.6306999999796972</v>
          </cell>
          <cell r="CK38">
            <v>0</v>
          </cell>
          <cell r="CL38">
            <v>-314.73609999986365</v>
          </cell>
          <cell r="CM38">
            <v>-396.24134000018239</v>
          </cell>
          <cell r="CN38">
            <v>-267.35115000000224</v>
          </cell>
          <cell r="CO38">
            <v>-4.4004399999394082</v>
          </cell>
          <cell r="CP38">
            <v>0</v>
          </cell>
          <cell r="CQ38">
            <v>0</v>
          </cell>
          <cell r="CR38">
            <v>-919.41562999878079</v>
          </cell>
          <cell r="CS38">
            <v>0</v>
          </cell>
          <cell r="CT38">
            <v>-0.44799999997485429</v>
          </cell>
          <cell r="CU38">
            <v>0</v>
          </cell>
          <cell r="CV38">
            <v>-5.303200000023935</v>
          </cell>
          <cell r="CW38">
            <v>0</v>
          </cell>
          <cell r="CX38">
            <v>-18.505760000087321</v>
          </cell>
          <cell r="CY38">
            <v>-160.10786999994889</v>
          </cell>
          <cell r="CZ38">
            <v>-413.82119999988936</v>
          </cell>
          <cell r="DA38">
            <v>-89.330799999996088</v>
          </cell>
          <cell r="DB38">
            <v>-222.24160000000848</v>
          </cell>
          <cell r="DC38">
            <v>-9.6571999999578111</v>
          </cell>
          <cell r="DD38">
            <v>0</v>
          </cell>
          <cell r="DE38">
            <v>-383.6095400005579</v>
          </cell>
          <cell r="DF38">
            <v>0</v>
          </cell>
          <cell r="DG38">
            <v>-17.200039999966975</v>
          </cell>
          <cell r="DH38">
            <v>0</v>
          </cell>
          <cell r="DI38">
            <v>-5.7772000000695698</v>
          </cell>
          <cell r="DJ38">
            <v>-2.0735000000568107</v>
          </cell>
          <cell r="DK38">
            <v>0</v>
          </cell>
          <cell r="DL38">
            <v>-529.19499999983236</v>
          </cell>
          <cell r="DM38">
            <v>-461.74579999991693</v>
          </cell>
          <cell r="DN38">
            <v>-43.850700000068173</v>
          </cell>
          <cell r="DO38">
            <v>735.92090000002645</v>
          </cell>
          <cell r="DP38">
            <v>0</v>
          </cell>
          <cell r="DQ38">
            <v>-59.688199999975041</v>
          </cell>
          <cell r="DR38">
            <v>-971.26953999884427</v>
          </cell>
          <cell r="DS38">
            <v>0</v>
          </cell>
          <cell r="DT38">
            <v>-1.2599000000045635</v>
          </cell>
          <cell r="DU38">
            <v>-7.1491999999852851</v>
          </cell>
          <cell r="DV38">
            <v>-5.508399999991525</v>
          </cell>
          <cell r="DW38">
            <v>-1.9894699999131262</v>
          </cell>
          <cell r="DX38">
            <v>-224.09279999998398</v>
          </cell>
          <cell r="DY38">
            <v>-261.64620000007562</v>
          </cell>
          <cell r="DZ38">
            <v>-395.95680000004359</v>
          </cell>
          <cell r="EA38">
            <v>-26.086499999975786</v>
          </cell>
          <cell r="EB38">
            <v>-17.785099999979138</v>
          </cell>
          <cell r="EC38">
            <v>-5.5669999972451478E-2</v>
          </cell>
          <cell r="ED38">
            <v>-29.739500000025146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558.1800000000112</v>
          </cell>
          <cell r="AF39">
            <v>0</v>
          </cell>
          <cell r="AG39">
            <v>0</v>
          </cell>
          <cell r="AH39">
            <v>274.98180000000866</v>
          </cell>
          <cell r="AI39">
            <v>283.19820000000254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27215.06165000028</v>
          </cell>
          <cell r="AS39">
            <v>232.3211499999743</v>
          </cell>
          <cell r="AT39">
            <v>824.92029999999795</v>
          </cell>
          <cell r="AU39">
            <v>6450.9161000000313</v>
          </cell>
          <cell r="AV39">
            <v>10654.040000000037</v>
          </cell>
          <cell r="AW39">
            <v>3904.4115999999922</v>
          </cell>
          <cell r="AX39">
            <v>1331.1800000000221</v>
          </cell>
          <cell r="AY39">
            <v>0</v>
          </cell>
          <cell r="AZ39">
            <v>0</v>
          </cell>
          <cell r="BA39">
            <v>1640.6266999999934</v>
          </cell>
          <cell r="BB39">
            <v>1942.0901999999769</v>
          </cell>
          <cell r="BC39">
            <v>234.55560000007972</v>
          </cell>
          <cell r="BD39">
            <v>0</v>
          </cell>
          <cell r="BE39">
            <v>18232.378839999903</v>
          </cell>
          <cell r="BF39">
            <v>231.24100000003818</v>
          </cell>
          <cell r="BG39">
            <v>231.09133999998448</v>
          </cell>
          <cell r="BH39">
            <v>5628.6809999998659</v>
          </cell>
          <cell r="BI39">
            <v>7837.7449999999953</v>
          </cell>
          <cell r="BJ39">
            <v>1439.3773999999976</v>
          </cell>
          <cell r="BK39">
            <v>478.9230000000025</v>
          </cell>
          <cell r="BL39">
            <v>0</v>
          </cell>
          <cell r="BM39">
            <v>0</v>
          </cell>
          <cell r="BN39">
            <v>1694.292100000006</v>
          </cell>
          <cell r="BO39">
            <v>350.74770000000717</v>
          </cell>
          <cell r="BP39">
            <v>153.14720000000671</v>
          </cell>
          <cell r="BQ39">
            <v>187.13309999997728</v>
          </cell>
          <cell r="BR39">
            <v>17832.33172999986</v>
          </cell>
          <cell r="BS39">
            <v>0</v>
          </cell>
          <cell r="BT39">
            <v>583.48049999994691</v>
          </cell>
          <cell r="BU39">
            <v>6204.4089999999851</v>
          </cell>
          <cell r="BV39">
            <v>7330.7500299999956</v>
          </cell>
          <cell r="BW39">
            <v>406.33100000000013</v>
          </cell>
          <cell r="BX39">
            <v>353.44339999999647</v>
          </cell>
          <cell r="BY39">
            <v>0</v>
          </cell>
          <cell r="BZ39">
            <v>0</v>
          </cell>
          <cell r="CA39">
            <v>1517.1928000000189</v>
          </cell>
          <cell r="CB39">
            <v>0</v>
          </cell>
          <cell r="CC39">
            <v>1436.7249999999767</v>
          </cell>
          <cell r="CD39">
            <v>0</v>
          </cell>
          <cell r="CE39">
            <v>12421.826940000115</v>
          </cell>
          <cell r="CF39">
            <v>0</v>
          </cell>
          <cell r="CG39">
            <v>0</v>
          </cell>
          <cell r="CH39">
            <v>6127.0167200000724</v>
          </cell>
          <cell r="CI39">
            <v>5020.8162200000079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1273.9939999999915</v>
          </cell>
          <cell r="CO39">
            <v>0</v>
          </cell>
          <cell r="CP39">
            <v>0</v>
          </cell>
          <cell r="CQ39">
            <v>0</v>
          </cell>
          <cell r="CR39">
            <v>7804.7729500000132</v>
          </cell>
          <cell r="CS39">
            <v>0</v>
          </cell>
          <cell r="CT39">
            <v>0</v>
          </cell>
          <cell r="CU39">
            <v>4484.2614999999641</v>
          </cell>
          <cell r="CV39">
            <v>2378.5274000000209</v>
          </cell>
          <cell r="CW39">
            <v>158.59663999999975</v>
          </cell>
          <cell r="CX39">
            <v>190.83501999999862</v>
          </cell>
          <cell r="CY39">
            <v>0</v>
          </cell>
          <cell r="CZ39">
            <v>0</v>
          </cell>
          <cell r="DA39">
            <v>223.16369000000122</v>
          </cell>
          <cell r="DB39">
            <v>369.38870000001043</v>
          </cell>
          <cell r="DC39">
            <v>0</v>
          </cell>
          <cell r="DD39">
            <v>0</v>
          </cell>
          <cell r="DE39">
            <v>9379.7118700001156</v>
          </cell>
          <cell r="DF39">
            <v>0</v>
          </cell>
          <cell r="DG39">
            <v>0</v>
          </cell>
          <cell r="DH39">
            <v>2473.5837000000174</v>
          </cell>
          <cell r="DI39">
            <v>2843.0340300000098</v>
          </cell>
          <cell r="DJ39">
            <v>1157.6810599999953</v>
          </cell>
          <cell r="DK39">
            <v>996.7390000000014</v>
          </cell>
          <cell r="DL39">
            <v>0</v>
          </cell>
          <cell r="DM39">
            <v>0</v>
          </cell>
          <cell r="DN39">
            <v>1010.7960000000021</v>
          </cell>
          <cell r="DO39">
            <v>897.87808000005316</v>
          </cell>
          <cell r="DP39">
            <v>0</v>
          </cell>
          <cell r="DQ39">
            <v>0</v>
          </cell>
          <cell r="DR39">
            <v>7860.8396500001254</v>
          </cell>
          <cell r="DS39">
            <v>0</v>
          </cell>
          <cell r="DT39">
            <v>186.51060000003781</v>
          </cell>
          <cell r="DU39">
            <v>3999.4252000000561</v>
          </cell>
          <cell r="DV39">
            <v>1726.1634999999951</v>
          </cell>
          <cell r="DW39">
            <v>0</v>
          </cell>
          <cell r="DX39">
            <v>610.49959999999555</v>
          </cell>
          <cell r="DY39">
            <v>0</v>
          </cell>
          <cell r="DZ39">
            <v>0</v>
          </cell>
          <cell r="EA39">
            <v>1119.4733000000124</v>
          </cell>
          <cell r="EB39">
            <v>218.76744999998482</v>
          </cell>
          <cell r="EC39">
            <v>0</v>
          </cell>
          <cell r="ED39">
            <v>0</v>
          </cell>
        </row>
        <row r="41">
          <cell r="F41">
            <v>16630.900000000373</v>
          </cell>
          <cell r="G41">
            <v>7515.9480000007898</v>
          </cell>
          <cell r="H41">
            <v>13365.346400000155</v>
          </cell>
          <cell r="I41">
            <v>5747.2167999986559</v>
          </cell>
          <cell r="J41">
            <v>1987.347199998796</v>
          </cell>
          <cell r="K41">
            <v>1782.9828900005668</v>
          </cell>
          <cell r="L41">
            <v>15788.813500002027</v>
          </cell>
          <cell r="M41">
            <v>2390.5036000013351</v>
          </cell>
          <cell r="N41">
            <v>2362.6999999992549</v>
          </cell>
          <cell r="O41">
            <v>9790.5</v>
          </cell>
          <cell r="P41">
            <v>12212.63200000301</v>
          </cell>
          <cell r="Q41">
            <v>14673.550000000745</v>
          </cell>
          <cell r="R41">
            <v>7066.3979099690914</v>
          </cell>
          <cell r="S41">
            <v>12102.10000000149</v>
          </cell>
          <cell r="T41">
            <v>2258.8580000028014</v>
          </cell>
          <cell r="U41">
            <v>1776.8000000007451</v>
          </cell>
          <cell r="V41">
            <v>4612.9680000003427</v>
          </cell>
          <cell r="W41">
            <v>380.63645000010729</v>
          </cell>
          <cell r="X41">
            <v>1414.9768599998206</v>
          </cell>
          <cell r="Y41">
            <v>-30598.641399998218</v>
          </cell>
          <cell r="Z41">
            <v>1817.3000000007451</v>
          </cell>
          <cell r="AA41">
            <v>251.5</v>
          </cell>
          <cell r="AB41">
            <v>3286.7999999970198</v>
          </cell>
          <cell r="AC41">
            <v>287.59999999403954</v>
          </cell>
          <cell r="AD41">
            <v>9475.5</v>
          </cell>
          <cell r="AE41">
            <v>-11022.332700014114</v>
          </cell>
          <cell r="AF41">
            <v>897</v>
          </cell>
          <cell r="AG41">
            <v>1787.5999999977648</v>
          </cell>
          <cell r="AH41">
            <v>1421.2817999981344</v>
          </cell>
          <cell r="AI41">
            <v>592.44819999858737</v>
          </cell>
          <cell r="AJ41">
            <v>477.83249999955297</v>
          </cell>
          <cell r="AK41">
            <v>986.74000000022352</v>
          </cell>
          <cell r="AL41">
            <v>-38732.695200003684</v>
          </cell>
          <cell r="AM41">
            <v>3984.7000000029802</v>
          </cell>
          <cell r="AN41">
            <v>790.89999999850988</v>
          </cell>
          <cell r="AO41">
            <v>1930.5999999977648</v>
          </cell>
          <cell r="AP41">
            <v>896.39999999850988</v>
          </cell>
          <cell r="AQ41">
            <v>13944.859999999404</v>
          </cell>
          <cell r="AR41">
            <v>-12879.741860032082</v>
          </cell>
          <cell r="AS41">
            <v>2882.9211499970406</v>
          </cell>
          <cell r="AT41">
            <v>1256.6362999994308</v>
          </cell>
          <cell r="AU41">
            <v>6805.8160999994725</v>
          </cell>
          <cell r="AV41">
            <v>10709.039999999106</v>
          </cell>
          <cell r="AW41">
            <v>4334.6140000000596</v>
          </cell>
          <cell r="AX41">
            <v>1701.1580900009722</v>
          </cell>
          <cell r="AY41">
            <v>-52592.800000000745</v>
          </cell>
          <cell r="AZ41">
            <v>118</v>
          </cell>
          <cell r="BA41">
            <v>2075.7267000041902</v>
          </cell>
          <cell r="BB41">
            <v>2809.890199996531</v>
          </cell>
          <cell r="BC41">
            <v>690.95559999719262</v>
          </cell>
          <cell r="BD41">
            <v>6328.3000000007451</v>
          </cell>
          <cell r="BE41">
            <v>-68360.409019976854</v>
          </cell>
          <cell r="BF41">
            <v>1365.3410000000149</v>
          </cell>
          <cell r="BG41">
            <v>564.69133999943733</v>
          </cell>
          <cell r="BH41">
            <v>5907.1059999987483</v>
          </cell>
          <cell r="BI41">
            <v>7956.2704999987036</v>
          </cell>
          <cell r="BJ41">
            <v>1707.967400001362</v>
          </cell>
          <cell r="BK41">
            <v>923.5147399995476</v>
          </cell>
          <cell r="BL41">
            <v>-65268.640100002289</v>
          </cell>
          <cell r="BM41">
            <v>971.80000000074506</v>
          </cell>
          <cell r="BN41">
            <v>2329.4921000003815</v>
          </cell>
          <cell r="BO41">
            <v>2022.5476999953389</v>
          </cell>
          <cell r="BP41">
            <v>-28001.152799997479</v>
          </cell>
          <cell r="BQ41">
            <v>1160.6531000006944</v>
          </cell>
          <cell r="BR41">
            <v>-38123.245420008898</v>
          </cell>
          <cell r="BS41">
            <v>1854.6999999992549</v>
          </cell>
          <cell r="BT41">
            <v>1745.4204999972135</v>
          </cell>
          <cell r="BU41">
            <v>6328.5090000014752</v>
          </cell>
          <cell r="BV41">
            <v>7383.7500299997628</v>
          </cell>
          <cell r="BW41">
            <v>659.61859999969602</v>
          </cell>
          <cell r="BX41">
            <v>451.64997999928892</v>
          </cell>
          <cell r="BY41">
            <v>-72402.559140000492</v>
          </cell>
          <cell r="BZ41">
            <v>840.06485000252724</v>
          </cell>
          <cell r="CA41">
            <v>2223.992800001055</v>
          </cell>
          <cell r="CB41">
            <v>3596.6095599979162</v>
          </cell>
          <cell r="CC41">
            <v>2094.0250000003725</v>
          </cell>
          <cell r="CD41">
            <v>7100.9733999986202</v>
          </cell>
          <cell r="CE41">
            <v>-16045.369190007448</v>
          </cell>
          <cell r="CF41">
            <v>36115.029999999329</v>
          </cell>
          <cell r="CG41">
            <v>640.98359999805689</v>
          </cell>
          <cell r="CH41">
            <v>7039.5167200006545</v>
          </cell>
          <cell r="CI41">
            <v>5302.4162199981511</v>
          </cell>
          <cell r="CJ41">
            <v>2835.5292999995872</v>
          </cell>
          <cell r="CK41">
            <v>43.899999998509884</v>
          </cell>
          <cell r="CL41">
            <v>-88127.976100005209</v>
          </cell>
          <cell r="CM41">
            <v>3987.2586599998176</v>
          </cell>
          <cell r="CN41">
            <v>4774.3528500013053</v>
          </cell>
          <cell r="CO41">
            <v>3701.1495600007474</v>
          </cell>
          <cell r="CP41">
            <v>804.36999999731779</v>
          </cell>
          <cell r="CQ41">
            <v>6838.1000000014901</v>
          </cell>
          <cell r="CR41">
            <v>-53803.252679973841</v>
          </cell>
          <cell r="CS41">
            <v>8878.3100000023842</v>
          </cell>
          <cell r="CT41">
            <v>1985.4520000014454</v>
          </cell>
          <cell r="CU41">
            <v>6087.7615000009537</v>
          </cell>
          <cell r="CV41">
            <v>2899.7641999963671</v>
          </cell>
          <cell r="CW41">
            <v>3141.2066400004551</v>
          </cell>
          <cell r="CX41">
            <v>1683.9892599973828</v>
          </cell>
          <cell r="CY41">
            <v>-100626.63786999881</v>
          </cell>
          <cell r="CZ41">
            <v>5387.2388000041246</v>
          </cell>
          <cell r="DA41">
            <v>3555.4428900033236</v>
          </cell>
          <cell r="DB41">
            <v>6218.2471000030637</v>
          </cell>
          <cell r="DC41">
            <v>1096.242800001055</v>
          </cell>
          <cell r="DD41">
            <v>5889.730000000447</v>
          </cell>
          <cell r="DE41">
            <v>-163222.13767001033</v>
          </cell>
          <cell r="DF41">
            <v>6475.2000000011176</v>
          </cell>
          <cell r="DG41">
            <v>2412.3999599982053</v>
          </cell>
          <cell r="DH41">
            <v>3751.2336999997497</v>
          </cell>
          <cell r="DI41">
            <v>3249.6068300008774</v>
          </cell>
          <cell r="DJ41">
            <v>2677.4075599992648</v>
          </cell>
          <cell r="DK41">
            <v>1223.7989999987185</v>
          </cell>
          <cell r="DL41">
            <v>-102817.63499999791</v>
          </cell>
          <cell r="DM41">
            <v>5817.1542000025511</v>
          </cell>
          <cell r="DN41">
            <v>2359.2452999986708</v>
          </cell>
          <cell r="DO41">
            <v>-91362.741019997746</v>
          </cell>
          <cell r="DP41">
            <v>767.19999999925494</v>
          </cell>
          <cell r="DQ41">
            <v>2224.9917999990284</v>
          </cell>
          <cell r="DR41">
            <v>-45480.889890015125</v>
          </cell>
          <cell r="DS41">
            <v>2535.1000000014901</v>
          </cell>
          <cell r="DT41">
            <v>1274.5507000014186</v>
          </cell>
          <cell r="DU41">
            <v>5250.1759999990463</v>
          </cell>
          <cell r="DV41">
            <v>3325.2551000006497</v>
          </cell>
          <cell r="DW41">
            <v>3808.2905300008133</v>
          </cell>
          <cell r="DX41">
            <v>26693.006799999624</v>
          </cell>
          <cell r="DY41">
            <v>-104263.94619999826</v>
          </cell>
          <cell r="DZ41">
            <v>4462.1131999976933</v>
          </cell>
          <cell r="EA41">
            <v>3591.8468000032008</v>
          </cell>
          <cell r="EB41">
            <v>2016.662349998951</v>
          </cell>
          <cell r="EC41">
            <v>797.74433000013232</v>
          </cell>
          <cell r="ED41">
            <v>5028.3104999996722</v>
          </cell>
        </row>
        <row r="43">
          <cell r="A43" t="str">
            <v>Total Special Sales For Resale</v>
          </cell>
          <cell r="F43">
            <v>16630.900000002235</v>
          </cell>
          <cell r="G43">
            <v>7515.9480000007898</v>
          </cell>
          <cell r="H43">
            <v>13365.346400000155</v>
          </cell>
          <cell r="I43">
            <v>5747.2167999986559</v>
          </cell>
          <cell r="J43">
            <v>1987.347199998796</v>
          </cell>
          <cell r="K43">
            <v>1782.9828900005668</v>
          </cell>
          <cell r="L43">
            <v>15788.813500002027</v>
          </cell>
          <cell r="M43">
            <v>2390.5036000013351</v>
          </cell>
          <cell r="N43">
            <v>2362.6999999992549</v>
          </cell>
          <cell r="O43">
            <v>9790.5</v>
          </cell>
          <cell r="P43">
            <v>12212.63200000301</v>
          </cell>
          <cell r="Q43">
            <v>14673.550000000745</v>
          </cell>
          <cell r="R43">
            <v>7066.3979100584984</v>
          </cell>
          <cell r="S43">
            <v>12102.10000000149</v>
          </cell>
          <cell r="T43">
            <v>2258.8580000028014</v>
          </cell>
          <cell r="U43">
            <v>1776.8000000007451</v>
          </cell>
          <cell r="V43">
            <v>4612.9680000003427</v>
          </cell>
          <cell r="W43">
            <v>380.63645000010729</v>
          </cell>
          <cell r="X43">
            <v>1414.9768599998206</v>
          </cell>
          <cell r="Y43">
            <v>-30598.641399998218</v>
          </cell>
          <cell r="Z43">
            <v>1817.3000000007451</v>
          </cell>
          <cell r="AA43">
            <v>251.5</v>
          </cell>
          <cell r="AB43">
            <v>3286.7999999970198</v>
          </cell>
          <cell r="AC43">
            <v>287.59999999403954</v>
          </cell>
          <cell r="AD43">
            <v>9475.5</v>
          </cell>
          <cell r="AE43">
            <v>-11022.332699984312</v>
          </cell>
          <cell r="AF43">
            <v>897</v>
          </cell>
          <cell r="AG43">
            <v>1787.5999999977648</v>
          </cell>
          <cell r="AH43">
            <v>1421.2817999981344</v>
          </cell>
          <cell r="AI43">
            <v>592.44819999858737</v>
          </cell>
          <cell r="AJ43">
            <v>477.83249999955297</v>
          </cell>
          <cell r="AK43">
            <v>986.74000000022352</v>
          </cell>
          <cell r="AL43">
            <v>-38732.695200003684</v>
          </cell>
          <cell r="AM43">
            <v>3984.7000000029802</v>
          </cell>
          <cell r="AN43">
            <v>790.89999999850988</v>
          </cell>
          <cell r="AO43">
            <v>1930.5999999977648</v>
          </cell>
          <cell r="AP43">
            <v>896.39999999850988</v>
          </cell>
          <cell r="AQ43">
            <v>13944.859999999404</v>
          </cell>
          <cell r="AR43">
            <v>-12879.741859972477</v>
          </cell>
          <cell r="AS43">
            <v>2882.9211499970406</v>
          </cell>
          <cell r="AT43">
            <v>1256.6362999975681</v>
          </cell>
          <cell r="AU43">
            <v>6805.8160999976099</v>
          </cell>
          <cell r="AV43">
            <v>10709.039999999106</v>
          </cell>
          <cell r="AW43">
            <v>4334.6140000000596</v>
          </cell>
          <cell r="AX43">
            <v>1701.1580900009722</v>
          </cell>
          <cell r="AY43">
            <v>-52592.800000000745</v>
          </cell>
          <cell r="AZ43">
            <v>118</v>
          </cell>
          <cell r="BA43">
            <v>2075.7267000041902</v>
          </cell>
          <cell r="BB43">
            <v>2809.890199996531</v>
          </cell>
          <cell r="BC43">
            <v>690.95559999719262</v>
          </cell>
          <cell r="BD43">
            <v>6328.3000000007451</v>
          </cell>
          <cell r="BE43">
            <v>-68360.409020036459</v>
          </cell>
          <cell r="BF43">
            <v>1365.3410000000149</v>
          </cell>
          <cell r="BG43">
            <v>564.69133999943733</v>
          </cell>
          <cell r="BH43">
            <v>5907.1059999987483</v>
          </cell>
          <cell r="BI43">
            <v>7956.2704999987036</v>
          </cell>
          <cell r="BJ43">
            <v>1707.9674000032246</v>
          </cell>
          <cell r="BK43">
            <v>923.5147399995476</v>
          </cell>
          <cell r="BL43">
            <v>-65268.640100002289</v>
          </cell>
          <cell r="BM43">
            <v>971.80000000074506</v>
          </cell>
          <cell r="BN43">
            <v>2329.4921000003815</v>
          </cell>
          <cell r="BO43">
            <v>2022.5476999953389</v>
          </cell>
          <cell r="BP43">
            <v>-28001.152799997479</v>
          </cell>
          <cell r="BQ43">
            <v>1160.6531000006944</v>
          </cell>
          <cell r="BR43">
            <v>-38123.245420008898</v>
          </cell>
          <cell r="BS43">
            <v>1854.6999999992549</v>
          </cell>
          <cell r="BT43">
            <v>1745.4204999953508</v>
          </cell>
          <cell r="BU43">
            <v>6328.5090000014752</v>
          </cell>
          <cell r="BV43">
            <v>7383.7500299997628</v>
          </cell>
          <cell r="BW43">
            <v>659.61859999969602</v>
          </cell>
          <cell r="BX43">
            <v>451.64997999928892</v>
          </cell>
          <cell r="BY43">
            <v>-72402.559140000492</v>
          </cell>
          <cell r="BZ43">
            <v>840.06485000252724</v>
          </cell>
          <cell r="CA43">
            <v>2223.992800001055</v>
          </cell>
          <cell r="CB43">
            <v>3596.6095599979162</v>
          </cell>
          <cell r="CC43">
            <v>2094.0249999985099</v>
          </cell>
          <cell r="CD43">
            <v>7100.9734000004828</v>
          </cell>
          <cell r="CE43">
            <v>-16045.369190037251</v>
          </cell>
          <cell r="CF43">
            <v>36115.029999999329</v>
          </cell>
          <cell r="CG43">
            <v>640.98359999805689</v>
          </cell>
          <cell r="CH43">
            <v>7039.5167200006545</v>
          </cell>
          <cell r="CI43">
            <v>5302.4162199981511</v>
          </cell>
          <cell r="CJ43">
            <v>2835.5292999995872</v>
          </cell>
          <cell r="CK43">
            <v>43.899999998509884</v>
          </cell>
          <cell r="CL43">
            <v>-88127.976100005209</v>
          </cell>
          <cell r="CM43">
            <v>3987.2586599998176</v>
          </cell>
          <cell r="CN43">
            <v>4774.3528500013053</v>
          </cell>
          <cell r="CO43">
            <v>3701.1495600007474</v>
          </cell>
          <cell r="CP43">
            <v>804.36999999731779</v>
          </cell>
          <cell r="CQ43">
            <v>6838.1000000014901</v>
          </cell>
          <cell r="CR43">
            <v>-53803.252679973841</v>
          </cell>
          <cell r="CS43">
            <v>8878.3100000023842</v>
          </cell>
          <cell r="CT43">
            <v>1985.4520000014454</v>
          </cell>
          <cell r="CU43">
            <v>6087.7615000009537</v>
          </cell>
          <cell r="CV43">
            <v>2899.7641999963671</v>
          </cell>
          <cell r="CW43">
            <v>3141.2066400004551</v>
          </cell>
          <cell r="CX43">
            <v>1683.9892599973828</v>
          </cell>
          <cell r="CY43">
            <v>-100626.63786999881</v>
          </cell>
          <cell r="CZ43">
            <v>5387.2388000041246</v>
          </cell>
          <cell r="DA43">
            <v>3555.4428900033236</v>
          </cell>
          <cell r="DB43">
            <v>6218.2471000030637</v>
          </cell>
          <cell r="DC43">
            <v>1096.242800001055</v>
          </cell>
          <cell r="DD43">
            <v>5889.730000000447</v>
          </cell>
          <cell r="DE43">
            <v>-163222.13767001033</v>
          </cell>
          <cell r="DF43">
            <v>6475.2000000011176</v>
          </cell>
          <cell r="DG43">
            <v>2412.3999599982053</v>
          </cell>
          <cell r="DH43">
            <v>3751.2336999997497</v>
          </cell>
          <cell r="DI43">
            <v>3249.6068300008774</v>
          </cell>
          <cell r="DJ43">
            <v>2677.4075599992648</v>
          </cell>
          <cell r="DK43">
            <v>1223.7989999987185</v>
          </cell>
          <cell r="DL43">
            <v>-102817.63499999791</v>
          </cell>
          <cell r="DM43">
            <v>5817.1542000025511</v>
          </cell>
          <cell r="DN43">
            <v>2359.2452999986708</v>
          </cell>
          <cell r="DO43">
            <v>-91362.741019997746</v>
          </cell>
          <cell r="DP43">
            <v>767.19999999925494</v>
          </cell>
          <cell r="DQ43">
            <v>2224.9917999990284</v>
          </cell>
          <cell r="DR43">
            <v>-45480.889890015125</v>
          </cell>
          <cell r="DS43">
            <v>2535.1000000014901</v>
          </cell>
          <cell r="DT43">
            <v>1274.5507000014186</v>
          </cell>
          <cell r="DU43">
            <v>5250.1759999990463</v>
          </cell>
          <cell r="DV43">
            <v>3325.2551000006497</v>
          </cell>
          <cell r="DW43">
            <v>3808.2905300008133</v>
          </cell>
          <cell r="DX43">
            <v>26693.006799999624</v>
          </cell>
          <cell r="DY43">
            <v>-104263.94619999826</v>
          </cell>
          <cell r="DZ43">
            <v>4462.1131999976933</v>
          </cell>
          <cell r="EA43">
            <v>3591.8468000032008</v>
          </cell>
          <cell r="EB43">
            <v>2016.662349998951</v>
          </cell>
          <cell r="EC43">
            <v>797.74433000013232</v>
          </cell>
          <cell r="ED43">
            <v>5028.3104999996722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-1051.4410000000207</v>
          </cell>
          <cell r="H176">
            <v>-841.9199999999837</v>
          </cell>
          <cell r="I176">
            <v>-2314.3199999999488</v>
          </cell>
          <cell r="J176">
            <v>-4.0000000008149073E-2</v>
          </cell>
          <cell r="K176">
            <v>-399.68000000005122</v>
          </cell>
          <cell r="L176">
            <v>-717.71839999998338</v>
          </cell>
          <cell r="M176">
            <v>-706.92299999999523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-2226.1408999997657</v>
          </cell>
          <cell r="S176">
            <v>0</v>
          </cell>
          <cell r="T176">
            <v>-101.13000000000466</v>
          </cell>
          <cell r="U176">
            <v>-36.584900000000744</v>
          </cell>
          <cell r="V176">
            <v>-370.15400000000955</v>
          </cell>
          <cell r="W176">
            <v>-152.67600000000675</v>
          </cell>
          <cell r="X176">
            <v>-695.03999999997905</v>
          </cell>
          <cell r="Y176">
            <v>-487.35799999994924</v>
          </cell>
          <cell r="Z176">
            <v>-305.07999999998719</v>
          </cell>
          <cell r="AA176">
            <v>0</v>
          </cell>
          <cell r="AB176">
            <v>0</v>
          </cell>
          <cell r="AC176">
            <v>-78.117999999998574</v>
          </cell>
          <cell r="AD176">
            <v>0</v>
          </cell>
          <cell r="AE176">
            <v>-195.14599999994971</v>
          </cell>
          <cell r="AF176">
            <v>0</v>
          </cell>
          <cell r="AG176">
            <v>-102.875</v>
          </cell>
          <cell r="AH176">
            <v>0</v>
          </cell>
          <cell r="AI176">
            <v>-26.324000000000524</v>
          </cell>
          <cell r="AJ176">
            <v>-44.472999999998137</v>
          </cell>
          <cell r="AK176">
            <v>0</v>
          </cell>
          <cell r="AL176">
            <v>-21.474000000016531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-338.69229999999516</v>
          </cell>
          <cell r="AS176">
            <v>0</v>
          </cell>
          <cell r="AT176">
            <v>0</v>
          </cell>
          <cell r="AU176">
            <v>-263.27099999999973</v>
          </cell>
          <cell r="AV176">
            <v>-57.912800000000061</v>
          </cell>
          <cell r="AW176">
            <v>-11.498499999997875</v>
          </cell>
          <cell r="AX176">
            <v>-6.0099999999947613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-4549.1220000002068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-6.0720000000001164</v>
          </cell>
          <cell r="BK176">
            <v>-6.3400000000110595</v>
          </cell>
          <cell r="BL176">
            <v>-2526.8400000000838</v>
          </cell>
          <cell r="BM176">
            <v>-2009.8699999999953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-2906.8840000000782</v>
          </cell>
          <cell r="BS176">
            <v>0</v>
          </cell>
          <cell r="BT176">
            <v>-116.27700000000186</v>
          </cell>
          <cell r="BU176">
            <v>-162.8760000000002</v>
          </cell>
          <cell r="BV176">
            <v>-74.449000000022352</v>
          </cell>
          <cell r="BW176">
            <v>-67.252000000000407</v>
          </cell>
          <cell r="BX176">
            <v>0</v>
          </cell>
          <cell r="BY176">
            <v>-2486.0299999999697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-8505.4390000002459</v>
          </cell>
          <cell r="CF176">
            <v>0</v>
          </cell>
          <cell r="CG176">
            <v>-126.08399999998801</v>
          </cell>
          <cell r="CH176">
            <v>0</v>
          </cell>
          <cell r="CI176">
            <v>-38.085000000006403</v>
          </cell>
          <cell r="CJ176">
            <v>-750.4199999999837</v>
          </cell>
          <cell r="CK176">
            <v>-28.880000000062864</v>
          </cell>
          <cell r="CL176">
            <v>-4054.0500000000466</v>
          </cell>
          <cell r="CM176">
            <v>-1202.320000000007</v>
          </cell>
          <cell r="CN176">
            <v>-1490.5999999999767</v>
          </cell>
          <cell r="CO176">
            <v>-815</v>
          </cell>
          <cell r="CP176">
            <v>0</v>
          </cell>
          <cell r="CQ176">
            <v>0</v>
          </cell>
          <cell r="CR176">
            <v>-9655.5740000000224</v>
          </cell>
          <cell r="CS176">
            <v>0</v>
          </cell>
          <cell r="CT176">
            <v>-138.55600000001141</v>
          </cell>
          <cell r="CU176">
            <v>0</v>
          </cell>
          <cell r="CV176">
            <v>-12.348999999998341</v>
          </cell>
          <cell r="CW176">
            <v>-8.8099999999976717</v>
          </cell>
          <cell r="CX176">
            <v>-263.99100000003818</v>
          </cell>
          <cell r="CY176">
            <v>-3548.6899999999441</v>
          </cell>
          <cell r="CZ176">
            <v>-6651.9500000000698</v>
          </cell>
          <cell r="DA176">
            <v>-263.55799999999726</v>
          </cell>
          <cell r="DB176">
            <v>1568.5</v>
          </cell>
          <cell r="DC176">
            <v>0</v>
          </cell>
          <cell r="DD176">
            <v>-336.1699999999837</v>
          </cell>
          <cell r="DE176">
            <v>-13230.617300000042</v>
          </cell>
          <cell r="DF176">
            <v>0</v>
          </cell>
          <cell r="DG176">
            <v>-13.339999999967404</v>
          </cell>
          <cell r="DH176">
            <v>0</v>
          </cell>
          <cell r="DI176">
            <v>-296.318299999999</v>
          </cell>
          <cell r="DJ176">
            <v>-108.52500000002328</v>
          </cell>
          <cell r="DK176">
            <v>-10.628999999986263</v>
          </cell>
          <cell r="DL176">
            <v>-1675.2700000000186</v>
          </cell>
          <cell r="DM176">
            <v>-6246.5</v>
          </cell>
          <cell r="DN176">
            <v>-1110.375</v>
          </cell>
          <cell r="DO176">
            <v>-3542.9000000000233</v>
          </cell>
          <cell r="DP176">
            <v>-19.479999999981374</v>
          </cell>
          <cell r="DQ176">
            <v>-207.28000000002794</v>
          </cell>
          <cell r="DR176">
            <v>-22332.995000000112</v>
          </cell>
          <cell r="DS176">
            <v>0</v>
          </cell>
          <cell r="DT176">
            <v>-387.20200000004843</v>
          </cell>
          <cell r="DU176">
            <v>0</v>
          </cell>
          <cell r="DV176">
            <v>-700.07600000000093</v>
          </cell>
          <cell r="DW176">
            <v>-306.20000000001164</v>
          </cell>
          <cell r="DX176">
            <v>-11062.776000000013</v>
          </cell>
          <cell r="DY176">
            <v>-4191.1800000000512</v>
          </cell>
          <cell r="DZ176">
            <v>-4001.1199999999953</v>
          </cell>
          <cell r="EA176">
            <v>-729.49099999999817</v>
          </cell>
          <cell r="EB176">
            <v>-341.53999999997905</v>
          </cell>
          <cell r="EC176">
            <v>-19.21999999997206</v>
          </cell>
          <cell r="ED176">
            <v>-594.19000000000233</v>
          </cell>
        </row>
        <row r="177">
          <cell r="F177">
            <v>-4708.4699999999721</v>
          </cell>
          <cell r="G177">
            <v>-6082.5999999998603</v>
          </cell>
          <cell r="H177">
            <v>-5610.3000000000466</v>
          </cell>
          <cell r="I177">
            <v>-4337.7000000001863</v>
          </cell>
          <cell r="J177">
            <v>-1689.7000000000698</v>
          </cell>
          <cell r="K177">
            <v>-200.36999999999534</v>
          </cell>
          <cell r="L177">
            <v>0</v>
          </cell>
          <cell r="M177">
            <v>0</v>
          </cell>
          <cell r="N177">
            <v>-99.57499999999709</v>
          </cell>
          <cell r="O177">
            <v>-3710.3800000000047</v>
          </cell>
          <cell r="P177">
            <v>-1307.4199999999837</v>
          </cell>
          <cell r="Q177">
            <v>-2930.6599999999744</v>
          </cell>
          <cell r="R177">
            <v>-9341.9779999991879</v>
          </cell>
          <cell r="S177">
            <v>-965.5</v>
          </cell>
          <cell r="T177">
            <v>-192.56300000000192</v>
          </cell>
          <cell r="U177">
            <v>-549.68500000001222</v>
          </cell>
          <cell r="V177">
            <v>-5224.3000000000466</v>
          </cell>
          <cell r="W177">
            <v>-209.30000000004657</v>
          </cell>
          <cell r="X177">
            <v>-397.5</v>
          </cell>
          <cell r="Y177">
            <v>-272.39300000000003</v>
          </cell>
          <cell r="Z177">
            <v>0</v>
          </cell>
          <cell r="AA177">
            <v>-0.22699999999895226</v>
          </cell>
          <cell r="AB177">
            <v>-898.55000000000291</v>
          </cell>
          <cell r="AC177">
            <v>-94.360000000000582</v>
          </cell>
          <cell r="AD177">
            <v>-537.60000000000582</v>
          </cell>
          <cell r="AE177">
            <v>-7317.2473000003956</v>
          </cell>
          <cell r="AF177">
            <v>-62.163300000000163</v>
          </cell>
          <cell r="AG177">
            <v>-395.45599999999104</v>
          </cell>
          <cell r="AH177">
            <v>-301.07299999999668</v>
          </cell>
          <cell r="AI177">
            <v>-183.44000000000233</v>
          </cell>
          <cell r="AJ177">
            <v>-1086.3100000000559</v>
          </cell>
          <cell r="AK177">
            <v>-865.75</v>
          </cell>
          <cell r="AL177">
            <v>0</v>
          </cell>
          <cell r="AM177">
            <v>0</v>
          </cell>
          <cell r="AN177">
            <v>-39.900000000139698</v>
          </cell>
          <cell r="AO177">
            <v>-848.04000000000815</v>
          </cell>
          <cell r="AP177">
            <v>0.32499999999708962</v>
          </cell>
          <cell r="AQ177">
            <v>-3535.4400000000023</v>
          </cell>
          <cell r="AR177">
            <v>-5194.3870000001043</v>
          </cell>
          <cell r="AS177">
            <v>-624.79299999999785</v>
          </cell>
          <cell r="AT177">
            <v>-105.51000000000204</v>
          </cell>
          <cell r="AU177">
            <v>-319.41999999999825</v>
          </cell>
          <cell r="AV177">
            <v>-3.0399999999999636</v>
          </cell>
          <cell r="AW177">
            <v>-4.5439999999944121</v>
          </cell>
          <cell r="AX177">
            <v>-7.8199999999778811</v>
          </cell>
          <cell r="AY177">
            <v>0</v>
          </cell>
          <cell r="AZ177">
            <v>0</v>
          </cell>
          <cell r="BA177">
            <v>-1.0899999999965075</v>
          </cell>
          <cell r="BB177">
            <v>-698.44000000000233</v>
          </cell>
          <cell r="BC177">
            <v>-24.429999999993015</v>
          </cell>
          <cell r="BD177">
            <v>-3405.3000000000466</v>
          </cell>
          <cell r="BE177">
            <v>-2943.189000000013</v>
          </cell>
          <cell r="BF177">
            <v>-226.61000000000058</v>
          </cell>
          <cell r="BG177">
            <v>-32.756999999997788</v>
          </cell>
          <cell r="BH177">
            <v>-250.9690000000046</v>
          </cell>
          <cell r="BI177">
            <v>0</v>
          </cell>
          <cell r="BJ177">
            <v>-3.19999999992433E-2</v>
          </cell>
          <cell r="BK177">
            <v>-0.53999999999359716</v>
          </cell>
          <cell r="BL177">
            <v>-730.90399999999499</v>
          </cell>
          <cell r="BM177">
            <v>-100.39699999999721</v>
          </cell>
          <cell r="BN177">
            <v>-0.44999999999708962</v>
          </cell>
          <cell r="BO177">
            <v>-1314.679999999993</v>
          </cell>
          <cell r="BP177">
            <v>-223.95000000001164</v>
          </cell>
          <cell r="BQ177">
            <v>-61.900000000023283</v>
          </cell>
          <cell r="BR177">
            <v>-6499.3499999996275</v>
          </cell>
          <cell r="BS177">
            <v>-740.25</v>
          </cell>
          <cell r="BT177">
            <v>-412.20999999999185</v>
          </cell>
          <cell r="BU177">
            <v>-330.70000000001164</v>
          </cell>
          <cell r="BV177">
            <v>-103.46299999999974</v>
          </cell>
          <cell r="BW177">
            <v>-1.599999999962165E-2</v>
          </cell>
          <cell r="BX177">
            <v>0</v>
          </cell>
          <cell r="BY177">
            <v>-1212.6599999999889</v>
          </cell>
          <cell r="BZ177">
            <v>0</v>
          </cell>
          <cell r="CA177">
            <v>-321.52500000000146</v>
          </cell>
          <cell r="CB177">
            <v>-1425.960000000021</v>
          </cell>
          <cell r="CC177">
            <v>-2.3659999999945285</v>
          </cell>
          <cell r="CD177">
            <v>-1950.1999999999534</v>
          </cell>
          <cell r="CE177">
            <v>-60084.948999999557</v>
          </cell>
          <cell r="CF177">
            <v>-46001.22000000003</v>
          </cell>
          <cell r="CG177">
            <v>-265.97000000000116</v>
          </cell>
          <cell r="CH177">
            <v>-502.30499999999302</v>
          </cell>
          <cell r="CI177">
            <v>0</v>
          </cell>
          <cell r="CJ177">
            <v>-2810.3699999999953</v>
          </cell>
          <cell r="CK177">
            <v>-1743.359999999986</v>
          </cell>
          <cell r="CL177">
            <v>-3322.7999999999884</v>
          </cell>
          <cell r="CM177">
            <v>0</v>
          </cell>
          <cell r="CN177">
            <v>-0.82000000000698492</v>
          </cell>
          <cell r="CO177">
            <v>-3297.3000000000466</v>
          </cell>
          <cell r="CP177">
            <v>-138.40399999999499</v>
          </cell>
          <cell r="CQ177">
            <v>-2002.3999999999069</v>
          </cell>
          <cell r="CR177">
            <v>-16132.608000000473</v>
          </cell>
          <cell r="CS177">
            <v>-2007.8099999999977</v>
          </cell>
          <cell r="CT177">
            <v>-622.58999999999651</v>
          </cell>
          <cell r="CU177">
            <v>-360.78300000000309</v>
          </cell>
          <cell r="CV177">
            <v>-487.35499999999593</v>
          </cell>
          <cell r="CW177">
            <v>-962.15999999997439</v>
          </cell>
          <cell r="CX177">
            <v>-2240.4300000000221</v>
          </cell>
          <cell r="CY177">
            <v>-2710.5</v>
          </cell>
          <cell r="CZ177">
            <v>0</v>
          </cell>
          <cell r="DA177">
            <v>-96.430000000051223</v>
          </cell>
          <cell r="DB177">
            <v>-4305</v>
          </cell>
          <cell r="DC177">
            <v>-397.75</v>
          </cell>
          <cell r="DD177">
            <v>-1941.8000000000466</v>
          </cell>
          <cell r="DE177">
            <v>-16418.606000000145</v>
          </cell>
          <cell r="DF177">
            <v>-1984.8300000000163</v>
          </cell>
          <cell r="DG177">
            <v>-639.75</v>
          </cell>
          <cell r="DH177">
            <v>-709.12099999999919</v>
          </cell>
          <cell r="DI177">
            <v>-64.834999999991851</v>
          </cell>
          <cell r="DJ177">
            <v>-947.75</v>
          </cell>
          <cell r="DK177">
            <v>0</v>
          </cell>
          <cell r="DL177">
            <v>-3654.0299999999697</v>
          </cell>
          <cell r="DM177">
            <v>0</v>
          </cell>
          <cell r="DN177">
            <v>-64.10999999998603</v>
          </cell>
          <cell r="DO177">
            <v>-8047.4600000000792</v>
          </cell>
          <cell r="DP177">
            <v>-145.44000000000233</v>
          </cell>
          <cell r="DQ177">
            <v>-161.27999999999884</v>
          </cell>
          <cell r="DR177">
            <v>-11868.412000000477</v>
          </cell>
          <cell r="DS177">
            <v>-422.57999999998719</v>
          </cell>
          <cell r="DT177">
            <v>-150.35199999999895</v>
          </cell>
          <cell r="DU177">
            <v>-677.51999999998952</v>
          </cell>
          <cell r="DV177">
            <v>-263.06000000002678</v>
          </cell>
          <cell r="DW177">
            <v>-1538.1599999999744</v>
          </cell>
          <cell r="DX177">
            <v>-326.46399999999994</v>
          </cell>
          <cell r="DY177">
            <v>-3493.4700000000303</v>
          </cell>
          <cell r="DZ177">
            <v>0</v>
          </cell>
          <cell r="EA177">
            <v>-0.9599999999627471</v>
          </cell>
          <cell r="EB177">
            <v>-3518.5</v>
          </cell>
          <cell r="EC177">
            <v>-148.34600000000501</v>
          </cell>
          <cell r="ED177">
            <v>-1329</v>
          </cell>
        </row>
        <row r="178">
          <cell r="F178">
            <v>-6460.5</v>
          </cell>
          <cell r="G178">
            <v>-19075</v>
          </cell>
          <cell r="H178">
            <v>-17531</v>
          </cell>
          <cell r="I178">
            <v>-11083</v>
          </cell>
          <cell r="J178">
            <v>-21838</v>
          </cell>
          <cell r="K178">
            <v>-15822</v>
          </cell>
          <cell r="L178">
            <v>-19579.5</v>
          </cell>
          <cell r="M178">
            <v>-22627.5</v>
          </cell>
          <cell r="N178">
            <v>-6662.0999999998603</v>
          </cell>
          <cell r="O178">
            <v>-2109.2000000001863</v>
          </cell>
          <cell r="P178">
            <v>-2053.3000000000466</v>
          </cell>
          <cell r="Q178">
            <v>-1252</v>
          </cell>
          <cell r="R178">
            <v>-50045.45000000298</v>
          </cell>
          <cell r="S178">
            <v>-1682</v>
          </cell>
          <cell r="T178">
            <v>0</v>
          </cell>
          <cell r="U178">
            <v>-92.590000000025611</v>
          </cell>
          <cell r="V178">
            <v>-526.80000000004657</v>
          </cell>
          <cell r="W178">
            <v>-24151</v>
          </cell>
          <cell r="X178">
            <v>-15349</v>
          </cell>
          <cell r="Y178">
            <v>17091.5</v>
          </cell>
          <cell r="Z178">
            <v>-18354</v>
          </cell>
          <cell r="AA178">
            <v>-5249.3999999999069</v>
          </cell>
          <cell r="AB178">
            <v>-1165</v>
          </cell>
          <cell r="AC178">
            <v>-13.960000000079162</v>
          </cell>
          <cell r="AD178">
            <v>-553.19999999995343</v>
          </cell>
          <cell r="AE178">
            <v>-2187.2399999983609</v>
          </cell>
          <cell r="AF178">
            <v>0</v>
          </cell>
          <cell r="AG178">
            <v>-38.179999999993015</v>
          </cell>
          <cell r="AH178">
            <v>-1.3499999999767169</v>
          </cell>
          <cell r="AI178">
            <v>-264.55000000004657</v>
          </cell>
          <cell r="AJ178">
            <v>-5511.5</v>
          </cell>
          <cell r="AK178">
            <v>-6347.5</v>
          </cell>
          <cell r="AL178">
            <v>25875</v>
          </cell>
          <cell r="AM178">
            <v>-11265.799999999814</v>
          </cell>
          <cell r="AN178">
            <v>-1275.2600000000093</v>
          </cell>
          <cell r="AO178">
            <v>-628.60000000009313</v>
          </cell>
          <cell r="AP178">
            <v>0</v>
          </cell>
          <cell r="AQ178">
            <v>-2729.5</v>
          </cell>
          <cell r="AR178">
            <v>12834.210000004619</v>
          </cell>
          <cell r="AS178">
            <v>-466.89999999990687</v>
          </cell>
          <cell r="AT178">
            <v>0</v>
          </cell>
          <cell r="AU178">
            <v>-2.129999999946449</v>
          </cell>
          <cell r="AV178">
            <v>-6.4600000000791624</v>
          </cell>
          <cell r="AW178">
            <v>-1414.5</v>
          </cell>
          <cell r="AX178">
            <v>-2761</v>
          </cell>
          <cell r="AY178">
            <v>25004</v>
          </cell>
          <cell r="AZ178">
            <v>-6222.2999999998137</v>
          </cell>
          <cell r="BA178">
            <v>-636</v>
          </cell>
          <cell r="BB178">
            <v>-608.29999999981374</v>
          </cell>
          <cell r="BC178">
            <v>0</v>
          </cell>
          <cell r="BD178">
            <v>-52.200000000186265</v>
          </cell>
          <cell r="BE178">
            <v>7431.089999999851</v>
          </cell>
          <cell r="BF178">
            <v>-447.29999999981374</v>
          </cell>
          <cell r="BG178">
            <v>-150.69999999995343</v>
          </cell>
          <cell r="BH178">
            <v>0</v>
          </cell>
          <cell r="BI178">
            <v>-113.65000000002328</v>
          </cell>
          <cell r="BJ178">
            <v>-1417.2999999998137</v>
          </cell>
          <cell r="BK178">
            <v>-2578.7999999998137</v>
          </cell>
          <cell r="BL178">
            <v>16166.199999999953</v>
          </cell>
          <cell r="BM178">
            <v>-3101.2999999998137</v>
          </cell>
          <cell r="BN178">
            <v>-345.10000000009313</v>
          </cell>
          <cell r="BO178">
            <v>-567.80000000004657</v>
          </cell>
          <cell r="BP178">
            <v>-13.160000000032596</v>
          </cell>
          <cell r="BQ178">
            <v>0</v>
          </cell>
          <cell r="BR178">
            <v>11491.15000000596</v>
          </cell>
          <cell r="BS178">
            <v>-77.699999999953434</v>
          </cell>
          <cell r="BT178">
            <v>-54.139999999897555</v>
          </cell>
          <cell r="BU178">
            <v>-46.940000000002328</v>
          </cell>
          <cell r="BV178">
            <v>-10.869999999995343</v>
          </cell>
          <cell r="BW178">
            <v>-1491.4000000003725</v>
          </cell>
          <cell r="BX178">
            <v>-1666</v>
          </cell>
          <cell r="BY178">
            <v>21956.799999999814</v>
          </cell>
          <cell r="BZ178">
            <v>-4110.6000000000931</v>
          </cell>
          <cell r="CA178">
            <v>-2623.1999999999534</v>
          </cell>
          <cell r="CB178">
            <v>-304</v>
          </cell>
          <cell r="CC178">
            <v>-0.79999999981373549</v>
          </cell>
          <cell r="CD178">
            <v>-80</v>
          </cell>
          <cell r="CE178">
            <v>-64438.090000007302</v>
          </cell>
          <cell r="CF178">
            <v>-67591.799999999814</v>
          </cell>
          <cell r="CG178">
            <v>-192.3399999999674</v>
          </cell>
          <cell r="CH178">
            <v>-51.900000000023283</v>
          </cell>
          <cell r="CI178">
            <v>-2.75</v>
          </cell>
          <cell r="CJ178">
            <v>-7835</v>
          </cell>
          <cell r="CK178">
            <v>-3414</v>
          </cell>
          <cell r="CL178">
            <v>23673.199999999953</v>
          </cell>
          <cell r="CM178">
            <v>-7714.7000000001863</v>
          </cell>
          <cell r="CN178">
            <v>-742.70000000018626</v>
          </cell>
          <cell r="CO178">
            <v>-165</v>
          </cell>
          <cell r="CP178">
            <v>-6.9000000000232831</v>
          </cell>
          <cell r="CQ178">
            <v>-394.20000000018626</v>
          </cell>
          <cell r="CR178">
            <v>-799.26000000163913</v>
          </cell>
          <cell r="CS178">
            <v>-2341</v>
          </cell>
          <cell r="CT178">
            <v>-165.69999999995343</v>
          </cell>
          <cell r="CU178">
            <v>-195.1600000000326</v>
          </cell>
          <cell r="CV178">
            <v>-150.10000000009313</v>
          </cell>
          <cell r="CW178">
            <v>-1656.5</v>
          </cell>
          <cell r="CX178">
            <v>-2607.5</v>
          </cell>
          <cell r="CY178">
            <v>15219.5</v>
          </cell>
          <cell r="CZ178">
            <v>-7038.7000000001863</v>
          </cell>
          <cell r="DA178">
            <v>-1394.7000000001863</v>
          </cell>
          <cell r="DB178">
            <v>-94.5</v>
          </cell>
          <cell r="DC178">
            <v>-10.699999999953434</v>
          </cell>
          <cell r="DD178">
            <v>-364.20000000018626</v>
          </cell>
          <cell r="DE178">
            <v>25538.399999991059</v>
          </cell>
          <cell r="DF178">
            <v>-427.20000000018626</v>
          </cell>
          <cell r="DG178">
            <v>-60.799999999930151</v>
          </cell>
          <cell r="DH178">
            <v>-124.86000000010245</v>
          </cell>
          <cell r="DI178">
            <v>-15.5</v>
          </cell>
          <cell r="DJ178">
            <v>-2581.5</v>
          </cell>
          <cell r="DK178">
            <v>-556.79999999981374</v>
          </cell>
          <cell r="DL178">
            <v>15933.600000000093</v>
          </cell>
          <cell r="DM178">
            <v>-4841.5</v>
          </cell>
          <cell r="DN178">
            <v>-231.60000000009313</v>
          </cell>
          <cell r="DO178">
            <v>18535.799999999814</v>
          </cell>
          <cell r="DP178">
            <v>-1.6999999999534339</v>
          </cell>
          <cell r="DQ178">
            <v>-89.539999999920838</v>
          </cell>
          <cell r="DR178">
            <v>-52305.179999999702</v>
          </cell>
          <cell r="DS178">
            <v>-185.30000000004657</v>
          </cell>
          <cell r="DT178">
            <v>0</v>
          </cell>
          <cell r="DU178">
            <v>-3.7399999999906868</v>
          </cell>
          <cell r="DV178">
            <v>-519.5</v>
          </cell>
          <cell r="DW178">
            <v>-5419</v>
          </cell>
          <cell r="DX178">
            <v>-55486.5</v>
          </cell>
          <cell r="DY178">
            <v>16345.300000000047</v>
          </cell>
          <cell r="DZ178">
            <v>-6318</v>
          </cell>
          <cell r="EA178">
            <v>-435</v>
          </cell>
          <cell r="EB178">
            <v>-93.699999999953434</v>
          </cell>
          <cell r="EC178">
            <v>-2.7399999999906868</v>
          </cell>
          <cell r="ED178">
            <v>-187</v>
          </cell>
        </row>
        <row r="179">
          <cell r="F179">
            <v>-5625.7099899998866</v>
          </cell>
          <cell r="G179">
            <v>-441.69999999995343</v>
          </cell>
          <cell r="H179">
            <v>-4533.8999999999069</v>
          </cell>
          <cell r="I179">
            <v>-1515</v>
          </cell>
          <cell r="J179">
            <v>-634.09999999997672</v>
          </cell>
          <cell r="K179">
            <v>-89.230000000039581</v>
          </cell>
          <cell r="L179">
            <v>-232.30359999999928</v>
          </cell>
          <cell r="M179">
            <v>0</v>
          </cell>
          <cell r="N179">
            <v>-354.53999999997905</v>
          </cell>
          <cell r="O179">
            <v>-1534.9530000000013</v>
          </cell>
          <cell r="P179">
            <v>-3939.8600000001024</v>
          </cell>
          <cell r="Q179">
            <v>-4493.7000000000698</v>
          </cell>
          <cell r="R179">
            <v>-15568.754000000656</v>
          </cell>
          <cell r="S179">
            <v>-4151</v>
          </cell>
          <cell r="T179">
            <v>-838.97000000000116</v>
          </cell>
          <cell r="U179">
            <v>-1002.0599999999977</v>
          </cell>
          <cell r="V179">
            <v>-4787.8000000000466</v>
          </cell>
          <cell r="W179">
            <v>-498.20000000006985</v>
          </cell>
          <cell r="X179">
            <v>-889.18999999994412</v>
          </cell>
          <cell r="Y179">
            <v>-213.76999999998952</v>
          </cell>
          <cell r="Z179">
            <v>0</v>
          </cell>
          <cell r="AA179">
            <v>-0.85399999999208376</v>
          </cell>
          <cell r="AB179">
            <v>-137.19000000000233</v>
          </cell>
          <cell r="AC179">
            <v>-3445.0599999999977</v>
          </cell>
          <cell r="AD179">
            <v>395.3399999999674</v>
          </cell>
          <cell r="AE179">
            <v>-7629.5416999999434</v>
          </cell>
          <cell r="AF179">
            <v>-436.08999999999651</v>
          </cell>
          <cell r="AG179">
            <v>-560.37999999997555</v>
          </cell>
          <cell r="AH179">
            <v>-960.13000000000466</v>
          </cell>
          <cell r="AI179">
            <v>-12.75</v>
          </cell>
          <cell r="AJ179">
            <v>-3.9000000000232831</v>
          </cell>
          <cell r="AK179">
            <v>-344.09999999997672</v>
          </cell>
          <cell r="AL179">
            <v>-25.177700000000186</v>
          </cell>
          <cell r="AM179">
            <v>0</v>
          </cell>
          <cell r="AN179">
            <v>-85.099999999976717</v>
          </cell>
          <cell r="AO179">
            <v>-483.08400000000256</v>
          </cell>
          <cell r="AP179">
            <v>-448.92999999999302</v>
          </cell>
          <cell r="AQ179">
            <v>-4269.8999999999069</v>
          </cell>
          <cell r="AR179">
            <v>-5468.714999999851</v>
          </cell>
          <cell r="AS179">
            <v>-912.30999999999767</v>
          </cell>
          <cell r="AT179">
            <v>-230.20999999999185</v>
          </cell>
          <cell r="AU179">
            <v>-314.60499999999593</v>
          </cell>
          <cell r="AV179">
            <v>-96.820000000006985</v>
          </cell>
          <cell r="AW179">
            <v>-518.40000000002328</v>
          </cell>
          <cell r="AX179">
            <v>-45.080000000016298</v>
          </cell>
          <cell r="AY179">
            <v>0</v>
          </cell>
          <cell r="AZ179">
            <v>0</v>
          </cell>
          <cell r="BA179">
            <v>-0.32000000000698492</v>
          </cell>
          <cell r="BB179">
            <v>-133.10999999998603</v>
          </cell>
          <cell r="BC179">
            <v>-313.80999999999767</v>
          </cell>
          <cell r="BD179">
            <v>-2904.0500000000466</v>
          </cell>
          <cell r="BE179">
            <v>7670.4660000000149</v>
          </cell>
          <cell r="BF179">
            <v>-397.81000000002678</v>
          </cell>
          <cell r="BG179">
            <v>-477.65400000000955</v>
          </cell>
          <cell r="BH179">
            <v>-296.78000000000247</v>
          </cell>
          <cell r="BI179">
            <v>-96.536000000000058</v>
          </cell>
          <cell r="BJ179">
            <v>-155.69000000000233</v>
          </cell>
          <cell r="BK179">
            <v>-47.160000000032596</v>
          </cell>
          <cell r="BL179">
            <v>-284.27400000000489</v>
          </cell>
          <cell r="BM179">
            <v>0</v>
          </cell>
          <cell r="BN179">
            <v>-0.72000000000116415</v>
          </cell>
          <cell r="BO179">
            <v>-55.290000000008149</v>
          </cell>
          <cell r="BP179">
            <v>9799.9100000000035</v>
          </cell>
          <cell r="BQ179">
            <v>-317.53000000002794</v>
          </cell>
          <cell r="BR179">
            <v>-4609.904099999927</v>
          </cell>
          <cell r="BS179">
            <v>-807.35999999998603</v>
          </cell>
          <cell r="BT179">
            <v>-6.6200000000244472</v>
          </cell>
          <cell r="BU179">
            <v>-328.76299999999901</v>
          </cell>
          <cell r="BV179">
            <v>-50.734999999999673</v>
          </cell>
          <cell r="BW179">
            <v>-283.94500000000698</v>
          </cell>
          <cell r="BX179">
            <v>-206.90399999999499</v>
          </cell>
          <cell r="BY179">
            <v>0</v>
          </cell>
          <cell r="BZ179">
            <v>0</v>
          </cell>
          <cell r="CA179">
            <v>0</v>
          </cell>
          <cell r="CB179">
            <v>-233.22000000000116</v>
          </cell>
          <cell r="CC179">
            <v>-313.93999999997322</v>
          </cell>
          <cell r="CD179">
            <v>-2378.4170999999624</v>
          </cell>
          <cell r="CE179">
            <v>-28091.021949999966</v>
          </cell>
          <cell r="CF179">
            <v>-17285.985749999993</v>
          </cell>
          <cell r="CG179">
            <v>-509.73999999999069</v>
          </cell>
          <cell r="CH179">
            <v>-268.88000000000466</v>
          </cell>
          <cell r="CI179">
            <v>0</v>
          </cell>
          <cell r="CJ179">
            <v>-3933.9391999999643</v>
          </cell>
          <cell r="CK179">
            <v>-1066.0999999999767</v>
          </cell>
          <cell r="CL179">
            <v>-755.4769999999844</v>
          </cell>
          <cell r="CM179">
            <v>0</v>
          </cell>
          <cell r="CN179">
            <v>-0.99000000000523869</v>
          </cell>
          <cell r="CO179">
            <v>-343.76999999996042</v>
          </cell>
          <cell r="CP179">
            <v>-168.53999999997905</v>
          </cell>
          <cell r="CQ179">
            <v>-3757.5999999998603</v>
          </cell>
          <cell r="CR179">
            <v>-20930.402400000021</v>
          </cell>
          <cell r="CS179">
            <v>-6697.6000000000931</v>
          </cell>
          <cell r="CT179">
            <v>-667.72000000003027</v>
          </cell>
          <cell r="CU179">
            <v>-818.86000000001513</v>
          </cell>
          <cell r="CV179">
            <v>-437.80000000001746</v>
          </cell>
          <cell r="CW179">
            <v>-2868.1299999999464</v>
          </cell>
          <cell r="CX179">
            <v>-2744.1600000000035</v>
          </cell>
          <cell r="CY179">
            <v>-3456.8400000000256</v>
          </cell>
          <cell r="CZ179">
            <v>0</v>
          </cell>
          <cell r="DA179">
            <v>-1.9199999999837019</v>
          </cell>
          <cell r="DB179">
            <v>-197.19999999998254</v>
          </cell>
          <cell r="DC179">
            <v>-671.78000000002794</v>
          </cell>
          <cell r="DD179">
            <v>-2368.3924000002444</v>
          </cell>
          <cell r="DE179">
            <v>-43876.558230000548</v>
          </cell>
          <cell r="DF179">
            <v>-6012.2702299999073</v>
          </cell>
          <cell r="DG179">
            <v>-410.48999999999069</v>
          </cell>
          <cell r="DH179">
            <v>-1065.3600000000151</v>
          </cell>
          <cell r="DI179">
            <v>-198.69000000000233</v>
          </cell>
          <cell r="DJ179">
            <v>-2360.8700000000536</v>
          </cell>
          <cell r="DK179">
            <v>-57.581999999998516</v>
          </cell>
          <cell r="DL179">
            <v>-2307.1659999999683</v>
          </cell>
          <cell r="DM179">
            <v>0</v>
          </cell>
          <cell r="DN179">
            <v>-1.7300000000104774</v>
          </cell>
          <cell r="DO179">
            <v>-29980</v>
          </cell>
          <cell r="DP179">
            <v>-707.55999999999767</v>
          </cell>
          <cell r="DQ179">
            <v>-774.8399999999674</v>
          </cell>
          <cell r="DR179">
            <v>-22349.317199999467</v>
          </cell>
          <cell r="DS179">
            <v>-1459.5199999999604</v>
          </cell>
          <cell r="DT179">
            <v>-709.87999999997555</v>
          </cell>
          <cell r="DU179">
            <v>-1156.1500000000233</v>
          </cell>
          <cell r="DV179">
            <v>-1742.4357000000309</v>
          </cell>
          <cell r="DW179">
            <v>-5602.1400000001304</v>
          </cell>
          <cell r="DX179">
            <v>-6606.6299999999756</v>
          </cell>
          <cell r="DY179">
            <v>-1325.5114999999641</v>
          </cell>
          <cell r="DZ179">
            <v>0</v>
          </cell>
          <cell r="EA179">
            <v>-67.840000000025611</v>
          </cell>
          <cell r="EB179">
            <v>-282.81000000005588</v>
          </cell>
          <cell r="EC179">
            <v>-194.59999999997672</v>
          </cell>
          <cell r="ED179">
            <v>-3201.8000000000466</v>
          </cell>
        </row>
        <row r="180">
          <cell r="F180">
            <v>-1153.3600000000006</v>
          </cell>
          <cell r="G180">
            <v>-1039.7999999999884</v>
          </cell>
          <cell r="H180">
            <v>-1192.7399999999907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-34.606759999999895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-34.606760000000008</v>
          </cell>
          <cell r="BR180">
            <v>-900.51300000000629</v>
          </cell>
          <cell r="BS180">
            <v>-493.39919999999984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-0.30999999999994543</v>
          </cell>
          <cell r="BY180">
            <v>0</v>
          </cell>
          <cell r="BZ180">
            <v>-6.1664000000000669</v>
          </cell>
          <cell r="CA180">
            <v>0</v>
          </cell>
          <cell r="CB180">
            <v>-283.32139999999981</v>
          </cell>
          <cell r="CC180">
            <v>0</v>
          </cell>
          <cell r="CD180">
            <v>-117.31599999999889</v>
          </cell>
          <cell r="CE180">
            <v>-1041.6999999999971</v>
          </cell>
          <cell r="CF180">
            <v>-711.49050000000011</v>
          </cell>
          <cell r="CG180">
            <v>0</v>
          </cell>
          <cell r="CH180">
            <v>0</v>
          </cell>
          <cell r="CI180">
            <v>0</v>
          </cell>
          <cell r="CJ180">
            <v>-143.97050000000036</v>
          </cell>
          <cell r="CK180">
            <v>0</v>
          </cell>
          <cell r="CL180">
            <v>-0.49200000000200816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-185.74699999999939</v>
          </cell>
          <cell r="CR180">
            <v>-1270.4879999999976</v>
          </cell>
          <cell r="CS180">
            <v>-887.63100000000122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-17.432000000000016</v>
          </cell>
          <cell r="CY180">
            <v>-230.60199999999895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-134.8229999999985</v>
          </cell>
          <cell r="DE180">
            <v>-910.59747999999672</v>
          </cell>
          <cell r="DF180">
            <v>0</v>
          </cell>
          <cell r="DG180">
            <v>0</v>
          </cell>
          <cell r="DH180">
            <v>-119.77447999999993</v>
          </cell>
          <cell r="DI180">
            <v>0</v>
          </cell>
          <cell r="DJ180">
            <v>0</v>
          </cell>
          <cell r="DK180">
            <v>0</v>
          </cell>
          <cell r="DL180">
            <v>-114.03199999999924</v>
          </cell>
          <cell r="DM180">
            <v>0</v>
          </cell>
          <cell r="DN180">
            <v>0</v>
          </cell>
          <cell r="DO180">
            <v>-676.79100000000017</v>
          </cell>
          <cell r="DP180">
            <v>0</v>
          </cell>
          <cell r="DQ180">
            <v>0</v>
          </cell>
          <cell r="DR180">
            <v>-1109.7508999999845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-86.040299999999661</v>
          </cell>
          <cell r="DY180">
            <v>-30.349999999998545</v>
          </cell>
          <cell r="DZ180">
            <v>-283.95200000000114</v>
          </cell>
          <cell r="EA180">
            <v>-271.78099999999904</v>
          </cell>
          <cell r="EB180">
            <v>0</v>
          </cell>
          <cell r="EC180">
            <v>-68.964600000000019</v>
          </cell>
          <cell r="ED180">
            <v>-368.66300000000047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-17948.039989999495</v>
          </cell>
          <cell r="G185">
            <v>-27690.541000001132</v>
          </cell>
          <cell r="H185">
            <v>-29709.860000001267</v>
          </cell>
          <cell r="I185">
            <v>-19250.019999999553</v>
          </cell>
          <cell r="J185">
            <v>-24161.839999999851</v>
          </cell>
          <cell r="K185">
            <v>-16511.279999997467</v>
          </cell>
          <cell r="L185">
            <v>-20529.521999999881</v>
          </cell>
          <cell r="M185">
            <v>-23334.422999999486</v>
          </cell>
          <cell r="N185">
            <v>-7116.2149999993853</v>
          </cell>
          <cell r="O185">
            <v>-7354.5329999998212</v>
          </cell>
          <cell r="P185">
            <v>-7300.5799999996088</v>
          </cell>
          <cell r="Q185">
            <v>-8676.3600000003353</v>
          </cell>
          <cell r="R185">
            <v>-77182.322899989784</v>
          </cell>
          <cell r="S185">
            <v>-6798.5</v>
          </cell>
          <cell r="T185">
            <v>-1132.6629999999423</v>
          </cell>
          <cell r="U185">
            <v>-1680.919899999979</v>
          </cell>
          <cell r="V185">
            <v>-10909.053999999538</v>
          </cell>
          <cell r="W185">
            <v>-25011.176000000909</v>
          </cell>
          <cell r="X185">
            <v>-17330.729999998584</v>
          </cell>
          <cell r="Y185">
            <v>16117.979000000283</v>
          </cell>
          <cell r="Z185">
            <v>-18659.079999999143</v>
          </cell>
          <cell r="AA185">
            <v>-5250.4809999999125</v>
          </cell>
          <cell r="AB185">
            <v>-2200.7399999999907</v>
          </cell>
          <cell r="AC185">
            <v>-3631.4980000000214</v>
          </cell>
          <cell r="AD185">
            <v>-695.46000000019558</v>
          </cell>
          <cell r="AE185">
            <v>-17329.17499999702</v>
          </cell>
          <cell r="AF185">
            <v>-498.25329999998212</v>
          </cell>
          <cell r="AG185">
            <v>-1096.8910000000615</v>
          </cell>
          <cell r="AH185">
            <v>-1262.5529999999562</v>
          </cell>
          <cell r="AI185">
            <v>-487.06400000001304</v>
          </cell>
          <cell r="AJ185">
            <v>-6646.1830000001937</v>
          </cell>
          <cell r="AK185">
            <v>-7557.3499999996275</v>
          </cell>
          <cell r="AL185">
            <v>25828.348299999721</v>
          </cell>
          <cell r="AM185">
            <v>-11265.799999999814</v>
          </cell>
          <cell r="AN185">
            <v>-1400.2600000002421</v>
          </cell>
          <cell r="AO185">
            <v>-1959.7240000001621</v>
          </cell>
          <cell r="AP185">
            <v>-448.60500000009779</v>
          </cell>
          <cell r="AQ185">
            <v>-10534.840000000782</v>
          </cell>
          <cell r="AR185">
            <v>1832.4156999997795</v>
          </cell>
          <cell r="AS185">
            <v>-2004.0030000000261</v>
          </cell>
          <cell r="AT185">
            <v>-335.71999999997206</v>
          </cell>
          <cell r="AU185">
            <v>-899.42599999997765</v>
          </cell>
          <cell r="AV185">
            <v>-164.23280000023078</v>
          </cell>
          <cell r="AW185">
            <v>-1948.9424999998882</v>
          </cell>
          <cell r="AX185">
            <v>-2819.910000000149</v>
          </cell>
          <cell r="AY185">
            <v>25004</v>
          </cell>
          <cell r="AZ185">
            <v>-6222.2999999998137</v>
          </cell>
          <cell r="BA185">
            <v>-637.41000000014901</v>
          </cell>
          <cell r="BB185">
            <v>-1439.8499999996275</v>
          </cell>
          <cell r="BC185">
            <v>-338.23999999999069</v>
          </cell>
          <cell r="BD185">
            <v>-6361.5499999998137</v>
          </cell>
          <cell r="BE185">
            <v>7574.6382400020957</v>
          </cell>
          <cell r="BF185">
            <v>-1071.7200000002049</v>
          </cell>
          <cell r="BG185">
            <v>-661.11100000003353</v>
          </cell>
          <cell r="BH185">
            <v>-547.7489999999525</v>
          </cell>
          <cell r="BI185">
            <v>-210.18599999998696</v>
          </cell>
          <cell r="BJ185">
            <v>-1579.0939999995753</v>
          </cell>
          <cell r="BK185">
            <v>-2632.839999999851</v>
          </cell>
          <cell r="BL185">
            <v>12624.181999999797</v>
          </cell>
          <cell r="BM185">
            <v>-5211.5669999998063</v>
          </cell>
          <cell r="BN185">
            <v>-346.27000000001863</v>
          </cell>
          <cell r="BO185">
            <v>-1937.7700000000186</v>
          </cell>
          <cell r="BP185">
            <v>9562.7999999999302</v>
          </cell>
          <cell r="BQ185">
            <v>-414.03675999981351</v>
          </cell>
          <cell r="BR185">
            <v>-3425.5010999962687</v>
          </cell>
          <cell r="BS185">
            <v>-2118.7091999994591</v>
          </cell>
          <cell r="BT185">
            <v>-589.24699999997392</v>
          </cell>
          <cell r="BU185">
            <v>-869.27900000009686</v>
          </cell>
          <cell r="BV185">
            <v>-239.51699999999255</v>
          </cell>
          <cell r="BW185">
            <v>-1842.613000000827</v>
          </cell>
          <cell r="BX185">
            <v>-1873.2140000001527</v>
          </cell>
          <cell r="BY185">
            <v>18258.10999999987</v>
          </cell>
          <cell r="BZ185">
            <v>-4116.7664000000805</v>
          </cell>
          <cell r="CA185">
            <v>-2944.7249999998603</v>
          </cell>
          <cell r="CB185">
            <v>-2246.5013999999501</v>
          </cell>
          <cell r="CC185">
            <v>-317.10600000014529</v>
          </cell>
          <cell r="CD185">
            <v>-4525.9331000000238</v>
          </cell>
          <cell r="CE185">
            <v>-162161.19995000213</v>
          </cell>
          <cell r="CF185">
            <v>-131590.49624999985</v>
          </cell>
          <cell r="CG185">
            <v>-1094.1340000000782</v>
          </cell>
          <cell r="CH185">
            <v>-823.08500000007916</v>
          </cell>
          <cell r="CI185">
            <v>-40.835000000079162</v>
          </cell>
          <cell r="CJ185">
            <v>-15473.699699999765</v>
          </cell>
          <cell r="CK185">
            <v>-6252.339999999851</v>
          </cell>
          <cell r="CL185">
            <v>15540.381000000052</v>
          </cell>
          <cell r="CM185">
            <v>-8917.0200000004843</v>
          </cell>
          <cell r="CN185">
            <v>-2235.1100000001024</v>
          </cell>
          <cell r="CO185">
            <v>-4621.070000000298</v>
          </cell>
          <cell r="CP185">
            <v>-313.84400000004098</v>
          </cell>
          <cell r="CQ185">
            <v>-6339.9470000006258</v>
          </cell>
          <cell r="CR185">
            <v>-48788.332399994135</v>
          </cell>
          <cell r="CS185">
            <v>-11934.04099999927</v>
          </cell>
          <cell r="CT185">
            <v>-1594.566000000108</v>
          </cell>
          <cell r="CU185">
            <v>-1374.8030000001891</v>
          </cell>
          <cell r="CV185">
            <v>-1087.6040000000503</v>
          </cell>
          <cell r="CW185">
            <v>-5495.5999999996275</v>
          </cell>
          <cell r="CX185">
            <v>-7873.5130000002682</v>
          </cell>
          <cell r="CY185">
            <v>5272.8679999997839</v>
          </cell>
          <cell r="CZ185">
            <v>-13690.650000000373</v>
          </cell>
          <cell r="DA185">
            <v>-1756.6080000000075</v>
          </cell>
          <cell r="DB185">
            <v>-3028.1999999997206</v>
          </cell>
          <cell r="DC185">
            <v>-1080.2299999999814</v>
          </cell>
          <cell r="DD185">
            <v>-5145.3854000000283</v>
          </cell>
          <cell r="DE185">
            <v>-48897.979010000825</v>
          </cell>
          <cell r="DF185">
            <v>-8424.3002300001681</v>
          </cell>
          <cell r="DG185">
            <v>-1124.3799999998882</v>
          </cell>
          <cell r="DH185">
            <v>-2019.1154800001532</v>
          </cell>
          <cell r="DI185">
            <v>-575.34330000006594</v>
          </cell>
          <cell r="DJ185">
            <v>-5998.644999999553</v>
          </cell>
          <cell r="DK185">
            <v>-625.01099999947473</v>
          </cell>
          <cell r="DL185">
            <v>8183.1020000008866</v>
          </cell>
          <cell r="DM185">
            <v>-11088</v>
          </cell>
          <cell r="DN185">
            <v>-1407.815000000177</v>
          </cell>
          <cell r="DO185">
            <v>-23711.351000000723</v>
          </cell>
          <cell r="DP185">
            <v>-874.17999999993481</v>
          </cell>
          <cell r="DQ185">
            <v>-1232.9399999999441</v>
          </cell>
          <cell r="DR185">
            <v>-109965.65509999543</v>
          </cell>
          <cell r="DS185">
            <v>-2067.4000000003725</v>
          </cell>
          <cell r="DT185">
            <v>-1247.4340000001248</v>
          </cell>
          <cell r="DU185">
            <v>-1837.410000000149</v>
          </cell>
          <cell r="DV185">
            <v>-3225.0717000006698</v>
          </cell>
          <cell r="DW185">
            <v>-12865.5</v>
          </cell>
          <cell r="DX185">
            <v>-73568.410300000571</v>
          </cell>
          <cell r="DY185">
            <v>7304.7884999997914</v>
          </cell>
          <cell r="DZ185">
            <v>-10603.071999999695</v>
          </cell>
          <cell r="EA185">
            <v>-1505.0720000001602</v>
          </cell>
          <cell r="EB185">
            <v>-4236.5500000002794</v>
          </cell>
          <cell r="EC185">
            <v>-433.87060000025667</v>
          </cell>
          <cell r="ED185">
            <v>-5680.6529999994673</v>
          </cell>
        </row>
        <row r="187">
          <cell r="A187" t="str">
            <v>Total Purchased Power &amp; Net Interchange</v>
          </cell>
          <cell r="F187">
            <v>-17948.039990000427</v>
          </cell>
          <cell r="G187">
            <v>-27690.541000001132</v>
          </cell>
          <cell r="H187">
            <v>-29709.859999999404</v>
          </cell>
          <cell r="I187">
            <v>-19250.019999995828</v>
          </cell>
          <cell r="J187">
            <v>-24161.839999996126</v>
          </cell>
          <cell r="K187">
            <v>-16511.280000001192</v>
          </cell>
          <cell r="L187">
            <v>-20529.521999999881</v>
          </cell>
          <cell r="M187">
            <v>-23334.423000000417</v>
          </cell>
          <cell r="N187">
            <v>-7116.2150000035763</v>
          </cell>
          <cell r="O187">
            <v>-7354.5329999998212</v>
          </cell>
          <cell r="P187">
            <v>-7300.5799999982119</v>
          </cell>
          <cell r="Q187">
            <v>-8676.3600000068545</v>
          </cell>
          <cell r="R187">
            <v>-77182.322900056839</v>
          </cell>
          <cell r="S187">
            <v>-6798.5</v>
          </cell>
          <cell r="T187">
            <v>-1132.6629999950528</v>
          </cell>
          <cell r="U187">
            <v>-1680.9199000000954</v>
          </cell>
          <cell r="V187">
            <v>-10909.054000005126</v>
          </cell>
          <cell r="W187">
            <v>-25011.176000006497</v>
          </cell>
          <cell r="X187">
            <v>-17330.729999996722</v>
          </cell>
          <cell r="Y187">
            <v>16117.979000002146</v>
          </cell>
          <cell r="Z187">
            <v>-18659.079999998212</v>
          </cell>
          <cell r="AA187">
            <v>-5250.4809999987483</v>
          </cell>
          <cell r="AB187">
            <v>-2200.7400000020862</v>
          </cell>
          <cell r="AC187">
            <v>-3631.4979999959469</v>
          </cell>
          <cell r="AD187">
            <v>-695.46000000089407</v>
          </cell>
          <cell r="AE187">
            <v>-17329.174999952316</v>
          </cell>
          <cell r="AF187">
            <v>-498.25329999625683</v>
          </cell>
          <cell r="AG187">
            <v>-1096.8910000026226</v>
          </cell>
          <cell r="AH187">
            <v>-1262.5529999956489</v>
          </cell>
          <cell r="AI187">
            <v>-487.06399999558926</v>
          </cell>
          <cell r="AJ187">
            <v>-6646.1830000057817</v>
          </cell>
          <cell r="AK187">
            <v>-7557.3500000014901</v>
          </cell>
          <cell r="AL187">
            <v>25828.348299995065</v>
          </cell>
          <cell r="AM187">
            <v>-11265.80000000447</v>
          </cell>
          <cell r="AN187">
            <v>-1400.2600000053644</v>
          </cell>
          <cell r="AO187">
            <v>-1959.7239999994636</v>
          </cell>
          <cell r="AP187">
            <v>-448.60500000417233</v>
          </cell>
          <cell r="AQ187">
            <v>-10534.839999996126</v>
          </cell>
          <cell r="AR187">
            <v>1832.4156999588013</v>
          </cell>
          <cell r="AS187">
            <v>-2004.0029999986291</v>
          </cell>
          <cell r="AT187">
            <v>-335.71999999880791</v>
          </cell>
          <cell r="AU187">
            <v>-899.42599999904633</v>
          </cell>
          <cell r="AV187">
            <v>-164.23279999941587</v>
          </cell>
          <cell r="AW187">
            <v>-1948.9425000026822</v>
          </cell>
          <cell r="AX187">
            <v>-2819.9100000038743</v>
          </cell>
          <cell r="AY187">
            <v>25004</v>
          </cell>
          <cell r="AZ187">
            <v>-6222.3000000044703</v>
          </cell>
          <cell r="BA187">
            <v>-637.4100000038743</v>
          </cell>
          <cell r="BB187">
            <v>-1439.8500000014901</v>
          </cell>
          <cell r="BC187">
            <v>-338.24000000208616</v>
          </cell>
          <cell r="BD187">
            <v>-6361.5499999970198</v>
          </cell>
          <cell r="BE187">
            <v>7574.638239979744</v>
          </cell>
          <cell r="BF187">
            <v>-1071.7199999988079</v>
          </cell>
          <cell r="BG187">
            <v>-661.11100000143051</v>
          </cell>
          <cell r="BH187">
            <v>-547.74899999797344</v>
          </cell>
          <cell r="BI187">
            <v>-210.18600000441074</v>
          </cell>
          <cell r="BJ187">
            <v>-1579.0939999967813</v>
          </cell>
          <cell r="BK187">
            <v>-2632.8400000035763</v>
          </cell>
          <cell r="BL187">
            <v>12624.182000003755</v>
          </cell>
          <cell r="BM187">
            <v>-5211.5670000016689</v>
          </cell>
          <cell r="BN187">
            <v>-346.27000000327826</v>
          </cell>
          <cell r="BO187">
            <v>-1937.7700000032783</v>
          </cell>
          <cell r="BP187">
            <v>9562.8000000044703</v>
          </cell>
          <cell r="BQ187">
            <v>-414.03676000237465</v>
          </cell>
          <cell r="BR187">
            <v>-3425.5010999441147</v>
          </cell>
          <cell r="BS187">
            <v>-2118.7092000022531</v>
          </cell>
          <cell r="BT187">
            <v>-589.24700000137091</v>
          </cell>
          <cell r="BU187">
            <v>-869.27899999916553</v>
          </cell>
          <cell r="BV187">
            <v>-239.51700000464916</v>
          </cell>
          <cell r="BW187">
            <v>-1842.612999998033</v>
          </cell>
          <cell r="BX187">
            <v>-1873.2140000015497</v>
          </cell>
          <cell r="BY187">
            <v>18258.109999999404</v>
          </cell>
          <cell r="BZ187">
            <v>-4116.7664000019431</v>
          </cell>
          <cell r="CA187">
            <v>-2944.7250000014901</v>
          </cell>
          <cell r="CB187">
            <v>-2246.5014000013471</v>
          </cell>
          <cell r="CC187">
            <v>-317.1059999987483</v>
          </cell>
          <cell r="CD187">
            <v>-4525.9331000000238</v>
          </cell>
          <cell r="CE187">
            <v>-162161.19994997978</v>
          </cell>
          <cell r="CF187">
            <v>-131590.49624999613</v>
          </cell>
          <cell r="CG187">
            <v>-1094.1340000033379</v>
          </cell>
          <cell r="CH187">
            <v>-823.08500000089407</v>
          </cell>
          <cell r="CI187">
            <v>-40.83500000089407</v>
          </cell>
          <cell r="CJ187">
            <v>-15473.699699997902</v>
          </cell>
          <cell r="CK187">
            <v>-6252.3400000035763</v>
          </cell>
          <cell r="CL187">
            <v>15540.381000004709</v>
          </cell>
          <cell r="CM187">
            <v>-8917.0200000032783</v>
          </cell>
          <cell r="CN187">
            <v>-2235.109999999404</v>
          </cell>
          <cell r="CO187">
            <v>-4621.0700000077486</v>
          </cell>
          <cell r="CP187">
            <v>-313.84400000423193</v>
          </cell>
          <cell r="CQ187">
            <v>-6339.9470000043511</v>
          </cell>
          <cell r="CR187">
            <v>-48788.332400083542</v>
          </cell>
          <cell r="CS187">
            <v>-11934.041000001132</v>
          </cell>
          <cell r="CT187">
            <v>-1594.566000007093</v>
          </cell>
          <cell r="CU187">
            <v>-1374.8029999956489</v>
          </cell>
          <cell r="CV187">
            <v>-1087.6039999946952</v>
          </cell>
          <cell r="CW187">
            <v>-5495.6000000014901</v>
          </cell>
          <cell r="CX187">
            <v>-7873.5129999965429</v>
          </cell>
          <cell r="CY187">
            <v>5272.8680000007153</v>
          </cell>
          <cell r="CZ187">
            <v>-13690.64999999851</v>
          </cell>
          <cell r="DA187">
            <v>-1756.6080000028014</v>
          </cell>
          <cell r="DB187">
            <v>-3028.1999999955297</v>
          </cell>
          <cell r="DC187">
            <v>-1080.2299999967217</v>
          </cell>
          <cell r="DD187">
            <v>-5145.3854000046849</v>
          </cell>
          <cell r="DE187">
            <v>-48897.979009985924</v>
          </cell>
          <cell r="DF187">
            <v>-8424.3002300038934</v>
          </cell>
          <cell r="DG187">
            <v>-1124.3800000026822</v>
          </cell>
          <cell r="DH187">
            <v>-2019.1154799982905</v>
          </cell>
          <cell r="DI187">
            <v>-575.34329999983311</v>
          </cell>
          <cell r="DJ187">
            <v>-5998.6449999958277</v>
          </cell>
          <cell r="DK187">
            <v>-625.01099999248981</v>
          </cell>
          <cell r="DL187">
            <v>8183.1019999980927</v>
          </cell>
          <cell r="DM187">
            <v>-11088</v>
          </cell>
          <cell r="DN187">
            <v>-1407.8149999976158</v>
          </cell>
          <cell r="DO187">
            <v>-23711.351000003517</v>
          </cell>
          <cell r="DP187">
            <v>-874.17999999970198</v>
          </cell>
          <cell r="DQ187">
            <v>-1232.9399999976158</v>
          </cell>
          <cell r="DR187">
            <v>-109965.65510004759</v>
          </cell>
          <cell r="DS187">
            <v>-2067.4000000059605</v>
          </cell>
          <cell r="DT187">
            <v>-1247.4340000003576</v>
          </cell>
          <cell r="DU187">
            <v>-1837.4100000038743</v>
          </cell>
          <cell r="DV187">
            <v>-3225.0716999992728</v>
          </cell>
          <cell r="DW187">
            <v>-12865.5</v>
          </cell>
          <cell r="DX187">
            <v>-73568.410300001502</v>
          </cell>
          <cell r="DY187">
            <v>7304.7884999960661</v>
          </cell>
          <cell r="DZ187">
            <v>-10603.072000004351</v>
          </cell>
          <cell r="EA187">
            <v>-1505.0719999969006</v>
          </cell>
          <cell r="EB187">
            <v>-4236.5500000044703</v>
          </cell>
          <cell r="EC187">
            <v>-433.87060000002384</v>
          </cell>
          <cell r="ED187">
            <v>-5680.6530000045896</v>
          </cell>
        </row>
        <row r="189">
          <cell r="A189" t="str">
            <v>Wheeling &amp; U. of F. Expense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-1.5319999999974243E-2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-2.0571979999999712</v>
          </cell>
          <cell r="AS192">
            <v>-1.0390429999999995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-1.018154999999993</v>
          </cell>
          <cell r="BE192">
            <v>-1.2238050000014482</v>
          </cell>
          <cell r="BF192">
            <v>0</v>
          </cell>
          <cell r="BG192">
            <v>-1.2238049999999987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-177.27000000001863</v>
          </cell>
          <cell r="BS192">
            <v>-14.218000000000757</v>
          </cell>
          <cell r="BT192">
            <v>-20.782999999999447</v>
          </cell>
          <cell r="BU192">
            <v>-29.391999999999825</v>
          </cell>
          <cell r="BV192">
            <v>-67.242999999998574</v>
          </cell>
          <cell r="BW192">
            <v>-8.8729999999995925</v>
          </cell>
          <cell r="BX192">
            <v>0</v>
          </cell>
          <cell r="BY192">
            <v>-2.2249999999985448</v>
          </cell>
          <cell r="BZ192">
            <v>-15.518000000003667</v>
          </cell>
          <cell r="CA192">
            <v>0</v>
          </cell>
          <cell r="CB192">
            <v>-12.834999999999127</v>
          </cell>
          <cell r="CC192">
            <v>-6.1830000000045402</v>
          </cell>
          <cell r="CD192">
            <v>0</v>
          </cell>
          <cell r="CE192">
            <v>-186.01500000001397</v>
          </cell>
          <cell r="CF192">
            <v>-41.918000000005122</v>
          </cell>
          <cell r="CG192">
            <v>-58.808999999997468</v>
          </cell>
          <cell r="CH192">
            <v>-24.354999999999563</v>
          </cell>
          <cell r="CI192">
            <v>0</v>
          </cell>
          <cell r="CJ192">
            <v>-3.2180000000007567</v>
          </cell>
          <cell r="CK192">
            <v>-21.19999999999709</v>
          </cell>
          <cell r="CL192">
            <v>0</v>
          </cell>
          <cell r="CM192">
            <v>0</v>
          </cell>
          <cell r="CN192">
            <v>-31.061999999998079</v>
          </cell>
          <cell r="CO192">
            <v>-5.4530000000013388</v>
          </cell>
          <cell r="CP192">
            <v>0</v>
          </cell>
          <cell r="CQ192">
            <v>0</v>
          </cell>
          <cell r="CR192">
            <v>-132.01199999992969</v>
          </cell>
          <cell r="CS192">
            <v>-38.324000000000524</v>
          </cell>
          <cell r="CT192">
            <v>0</v>
          </cell>
          <cell r="CU192">
            <v>0</v>
          </cell>
          <cell r="CV192">
            <v>0</v>
          </cell>
          <cell r="CW192">
            <v>-23.910000000003492</v>
          </cell>
          <cell r="CX192">
            <v>0</v>
          </cell>
          <cell r="CY192">
            <v>-16.593999999997322</v>
          </cell>
          <cell r="CZ192">
            <v>0</v>
          </cell>
          <cell r="DA192">
            <v>0</v>
          </cell>
          <cell r="DB192">
            <v>-1.9870000000009895</v>
          </cell>
          <cell r="DC192">
            <v>0</v>
          </cell>
          <cell r="DD192">
            <v>-51.197000000000116</v>
          </cell>
          <cell r="DE192">
            <v>-259.67049999997835</v>
          </cell>
          <cell r="DF192">
            <v>0</v>
          </cell>
          <cell r="DG192">
            <v>-28.776999999998225</v>
          </cell>
          <cell r="DH192">
            <v>0</v>
          </cell>
          <cell r="DI192">
            <v>-22.416000000004715</v>
          </cell>
          <cell r="DJ192">
            <v>11.406999999999243</v>
          </cell>
          <cell r="DK192">
            <v>50.943999999999505</v>
          </cell>
          <cell r="DL192">
            <v>0</v>
          </cell>
          <cell r="DM192">
            <v>0</v>
          </cell>
          <cell r="DN192">
            <v>-125.8070000000007</v>
          </cell>
          <cell r="DO192">
            <v>-72.745999999999185</v>
          </cell>
          <cell r="DP192">
            <v>-54.459000000002561</v>
          </cell>
          <cell r="DQ192">
            <v>-17.816499999999905</v>
          </cell>
          <cell r="DR192">
            <v>-429.00899999996182</v>
          </cell>
          <cell r="DS192">
            <v>-224.00300000000061</v>
          </cell>
          <cell r="DT192">
            <v>-79.846999999997934</v>
          </cell>
          <cell r="DU192">
            <v>-30.328000000001339</v>
          </cell>
          <cell r="DV192">
            <v>3.4880000000011933</v>
          </cell>
          <cell r="DW192">
            <v>-42.683999999999287</v>
          </cell>
          <cell r="DX192">
            <v>-30.084000000002561</v>
          </cell>
          <cell r="DY192">
            <v>-25.550999999999476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A194" t="str">
            <v>Total Wheeling &amp; U. of F. Expense</v>
          </cell>
          <cell r="F194">
            <v>0</v>
          </cell>
          <cell r="G194">
            <v>-1.5319999307394028E-2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-2.0571979880332947</v>
          </cell>
          <cell r="AS194">
            <v>-1.0390429999679327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-1.0181549992412329</v>
          </cell>
          <cell r="BE194">
            <v>-1.2238049805164337</v>
          </cell>
          <cell r="BF194">
            <v>0</v>
          </cell>
          <cell r="BG194">
            <v>-1.2238050010055304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-177.26999998092651</v>
          </cell>
          <cell r="BS194">
            <v>-14.218000000342727</v>
          </cell>
          <cell r="BT194">
            <v>-20.782999999821186</v>
          </cell>
          <cell r="BU194">
            <v>-29.391999999061227</v>
          </cell>
          <cell r="BV194">
            <v>-67.243000000715256</v>
          </cell>
          <cell r="BW194">
            <v>-8.8729999996721745</v>
          </cell>
          <cell r="BX194">
            <v>0</v>
          </cell>
          <cell r="BY194">
            <v>-2.224999999627471</v>
          </cell>
          <cell r="BZ194">
            <v>-15.51799999922514</v>
          </cell>
          <cell r="CA194">
            <v>0</v>
          </cell>
          <cell r="CB194">
            <v>-12.834999999031425</v>
          </cell>
          <cell r="CC194">
            <v>-6.1830000001937151</v>
          </cell>
          <cell r="CD194">
            <v>0</v>
          </cell>
          <cell r="CE194">
            <v>-186.01500001549721</v>
          </cell>
          <cell r="CF194">
            <v>-41.917999999597669</v>
          </cell>
          <cell r="CG194">
            <v>-58.809000000357628</v>
          </cell>
          <cell r="CH194">
            <v>-24.355000000447035</v>
          </cell>
          <cell r="CI194">
            <v>0</v>
          </cell>
          <cell r="CJ194">
            <v>-3.2180000003427267</v>
          </cell>
          <cell r="CK194">
            <v>-21.199999999254942</v>
          </cell>
          <cell r="CL194">
            <v>0</v>
          </cell>
          <cell r="CM194">
            <v>0</v>
          </cell>
          <cell r="CN194">
            <v>-31.062000000849366</v>
          </cell>
          <cell r="CO194">
            <v>-5.4529999997466803</v>
          </cell>
          <cell r="CP194">
            <v>0</v>
          </cell>
          <cell r="CQ194">
            <v>0</v>
          </cell>
          <cell r="CR194">
            <v>-132.01199999451637</v>
          </cell>
          <cell r="CS194">
            <v>-38.324000000953674</v>
          </cell>
          <cell r="CT194">
            <v>0</v>
          </cell>
          <cell r="CU194">
            <v>0</v>
          </cell>
          <cell r="CV194">
            <v>0</v>
          </cell>
          <cell r="CW194">
            <v>-23.910000000149012</v>
          </cell>
          <cell r="CX194">
            <v>0</v>
          </cell>
          <cell r="CY194">
            <v>-16.593999998643994</v>
          </cell>
          <cell r="CZ194">
            <v>0</v>
          </cell>
          <cell r="DA194">
            <v>0</v>
          </cell>
          <cell r="DB194">
            <v>-1.9869999997317791</v>
          </cell>
          <cell r="DC194">
            <v>0</v>
          </cell>
          <cell r="DD194">
            <v>-51.196999998763204</v>
          </cell>
          <cell r="DE194">
            <v>-259.67049998044968</v>
          </cell>
          <cell r="DF194">
            <v>0</v>
          </cell>
          <cell r="DG194">
            <v>-28.777000000700355</v>
          </cell>
          <cell r="DH194">
            <v>0</v>
          </cell>
          <cell r="DI194">
            <v>-22.415999999269843</v>
          </cell>
          <cell r="DJ194">
            <v>11.406999999657273</v>
          </cell>
          <cell r="DK194">
            <v>50.94400000013411</v>
          </cell>
          <cell r="DL194">
            <v>0</v>
          </cell>
          <cell r="DM194">
            <v>0</v>
          </cell>
          <cell r="DN194">
            <v>-125.8070000000298</v>
          </cell>
          <cell r="DO194">
            <v>-72.746000001206994</v>
          </cell>
          <cell r="DP194">
            <v>-54.459000000730157</v>
          </cell>
          <cell r="DQ194">
            <v>-17.816500000655651</v>
          </cell>
          <cell r="DR194">
            <v>-429.00900000333786</v>
          </cell>
          <cell r="DS194">
            <v>-224.00300000049174</v>
          </cell>
          <cell r="DT194">
            <v>-79.846999999135733</v>
          </cell>
          <cell r="DU194">
            <v>-30.32799999974668</v>
          </cell>
          <cell r="DV194">
            <v>3.488000001758337</v>
          </cell>
          <cell r="DW194">
            <v>-42.684000000357628</v>
          </cell>
          <cell r="DX194">
            <v>-30.083999998867512</v>
          </cell>
          <cell r="DY194">
            <v>-25.550999999046326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6">
          <cell r="A196" t="str">
            <v>Coal Fuel Burn Expense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-172.55826901271939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-117.12089199991897</v>
          </cell>
          <cell r="X198">
            <v>-55.437377012334764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-1460.1237500030547</v>
          </cell>
          <cell r="AF198">
            <v>0</v>
          </cell>
          <cell r="AG198">
            <v>0</v>
          </cell>
          <cell r="AH198">
            <v>-93.124920276692137</v>
          </cell>
          <cell r="AI198">
            <v>-913.6367178451037</v>
          </cell>
          <cell r="AJ198">
            <v>-453.12461208470631</v>
          </cell>
          <cell r="AK198">
            <v>-0.23749979655258358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-5233.2487349957228</v>
          </cell>
          <cell r="AS198">
            <v>0</v>
          </cell>
          <cell r="AT198">
            <v>-221.44744012341835</v>
          </cell>
          <cell r="AU198">
            <v>-1118.1185476754326</v>
          </cell>
          <cell r="AV198">
            <v>-925.26824981952086</v>
          </cell>
          <cell r="AW198">
            <v>-1230.7808172128862</v>
          </cell>
          <cell r="AX198">
            <v>-135.0475634848699</v>
          </cell>
          <cell r="AY198">
            <v>-222.74923977162689</v>
          </cell>
          <cell r="AZ198">
            <v>-400.62884167511947</v>
          </cell>
          <cell r="BA198">
            <v>-762.91119371843524</v>
          </cell>
          <cell r="BB198">
            <v>-107.70977087668143</v>
          </cell>
          <cell r="BC198">
            <v>-108.58707063936163</v>
          </cell>
          <cell r="BD198">
            <v>0</v>
          </cell>
          <cell r="BE198">
            <v>-6698.4835160039365</v>
          </cell>
          <cell r="BF198">
            <v>-132.41477145534009</v>
          </cell>
          <cell r="BG198">
            <v>-435.29370616329834</v>
          </cell>
          <cell r="BH198">
            <v>-1498.8427968930919</v>
          </cell>
          <cell r="BI198">
            <v>-881.8794898922788</v>
          </cell>
          <cell r="BJ198">
            <v>-1887.2353931668913</v>
          </cell>
          <cell r="BK198">
            <v>-927.97195995622315</v>
          </cell>
          <cell r="BL198">
            <v>0</v>
          </cell>
          <cell r="BM198">
            <v>-120.22741408320144</v>
          </cell>
          <cell r="BN198">
            <v>-648.61578017729335</v>
          </cell>
          <cell r="BO198">
            <v>-80.084222736302763</v>
          </cell>
          <cell r="BP198">
            <v>0</v>
          </cell>
          <cell r="BQ198">
            <v>-85.917981478385627</v>
          </cell>
          <cell r="BR198">
            <v>-2737.8488969951868</v>
          </cell>
          <cell r="BS198">
            <v>0</v>
          </cell>
          <cell r="BT198">
            <v>-147.27046076604165</v>
          </cell>
          <cell r="BU198">
            <v>-1428.072731675813</v>
          </cell>
          <cell r="BV198">
            <v>-687.43400015041698</v>
          </cell>
          <cell r="BW198">
            <v>-105.8497230510693</v>
          </cell>
          <cell r="BX198">
            <v>-113.33255902538076</v>
          </cell>
          <cell r="BY198">
            <v>0</v>
          </cell>
          <cell r="BZ198">
            <v>0</v>
          </cell>
          <cell r="CA198">
            <v>-255.88942232774571</v>
          </cell>
          <cell r="CB198">
            <v>0</v>
          </cell>
          <cell r="CC198">
            <v>0</v>
          </cell>
          <cell r="CD198">
            <v>0</v>
          </cell>
          <cell r="CE198">
            <v>-2323.9529779963195</v>
          </cell>
          <cell r="CF198">
            <v>0</v>
          </cell>
          <cell r="CG198">
            <v>-413.74065259378403</v>
          </cell>
          <cell r="CH198">
            <v>-877.73819270636886</v>
          </cell>
          <cell r="CI198">
            <v>-599.05729282146785</v>
          </cell>
          <cell r="CJ198">
            <v>0</v>
          </cell>
          <cell r="CK198">
            <v>-102.84187353192829</v>
          </cell>
          <cell r="CL198">
            <v>0</v>
          </cell>
          <cell r="CM198">
            <v>-123.9149199121166</v>
          </cell>
          <cell r="CN198">
            <v>-9.0119941753800958</v>
          </cell>
          <cell r="CO198">
            <v>0</v>
          </cell>
          <cell r="CP198">
            <v>-197.64805225725286</v>
          </cell>
          <cell r="CQ198">
            <v>0</v>
          </cell>
          <cell r="CR198">
            <v>-1971.2075479999185</v>
          </cell>
          <cell r="CS198">
            <v>0</v>
          </cell>
          <cell r="CT198">
            <v>0</v>
          </cell>
          <cell r="CU198">
            <v>-707.17065039440058</v>
          </cell>
          <cell r="CV198">
            <v>-798.60033933620434</v>
          </cell>
          <cell r="CW198">
            <v>0</v>
          </cell>
          <cell r="CX198">
            <v>-98.07856377447024</v>
          </cell>
          <cell r="CY198">
            <v>0</v>
          </cell>
          <cell r="CZ198">
            <v>0</v>
          </cell>
          <cell r="DA198">
            <v>-256.83960038702935</v>
          </cell>
          <cell r="DB198">
            <v>-110.51839410606772</v>
          </cell>
          <cell r="DC198">
            <v>0</v>
          </cell>
          <cell r="DD198">
            <v>0</v>
          </cell>
          <cell r="DE198">
            <v>-2216.5019269920886</v>
          </cell>
          <cell r="DF198">
            <v>-182.04670587740839</v>
          </cell>
          <cell r="DG198">
            <v>0</v>
          </cell>
          <cell r="DH198">
            <v>-907.2288116007112</v>
          </cell>
          <cell r="DI198">
            <v>-244.55789982224815</v>
          </cell>
          <cell r="DJ198">
            <v>-116.43281421833672</v>
          </cell>
          <cell r="DK198">
            <v>-6.8912549230735749</v>
          </cell>
          <cell r="DL198">
            <v>0</v>
          </cell>
          <cell r="DM198">
            <v>0</v>
          </cell>
          <cell r="DN198">
            <v>-335.79354260489345</v>
          </cell>
          <cell r="DO198">
            <v>-345.47722547012381</v>
          </cell>
          <cell r="DP198">
            <v>-78.073672479018569</v>
          </cell>
          <cell r="DQ198">
            <v>0</v>
          </cell>
          <cell r="DR198">
            <v>-5263.7078010030091</v>
          </cell>
          <cell r="DS198">
            <v>0</v>
          </cell>
          <cell r="DT198">
            <v>-132.44219624437392</v>
          </cell>
          <cell r="DU198">
            <v>-1755.3981900592335</v>
          </cell>
          <cell r="DV198">
            <v>-291.83888358355034</v>
          </cell>
          <cell r="DW198">
            <v>-123.19071930111386</v>
          </cell>
          <cell r="DX198">
            <v>-1891.6835750341415</v>
          </cell>
          <cell r="DY198">
            <v>0</v>
          </cell>
          <cell r="DZ198">
            <v>0</v>
          </cell>
          <cell r="EA198">
            <v>-858.12665649596602</v>
          </cell>
          <cell r="EB198">
            <v>-91.627879728330299</v>
          </cell>
          <cell r="EC198">
            <v>-119.39970055315644</v>
          </cell>
          <cell r="ED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-58.536459021503106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-100.02323101460934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-63.374064986361191</v>
          </cell>
          <cell r="AK199">
            <v>-36.649166027549654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-1458.0859360061586</v>
          </cell>
          <cell r="AS199">
            <v>0</v>
          </cell>
          <cell r="AT199">
            <v>-104.76022918429226</v>
          </cell>
          <cell r="AU199">
            <v>-147.88787179766223</v>
          </cell>
          <cell r="AV199">
            <v>-338.05650694295764</v>
          </cell>
          <cell r="AW199">
            <v>-97.681835320778191</v>
          </cell>
          <cell r="AX199">
            <v>-212.326535936445</v>
          </cell>
          <cell r="AY199">
            <v>0</v>
          </cell>
          <cell r="AZ199">
            <v>-107.03542721248232</v>
          </cell>
          <cell r="BA199">
            <v>-188.84143629577011</v>
          </cell>
          <cell r="BB199">
            <v>-42.3439632919617</v>
          </cell>
          <cell r="BC199">
            <v>-219.15213001938537</v>
          </cell>
          <cell r="BD199">
            <v>0</v>
          </cell>
          <cell r="BE199">
            <v>-1753.5543109960854</v>
          </cell>
          <cell r="BF199">
            <v>0</v>
          </cell>
          <cell r="BG199">
            <v>-516.88862004457042</v>
          </cell>
          <cell r="BH199">
            <v>-443.9828336359933</v>
          </cell>
          <cell r="BI199">
            <v>-556.58979086135514</v>
          </cell>
          <cell r="BJ199">
            <v>0</v>
          </cell>
          <cell r="BK199">
            <v>-159.01092311413959</v>
          </cell>
          <cell r="BL199">
            <v>0</v>
          </cell>
          <cell r="BM199">
            <v>0</v>
          </cell>
          <cell r="BN199">
            <v>0</v>
          </cell>
          <cell r="BO199">
            <v>-77.082143338862807</v>
          </cell>
          <cell r="BP199">
            <v>0</v>
          </cell>
          <cell r="BQ199">
            <v>0</v>
          </cell>
          <cell r="BR199">
            <v>-2338.5420850031078</v>
          </cell>
          <cell r="BS199">
            <v>-69.510860912967473</v>
          </cell>
          <cell r="BT199">
            <v>-123.63623047736473</v>
          </cell>
          <cell r="BU199">
            <v>-253.11105767148547</v>
          </cell>
          <cell r="BV199">
            <v>-920.70988227031194</v>
          </cell>
          <cell r="BW199">
            <v>-633.30364388332237</v>
          </cell>
          <cell r="BX199">
            <v>-72.0093595078215</v>
          </cell>
          <cell r="BY199">
            <v>0</v>
          </cell>
          <cell r="BZ199">
            <v>0</v>
          </cell>
          <cell r="CA199">
            <v>-129.98767690570094</v>
          </cell>
          <cell r="CB199">
            <v>0</v>
          </cell>
          <cell r="CC199">
            <v>-93.772597270319238</v>
          </cell>
          <cell r="CD199">
            <v>-42.500776100903749</v>
          </cell>
          <cell r="CE199">
            <v>-1989.8817390054464</v>
          </cell>
          <cell r="CF199">
            <v>0</v>
          </cell>
          <cell r="CG199">
            <v>-275.28029448678717</v>
          </cell>
          <cell r="CH199">
            <v>-505.66393922944553</v>
          </cell>
          <cell r="CI199">
            <v>-666.74475067667663</v>
          </cell>
          <cell r="CJ199">
            <v>-208.78014930174686</v>
          </cell>
          <cell r="CK199">
            <v>0</v>
          </cell>
          <cell r="CL199">
            <v>0</v>
          </cell>
          <cell r="CM199">
            <v>-15.890839291037992</v>
          </cell>
          <cell r="CN199">
            <v>-102.39869099343196</v>
          </cell>
          <cell r="CO199">
            <v>0</v>
          </cell>
          <cell r="CP199">
            <v>-215.12307502725162</v>
          </cell>
          <cell r="CQ199">
            <v>0</v>
          </cell>
          <cell r="CR199">
            <v>-1163.4963120035827</v>
          </cell>
          <cell r="CS199">
            <v>0</v>
          </cell>
          <cell r="CT199">
            <v>0</v>
          </cell>
          <cell r="CU199">
            <v>-502.09644965361804</v>
          </cell>
          <cell r="CV199">
            <v>-551.27599183027633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-110.12387052038684</v>
          </cell>
          <cell r="DC199">
            <v>0</v>
          </cell>
          <cell r="DD199">
            <v>0</v>
          </cell>
          <cell r="DE199">
            <v>-1363.7633749991655</v>
          </cell>
          <cell r="DF199">
            <v>0</v>
          </cell>
          <cell r="DG199">
            <v>0</v>
          </cell>
          <cell r="DH199">
            <v>-469.13694099709392</v>
          </cell>
          <cell r="DI199">
            <v>-330.68710596789606</v>
          </cell>
          <cell r="DJ199">
            <v>0</v>
          </cell>
          <cell r="DK199">
            <v>-249.01470328494906</v>
          </cell>
          <cell r="DL199">
            <v>0</v>
          </cell>
          <cell r="DM199">
            <v>0</v>
          </cell>
          <cell r="DN199">
            <v>0</v>
          </cell>
          <cell r="DO199">
            <v>-314.92462474945933</v>
          </cell>
          <cell r="DP199">
            <v>0</v>
          </cell>
          <cell r="DQ199">
            <v>0</v>
          </cell>
          <cell r="DR199">
            <v>-12575.741426002234</v>
          </cell>
          <cell r="DS199">
            <v>-1098.235734597547</v>
          </cell>
          <cell r="DT199">
            <v>-1044.0484027583152</v>
          </cell>
          <cell r="DU199">
            <v>-895.5209451278206</v>
          </cell>
          <cell r="DV199">
            <v>-582.17763231950812</v>
          </cell>
          <cell r="DW199">
            <v>-254.83766161947278</v>
          </cell>
          <cell r="DX199">
            <v>-3259.081069157226</v>
          </cell>
          <cell r="DY199">
            <v>-613.08770766458474</v>
          </cell>
          <cell r="DZ199">
            <v>-541.1157185039483</v>
          </cell>
          <cell r="EA199">
            <v>-871.42926875595003</v>
          </cell>
          <cell r="EB199">
            <v>-1349.2475167927332</v>
          </cell>
          <cell r="EC199">
            <v>-1890.931435211096</v>
          </cell>
          <cell r="ED199">
            <v>-176.02833348885179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-18.86527506262064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-976.78021500259638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-634.86832729261369</v>
          </cell>
          <cell r="X200">
            <v>-341.91188770998269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-9638.4282240122557</v>
          </cell>
          <cell r="AF200">
            <v>0</v>
          </cell>
          <cell r="AG200">
            <v>0</v>
          </cell>
          <cell r="AH200">
            <v>0</v>
          </cell>
          <cell r="AI200">
            <v>-4042.1050900444388</v>
          </cell>
          <cell r="AJ200">
            <v>-1264.8344004275277</v>
          </cell>
          <cell r="AK200">
            <v>-1865.0397647051141</v>
          </cell>
          <cell r="AL200">
            <v>-236.25661019235849</v>
          </cell>
          <cell r="AM200">
            <v>-392.45179048832506</v>
          </cell>
          <cell r="AN200">
            <v>-1837.7405681507662</v>
          </cell>
          <cell r="AO200">
            <v>0</v>
          </cell>
          <cell r="AP200">
            <v>0</v>
          </cell>
          <cell r="AQ200">
            <v>0</v>
          </cell>
          <cell r="AR200">
            <v>-25308.094139993191</v>
          </cell>
          <cell r="AS200">
            <v>0</v>
          </cell>
          <cell r="AT200">
            <v>-522.71097397617996</v>
          </cell>
          <cell r="AU200">
            <v>-2047.5502980574965</v>
          </cell>
          <cell r="AV200">
            <v>-2430.2248790068552</v>
          </cell>
          <cell r="AW200">
            <v>-5488.9881267184392</v>
          </cell>
          <cell r="AX200">
            <v>-6148.8626938639209</v>
          </cell>
          <cell r="AY200">
            <v>-1397.7053304119036</v>
          </cell>
          <cell r="AZ200">
            <v>-1533.3443236593157</v>
          </cell>
          <cell r="BA200">
            <v>-4835.1867592697963</v>
          </cell>
          <cell r="BB200">
            <v>-647.81636774819344</v>
          </cell>
          <cell r="BC200">
            <v>-255.70438727084547</v>
          </cell>
          <cell r="BD200">
            <v>0</v>
          </cell>
          <cell r="BE200">
            <v>-23983.899779006839</v>
          </cell>
          <cell r="BF200">
            <v>0</v>
          </cell>
          <cell r="BG200">
            <v>-375.55187978595495</v>
          </cell>
          <cell r="BH200">
            <v>-2388.0787614556029</v>
          </cell>
          <cell r="BI200">
            <v>-3590.4773667324334</v>
          </cell>
          <cell r="BJ200">
            <v>-6756.3061263216659</v>
          </cell>
          <cell r="BK200">
            <v>-5735.4608412729576</v>
          </cell>
          <cell r="BL200">
            <v>-674.54746368899941</v>
          </cell>
          <cell r="BM200">
            <v>-1150.4100380772725</v>
          </cell>
          <cell r="BN200">
            <v>-2415.4350499836728</v>
          </cell>
          <cell r="BO200">
            <v>-672.99826377443969</v>
          </cell>
          <cell r="BP200">
            <v>-224.63398790825158</v>
          </cell>
          <cell r="BQ200">
            <v>0</v>
          </cell>
          <cell r="BR200">
            <v>-9536.4661559760571</v>
          </cell>
          <cell r="BS200">
            <v>-71.231190112419426</v>
          </cell>
          <cell r="BT200">
            <v>0</v>
          </cell>
          <cell r="BU200">
            <v>-2045.3943560207263</v>
          </cell>
          <cell r="BV200">
            <v>-2687.6931468462572</v>
          </cell>
          <cell r="BW200">
            <v>-2042.071116482839</v>
          </cell>
          <cell r="BX200">
            <v>-1613.1084160367027</v>
          </cell>
          <cell r="BY200">
            <v>0</v>
          </cell>
          <cell r="BZ200">
            <v>0</v>
          </cell>
          <cell r="CA200">
            <v>-862.61236023530364</v>
          </cell>
          <cell r="CB200">
            <v>0</v>
          </cell>
          <cell r="CC200">
            <v>-214.35557024087757</v>
          </cell>
          <cell r="CD200">
            <v>0</v>
          </cell>
          <cell r="CE200">
            <v>-7263.4765379875898</v>
          </cell>
          <cell r="CF200">
            <v>0</v>
          </cell>
          <cell r="CG200">
            <v>-164.61128913238645</v>
          </cell>
          <cell r="CH200">
            <v>-774.84165470581502</v>
          </cell>
          <cell r="CI200">
            <v>-4173.0991174811497</v>
          </cell>
          <cell r="CJ200">
            <v>-472.80459134187549</v>
          </cell>
          <cell r="CK200">
            <v>-665.8135751504451</v>
          </cell>
          <cell r="CL200">
            <v>0</v>
          </cell>
          <cell r="CM200">
            <v>-365.0976515384391</v>
          </cell>
          <cell r="CN200">
            <v>-445.97319637332112</v>
          </cell>
          <cell r="CO200">
            <v>-115.02087843231857</v>
          </cell>
          <cell r="CP200">
            <v>-86.214583832770586</v>
          </cell>
          <cell r="CQ200">
            <v>0</v>
          </cell>
          <cell r="CR200">
            <v>-3995.7546779811382</v>
          </cell>
          <cell r="CS200">
            <v>0</v>
          </cell>
          <cell r="CT200">
            <v>0</v>
          </cell>
          <cell r="CU200">
            <v>-1136.1243213573471</v>
          </cell>
          <cell r="CV200">
            <v>-1108.1404111767188</v>
          </cell>
          <cell r="CW200">
            <v>-564.08048207592219</v>
          </cell>
          <cell r="CX200">
            <v>-281.74582114256918</v>
          </cell>
          <cell r="CY200">
            <v>0</v>
          </cell>
          <cell r="CZ200">
            <v>-145.02282911445946</v>
          </cell>
          <cell r="DA200">
            <v>-760.6408131076023</v>
          </cell>
          <cell r="DB200">
            <v>0</v>
          </cell>
          <cell r="DC200">
            <v>0</v>
          </cell>
          <cell r="DD200">
            <v>0</v>
          </cell>
          <cell r="DE200">
            <v>-5595.6220109760761</v>
          </cell>
          <cell r="DF200">
            <v>0</v>
          </cell>
          <cell r="DG200">
            <v>0</v>
          </cell>
          <cell r="DH200">
            <v>-1380.8064849013463</v>
          </cell>
          <cell r="DI200">
            <v>-1669.6712706144899</v>
          </cell>
          <cell r="DJ200">
            <v>-634.91541671846062</v>
          </cell>
          <cell r="DK200">
            <v>-887.79082168638706</v>
          </cell>
          <cell r="DL200">
            <v>0</v>
          </cell>
          <cell r="DM200">
            <v>0</v>
          </cell>
          <cell r="DN200">
            <v>-1022.4380170609802</v>
          </cell>
          <cell r="DO200">
            <v>0</v>
          </cell>
          <cell r="DP200">
            <v>0</v>
          </cell>
          <cell r="DQ200">
            <v>0</v>
          </cell>
          <cell r="DR200">
            <v>-6487.5351239591837</v>
          </cell>
          <cell r="DS200">
            <v>0</v>
          </cell>
          <cell r="DT200">
            <v>0</v>
          </cell>
          <cell r="DU200">
            <v>-784.49382151011378</v>
          </cell>
          <cell r="DV200">
            <v>-831.81437074672431</v>
          </cell>
          <cell r="DW200">
            <v>-220.66194979567081</v>
          </cell>
          <cell r="DX200">
            <v>-4154.3338948050514</v>
          </cell>
          <cell r="DY200">
            <v>0</v>
          </cell>
          <cell r="DZ200">
            <v>0</v>
          </cell>
          <cell r="EA200">
            <v>-409.44230684451759</v>
          </cell>
          <cell r="EB200">
            <v>0</v>
          </cell>
          <cell r="EC200">
            <v>-86.788780253380537</v>
          </cell>
          <cell r="ED200">
            <v>0</v>
          </cell>
        </row>
        <row r="201">
          <cell r="F201">
            <v>-713.95641389396042</v>
          </cell>
          <cell r="G201">
            <v>-235.96040036459453</v>
          </cell>
          <cell r="H201">
            <v>-49.077341838739812</v>
          </cell>
          <cell r="I201">
            <v>0</v>
          </cell>
          <cell r="J201">
            <v>0</v>
          </cell>
          <cell r="K201">
            <v>0</v>
          </cell>
          <cell r="L201">
            <v>56.44975310168229</v>
          </cell>
          <cell r="M201">
            <v>-146.45370643865317</v>
          </cell>
          <cell r="N201">
            <v>-6.4859923091717064E-2</v>
          </cell>
          <cell r="O201">
            <v>-306.10640723491088</v>
          </cell>
          <cell r="P201">
            <v>-242.4680126523599</v>
          </cell>
          <cell r="Q201">
            <v>-186.68847875634674</v>
          </cell>
          <cell r="R201">
            <v>-3999.7482749987394</v>
          </cell>
          <cell r="S201">
            <v>0</v>
          </cell>
          <cell r="T201">
            <v>-3262.8958888442721</v>
          </cell>
          <cell r="U201">
            <v>-188.84940675017424</v>
          </cell>
          <cell r="V201">
            <v>-40.112230193451978</v>
          </cell>
          <cell r="W201">
            <v>0</v>
          </cell>
          <cell r="X201">
            <v>-46.313727131229825</v>
          </cell>
          <cell r="Y201">
            <v>0</v>
          </cell>
          <cell r="Z201">
            <v>-166.90716758440249</v>
          </cell>
          <cell r="AA201">
            <v>-23.581488355994225</v>
          </cell>
          <cell r="AB201">
            <v>0</v>
          </cell>
          <cell r="AC201">
            <v>-15.404992393334396</v>
          </cell>
          <cell r="AD201">
            <v>-255.68337374855764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-150.46919222362339</v>
          </cell>
          <cell r="G202">
            <v>-158.65799180045724</v>
          </cell>
          <cell r="H202">
            <v>-825.70395732671022</v>
          </cell>
          <cell r="I202">
            <v>-2933.1256484109908</v>
          </cell>
          <cell r="J202">
            <v>-3941.7127962820232</v>
          </cell>
          <cell r="K202">
            <v>-5806.541299905628</v>
          </cell>
          <cell r="L202">
            <v>-3252.3182319160551</v>
          </cell>
          <cell r="M202">
            <v>-3444.0726220011711</v>
          </cell>
          <cell r="N202">
            <v>-8440.7757637612522</v>
          </cell>
          <cell r="O202">
            <v>-2710.8338598962873</v>
          </cell>
          <cell r="P202">
            <v>-631.56116735935211</v>
          </cell>
          <cell r="Q202">
            <v>-713.10796314477921</v>
          </cell>
          <cell r="R202">
            <v>-90634.119669109583</v>
          </cell>
          <cell r="S202">
            <v>-30.638699416071177</v>
          </cell>
          <cell r="T202">
            <v>-28679.207452287897</v>
          </cell>
          <cell r="U202">
            <v>-5646.002592176199</v>
          </cell>
          <cell r="V202">
            <v>-7161.8392632231116</v>
          </cell>
          <cell r="W202">
            <v>-6146.7808826118708</v>
          </cell>
          <cell r="X202">
            <v>-4570.1861127186567</v>
          </cell>
          <cell r="Y202">
            <v>-2674.3949489239603</v>
          </cell>
          <cell r="Z202">
            <v>-7972.6396477390081</v>
          </cell>
          <cell r="AA202">
            <v>-9990.8125091977417</v>
          </cell>
          <cell r="AB202">
            <v>-8178.4555438049138</v>
          </cell>
          <cell r="AC202">
            <v>-8981.4664284735918</v>
          </cell>
          <cell r="AD202">
            <v>-601.69558850862086</v>
          </cell>
          <cell r="AE202">
            <v>-81107.598593056202</v>
          </cell>
          <cell r="AF202">
            <v>-1746.1065621767193</v>
          </cell>
          <cell r="AG202">
            <v>-4421.4904042221606</v>
          </cell>
          <cell r="AH202">
            <v>-6552.2042580656707</v>
          </cell>
          <cell r="AI202">
            <v>-4305.9676567250863</v>
          </cell>
          <cell r="AJ202">
            <v>-7805.4723309203982</v>
          </cell>
          <cell r="AK202">
            <v>-7006.9158482197672</v>
          </cell>
          <cell r="AL202">
            <v>-6657.4485557898879</v>
          </cell>
          <cell r="AM202">
            <v>-9916.5077851880342</v>
          </cell>
          <cell r="AN202">
            <v>-12143.680936949328</v>
          </cell>
          <cell r="AO202">
            <v>-9780.1645881477743</v>
          </cell>
          <cell r="AP202">
            <v>-10650.933769283816</v>
          </cell>
          <cell r="AQ202">
            <v>-120.70589738711715</v>
          </cell>
          <cell r="AR202">
            <v>-77108.414208054543</v>
          </cell>
          <cell r="AS202">
            <v>-7265.8430311456323</v>
          </cell>
          <cell r="AT202">
            <v>-6407.8334510847926</v>
          </cell>
          <cell r="AU202">
            <v>-6011.801460288465</v>
          </cell>
          <cell r="AV202">
            <v>-479.53918885532767</v>
          </cell>
          <cell r="AW202">
            <v>-1188.0063723903149</v>
          </cell>
          <cell r="AX202">
            <v>-5858.406263852492</v>
          </cell>
          <cell r="AY202">
            <v>-10275.148561207578</v>
          </cell>
          <cell r="AZ202">
            <v>-8450.8926036078483</v>
          </cell>
          <cell r="BA202">
            <v>-6402.8158512022346</v>
          </cell>
          <cell r="BB202">
            <v>-9244.9277851507068</v>
          </cell>
          <cell r="BC202">
            <v>-11082.802942441776</v>
          </cell>
          <cell r="BD202">
            <v>-4440.3966968096793</v>
          </cell>
          <cell r="BE202">
            <v>-51399.757012009621</v>
          </cell>
          <cell r="BF202">
            <v>-7781.064523274079</v>
          </cell>
          <cell r="BG202">
            <v>-3617.0634713619947</v>
          </cell>
          <cell r="BH202">
            <v>-5335.4565302506089</v>
          </cell>
          <cell r="BI202">
            <v>-951.27288617007434</v>
          </cell>
          <cell r="BJ202">
            <v>-4561.9566377587616</v>
          </cell>
          <cell r="BK202">
            <v>-5812.4913932848722</v>
          </cell>
          <cell r="BL202">
            <v>-8080.1253126394004</v>
          </cell>
          <cell r="BM202">
            <v>-8442.6176997479051</v>
          </cell>
          <cell r="BN202">
            <v>-7546.1665316261351</v>
          </cell>
          <cell r="BO202">
            <v>-9005.0932797454298</v>
          </cell>
          <cell r="BP202">
            <v>16602.443809553981</v>
          </cell>
          <cell r="BQ202">
            <v>-6868.8925557136536</v>
          </cell>
          <cell r="BR202">
            <v>-88160.506385028362</v>
          </cell>
          <cell r="BS202">
            <v>-7697.0413371734321</v>
          </cell>
          <cell r="BT202">
            <v>-8459.2668210472912</v>
          </cell>
          <cell r="BU202">
            <v>-5078.0218925792724</v>
          </cell>
          <cell r="BV202">
            <v>-1084.4042270611972</v>
          </cell>
          <cell r="BW202">
            <v>-5044.2653932925314</v>
          </cell>
          <cell r="BX202">
            <v>-7311.7323453240097</v>
          </cell>
          <cell r="BY202">
            <v>-8126.7373280841857</v>
          </cell>
          <cell r="BZ202">
            <v>-12059.089744899422</v>
          </cell>
          <cell r="CA202">
            <v>-8146.8793276585639</v>
          </cell>
          <cell r="CB202">
            <v>-11360.647259671241</v>
          </cell>
          <cell r="CC202">
            <v>-9192.5848055388778</v>
          </cell>
          <cell r="CD202">
            <v>-4599.8359026908875</v>
          </cell>
          <cell r="CE202">
            <v>-204590.33989804983</v>
          </cell>
          <cell r="CF202">
            <v>-120347.1468812041</v>
          </cell>
          <cell r="CG202">
            <v>-9686.3153099529445</v>
          </cell>
          <cell r="CH202">
            <v>-9944.4167075492442</v>
          </cell>
          <cell r="CI202">
            <v>-1241.4353884607553</v>
          </cell>
          <cell r="CJ202">
            <v>-6439.4111401364207</v>
          </cell>
          <cell r="CK202">
            <v>-9231.1667141839862</v>
          </cell>
          <cell r="CL202">
            <v>-5213.9525515288115</v>
          </cell>
          <cell r="CM202">
            <v>-4975.6319537460804</v>
          </cell>
          <cell r="CN202">
            <v>-11044.3432973288</v>
          </cell>
          <cell r="CO202">
            <v>-9989.3039071299136</v>
          </cell>
          <cell r="CP202">
            <v>-11275.246095184237</v>
          </cell>
          <cell r="CQ202">
            <v>-5201.9699516370893</v>
          </cell>
          <cell r="CR202">
            <v>-104788.5160600245</v>
          </cell>
          <cell r="CS202">
            <v>-4779.7719115130603</v>
          </cell>
          <cell r="CT202">
            <v>-9456.1418249383569</v>
          </cell>
          <cell r="CU202">
            <v>-7255.5998656768352</v>
          </cell>
          <cell r="CV202">
            <v>-11995.601777922362</v>
          </cell>
          <cell r="CW202">
            <v>-12022.955777417868</v>
          </cell>
          <cell r="CX202">
            <v>-6976.2398708462715</v>
          </cell>
          <cell r="CY202">
            <v>-5021.6899070329964</v>
          </cell>
          <cell r="CZ202">
            <v>-5797.4958926700056</v>
          </cell>
          <cell r="DA202">
            <v>-12135.087775338441</v>
          </cell>
          <cell r="DB202">
            <v>-12588.465766943991</v>
          </cell>
          <cell r="DC202">
            <v>-10998.053796388209</v>
          </cell>
          <cell r="DD202">
            <v>-5761.411893337965</v>
          </cell>
          <cell r="DE202">
            <v>-120595.86173796654</v>
          </cell>
          <cell r="DF202">
            <v>-6026.1948969662189</v>
          </cell>
          <cell r="DG202">
            <v>-9873.0620311871171</v>
          </cell>
          <cell r="DH202">
            <v>-7733.9432677589357</v>
          </cell>
          <cell r="DI202">
            <v>-10314.123823644593</v>
          </cell>
          <cell r="DJ202">
            <v>-13840.143763352185</v>
          </cell>
          <cell r="DK202">
            <v>-14570.504150863737</v>
          </cell>
          <cell r="DL202">
            <v>-5549.8729051053524</v>
          </cell>
          <cell r="DM202">
            <v>-6181.8758943006396</v>
          </cell>
          <cell r="DN202">
            <v>-13484.861169427633</v>
          </cell>
          <cell r="DO202">
            <v>-13510.429968994111</v>
          </cell>
          <cell r="DP202">
            <v>-12791.616781279445</v>
          </cell>
          <cell r="DQ202">
            <v>-6719.2330851070583</v>
          </cell>
          <cell r="DR202">
            <v>-129239.25021195412</v>
          </cell>
          <cell r="DS202">
            <v>-8194.0598612725735</v>
          </cell>
          <cell r="DT202">
            <v>-9380.6122411862016</v>
          </cell>
          <cell r="DU202">
            <v>-7386.6878749411553</v>
          </cell>
          <cell r="DV202">
            <v>-2995.809549279511</v>
          </cell>
          <cell r="DW202">
            <v>-8064.092663474381</v>
          </cell>
          <cell r="DX202">
            <v>-21314.620439140126</v>
          </cell>
          <cell r="DY202">
            <v>-9904.6382323130965</v>
          </cell>
          <cell r="DZ202">
            <v>-10154.289028085768</v>
          </cell>
          <cell r="EA202">
            <v>-12929.110581111163</v>
          </cell>
          <cell r="EB202">
            <v>-16710.630917087197</v>
          </cell>
          <cell r="EC202">
            <v>-15798.891332518309</v>
          </cell>
          <cell r="ED202">
            <v>-6405.8074915520847</v>
          </cell>
        </row>
        <row r="203">
          <cell r="F203">
            <v>-456.0669829081744</v>
          </cell>
          <cell r="G203">
            <v>-567.99417871050537</v>
          </cell>
          <cell r="H203">
            <v>-1683.9955368861556</v>
          </cell>
          <cell r="I203">
            <v>-3986.4978505922481</v>
          </cell>
          <cell r="J203">
            <v>-3035.1166862491518</v>
          </cell>
          <cell r="K203">
            <v>-3648.3541632648557</v>
          </cell>
          <cell r="L203">
            <v>-4938.424114914611</v>
          </cell>
          <cell r="M203">
            <v>-7903.949703771621</v>
          </cell>
          <cell r="N203">
            <v>-7608.3238148503006</v>
          </cell>
          <cell r="O203">
            <v>-7418.2656219750643</v>
          </cell>
          <cell r="P203">
            <v>-3441.3978710211813</v>
          </cell>
          <cell r="Q203">
            <v>-3792.2605578713119</v>
          </cell>
          <cell r="R203">
            <v>-84359.056402981281</v>
          </cell>
          <cell r="S203">
            <v>-719.53198450244963</v>
          </cell>
          <cell r="T203">
            <v>-26011.081239745021</v>
          </cell>
          <cell r="U203">
            <v>-8450.1400179918855</v>
          </cell>
          <cell r="V203">
            <v>-7824.0018314775079</v>
          </cell>
          <cell r="W203">
            <v>-2140.7166738910601</v>
          </cell>
          <cell r="X203">
            <v>-5184.2642883360386</v>
          </cell>
          <cell r="Y203">
            <v>-3634.9084217064083</v>
          </cell>
          <cell r="Z203">
            <v>-5216.7885876335204</v>
          </cell>
          <cell r="AA203">
            <v>-10111.423082206398</v>
          </cell>
          <cell r="AB203">
            <v>-5816.0351747283712</v>
          </cell>
          <cell r="AC203">
            <v>-7803.288031924516</v>
          </cell>
          <cell r="AD203">
            <v>-1446.877068836242</v>
          </cell>
          <cell r="AE203">
            <v>-54942.299678951502</v>
          </cell>
          <cell r="AF203">
            <v>-6394.623388055712</v>
          </cell>
          <cell r="AG203">
            <v>-1733.9561425261199</v>
          </cell>
          <cell r="AH203">
            <v>-3257.7688920237124</v>
          </cell>
          <cell r="AI203">
            <v>-4590.0124478666112</v>
          </cell>
          <cell r="AJ203">
            <v>-7663.1319460086524</v>
          </cell>
          <cell r="AK203">
            <v>-4500.0550508480519</v>
          </cell>
          <cell r="AL203">
            <v>-3856.1494721882045</v>
          </cell>
          <cell r="AM203">
            <v>-3734.870876211673</v>
          </cell>
          <cell r="AN203">
            <v>-8047.5450332686305</v>
          </cell>
          <cell r="AO203">
            <v>-5990.7256014412269</v>
          </cell>
          <cell r="AP203">
            <v>-2671.7711114455014</v>
          </cell>
          <cell r="AQ203">
            <v>-2501.6897170823067</v>
          </cell>
          <cell r="AR203">
            <v>-65591.410674959421</v>
          </cell>
          <cell r="AS203">
            <v>-7542.9072901252657</v>
          </cell>
          <cell r="AT203">
            <v>-4667.6198701281101</v>
          </cell>
          <cell r="AU203">
            <v>-5295.0548526700586</v>
          </cell>
          <cell r="AV203">
            <v>-1172.3799673793837</v>
          </cell>
          <cell r="AW203">
            <v>-6271.9773254878819</v>
          </cell>
          <cell r="AX203">
            <v>-4947.757362332195</v>
          </cell>
          <cell r="AY203">
            <v>-6226.7173267453909</v>
          </cell>
          <cell r="AZ203">
            <v>-6536.6023181267083</v>
          </cell>
          <cell r="BA203">
            <v>-6655.0448148287833</v>
          </cell>
          <cell r="BB203">
            <v>-7545.279790058732</v>
          </cell>
          <cell r="BC203">
            <v>-2693.6999250520021</v>
          </cell>
          <cell r="BD203">
            <v>-6036.36983204633</v>
          </cell>
          <cell r="BE203">
            <v>-42331.332161992788</v>
          </cell>
          <cell r="BF203">
            <v>-3391.4074463378638</v>
          </cell>
          <cell r="BG203">
            <v>-2926.2924674116075</v>
          </cell>
          <cell r="BH203">
            <v>-6786.6508925016969</v>
          </cell>
          <cell r="BI203">
            <v>-879.97836012858897</v>
          </cell>
          <cell r="BJ203">
            <v>-4166.8548112018034</v>
          </cell>
          <cell r="BK203">
            <v>-5464.4968324070796</v>
          </cell>
          <cell r="BL203">
            <v>-4759.9003843292594</v>
          </cell>
          <cell r="BM203">
            <v>-7209.9534733220935</v>
          </cell>
          <cell r="BN203">
            <v>-6809.0914914840832</v>
          </cell>
          <cell r="BO203">
            <v>-7921.3396410886198</v>
          </cell>
          <cell r="BP203">
            <v>13329.523996049538</v>
          </cell>
          <cell r="BQ203">
            <v>-5344.8903578277677</v>
          </cell>
          <cell r="BR203">
            <v>-60651.548513934016</v>
          </cell>
          <cell r="BS203">
            <v>-4208.6950663495809</v>
          </cell>
          <cell r="BT203">
            <v>-3117.0383010152727</v>
          </cell>
          <cell r="BU203">
            <v>-6657.4113885872066</v>
          </cell>
          <cell r="BV203">
            <v>-1410.4097552113235</v>
          </cell>
          <cell r="BW203">
            <v>-6930.980419899337</v>
          </cell>
          <cell r="BX203">
            <v>-7877.5323498416692</v>
          </cell>
          <cell r="BY203">
            <v>-5480.0476259756833</v>
          </cell>
          <cell r="BZ203">
            <v>-4139.3590685520321</v>
          </cell>
          <cell r="CA203">
            <v>-6500.2497935779393</v>
          </cell>
          <cell r="CB203">
            <v>-4405.7248600907624</v>
          </cell>
          <cell r="CC203">
            <v>-4740.6562494561076</v>
          </cell>
          <cell r="CD203">
            <v>-5183.4436353947967</v>
          </cell>
          <cell r="CE203">
            <v>-125814.92756298184</v>
          </cell>
          <cell r="CF203">
            <v>-59482.55728421174</v>
          </cell>
          <cell r="CG203">
            <v>-5444.9069161694497</v>
          </cell>
          <cell r="CH203">
            <v>-7248.641288401559</v>
          </cell>
          <cell r="CI203">
            <v>-2641.6805593287572</v>
          </cell>
          <cell r="CJ203">
            <v>-7075.2797910701483</v>
          </cell>
          <cell r="CK203">
            <v>-4303.0454337503761</v>
          </cell>
          <cell r="CL203">
            <v>-7389.0737862382084</v>
          </cell>
          <cell r="CM203">
            <v>-8832.7198640108109</v>
          </cell>
          <cell r="CN203">
            <v>-6406.4337013680488</v>
          </cell>
          <cell r="CO203">
            <v>-6938.5275931749493</v>
          </cell>
          <cell r="CP203">
            <v>-4891.8934246879071</v>
          </cell>
          <cell r="CQ203">
            <v>-5160.1679205559194</v>
          </cell>
          <cell r="CR203">
            <v>-83799.055608049035</v>
          </cell>
          <cell r="CS203">
            <v>-5894.5270598828793</v>
          </cell>
          <cell r="CT203">
            <v>-4409.0926951896399</v>
          </cell>
          <cell r="CU203">
            <v>-9080.9301841389388</v>
          </cell>
          <cell r="CV203">
            <v>-7104.4678311254829</v>
          </cell>
          <cell r="CW203">
            <v>-5829.9862614180893</v>
          </cell>
          <cell r="CX203">
            <v>-7090.3246314618737</v>
          </cell>
          <cell r="CY203">
            <v>-6527.7838448323309</v>
          </cell>
          <cell r="CZ203">
            <v>-7276.1782270409167</v>
          </cell>
          <cell r="DA203">
            <v>-9582.7149722129107</v>
          </cell>
          <cell r="DB203">
            <v>-7780.5526150502264</v>
          </cell>
          <cell r="DC203">
            <v>-5971.0198580641299</v>
          </cell>
          <cell r="DD203">
            <v>-7251.4774276260287</v>
          </cell>
          <cell r="DE203">
            <v>-65375.853158026934</v>
          </cell>
          <cell r="DF203">
            <v>-7198.8665751479566</v>
          </cell>
          <cell r="DG203">
            <v>-4459.5236607082188</v>
          </cell>
          <cell r="DH203">
            <v>-10972.8908572644</v>
          </cell>
          <cell r="DI203">
            <v>-7719.3723588883877</v>
          </cell>
          <cell r="DJ203">
            <v>-5876.0590164642781</v>
          </cell>
          <cell r="DK203">
            <v>-8473.8913353197277</v>
          </cell>
          <cell r="DL203">
            <v>-7111.6731778699905</v>
          </cell>
          <cell r="DM203">
            <v>-7460.4467669744045</v>
          </cell>
          <cell r="DN203">
            <v>-6958.1147826649249</v>
          </cell>
          <cell r="DO203">
            <v>11914.661227850243</v>
          </cell>
          <cell r="DP203">
            <v>-5401.9066312722862</v>
          </cell>
          <cell r="DQ203">
            <v>-5657.7692232839763</v>
          </cell>
          <cell r="DR203">
            <v>-180383.73780694604</v>
          </cell>
          <cell r="DS203">
            <v>-2924.3395660687238</v>
          </cell>
          <cell r="DT203">
            <v>-6067.3976295981556</v>
          </cell>
          <cell r="DU203">
            <v>-12901.670450298116</v>
          </cell>
          <cell r="DV203">
            <v>-16116.937012989074</v>
          </cell>
          <cell r="DW203">
            <v>-6816.691620901227</v>
          </cell>
          <cell r="DX203">
            <v>-114679.65466932021</v>
          </cell>
          <cell r="DY203">
            <v>-622.45819277875125</v>
          </cell>
          <cell r="DZ203">
            <v>-2380.3688723780215</v>
          </cell>
          <cell r="EA203">
            <v>-9099.5266944132745</v>
          </cell>
          <cell r="EB203">
            <v>-4075.9081527050585</v>
          </cell>
          <cell r="EC203">
            <v>-4355.1143494639546</v>
          </cell>
          <cell r="ED203">
            <v>-343.67059601284564</v>
          </cell>
        </row>
        <row r="204">
          <cell r="F204">
            <v>0</v>
          </cell>
          <cell r="G204">
            <v>0</v>
          </cell>
          <cell r="H204">
            <v>-822.82198034599423</v>
          </cell>
          <cell r="I204">
            <v>-6658.251440955326</v>
          </cell>
          <cell r="J204">
            <v>-4498.9057325348258</v>
          </cell>
          <cell r="K204">
            <v>-8253.7882028408349</v>
          </cell>
          <cell r="L204">
            <v>-4558.5538911111653</v>
          </cell>
          <cell r="M204">
            <v>-12765.838495060802</v>
          </cell>
          <cell r="N204">
            <v>-14000.500465573743</v>
          </cell>
          <cell r="O204">
            <v>-12193.209308743477</v>
          </cell>
          <cell r="P204">
            <v>-7348.7698244601488</v>
          </cell>
          <cell r="Q204">
            <v>-739.93918232619762</v>
          </cell>
          <cell r="R204">
            <v>-117406.98055797815</v>
          </cell>
          <cell r="S204">
            <v>-11621.849187970161</v>
          </cell>
          <cell r="T204">
            <v>-20894.374238796532</v>
          </cell>
          <cell r="U204">
            <v>-8039.2471533305943</v>
          </cell>
          <cell r="V204">
            <v>-1017.3643014356494</v>
          </cell>
          <cell r="W204">
            <v>-17.778599673882127</v>
          </cell>
          <cell r="X204">
            <v>-4194.4643234740943</v>
          </cell>
          <cell r="Y204">
            <v>-11454.987391008064</v>
          </cell>
          <cell r="Z204">
            <v>-14321.840138705447</v>
          </cell>
          <cell r="AA204">
            <v>-8892.9198177531362</v>
          </cell>
          <cell r="AB204">
            <v>-16905.948891563341</v>
          </cell>
          <cell r="AC204">
            <v>-8366.5233273617923</v>
          </cell>
          <cell r="AD204">
            <v>-11679.683186911047</v>
          </cell>
          <cell r="AE204">
            <v>-113584.11593100429</v>
          </cell>
          <cell r="AF204">
            <v>-9194.6677584201097</v>
          </cell>
          <cell r="AG204">
            <v>-7664.1178819835186</v>
          </cell>
          <cell r="AH204">
            <v>-13137.613297700882</v>
          </cell>
          <cell r="AI204">
            <v>-2236.3763055633754</v>
          </cell>
          <cell r="AJ204">
            <v>-9025.9942010119557</v>
          </cell>
          <cell r="AK204">
            <v>-10973.225831031799</v>
          </cell>
          <cell r="AL204">
            <v>-11976.277315586805</v>
          </cell>
          <cell r="AM204">
            <v>-12210.643311977386</v>
          </cell>
          <cell r="AN204">
            <v>-7952.1781775504351</v>
          </cell>
          <cell r="AO204">
            <v>-15543.362760655582</v>
          </cell>
          <cell r="AP204">
            <v>-13388.244993841276</v>
          </cell>
          <cell r="AQ204">
            <v>-281.41409566625953</v>
          </cell>
          <cell r="AR204">
            <v>-75053.056616067886</v>
          </cell>
          <cell r="AS204">
            <v>-7088.545431509614</v>
          </cell>
          <cell r="AT204">
            <v>-8900.9109884332865</v>
          </cell>
          <cell r="AU204">
            <v>-8455.2677990235388</v>
          </cell>
          <cell r="AV204">
            <v>-751.01046214997768</v>
          </cell>
          <cell r="AW204">
            <v>-1127.1311732083559</v>
          </cell>
          <cell r="AX204">
            <v>-3474.8215974066406</v>
          </cell>
          <cell r="AY204">
            <v>-9295.8885790444911</v>
          </cell>
          <cell r="AZ204">
            <v>-13029.800490289927</v>
          </cell>
          <cell r="BA204">
            <v>-3334.5813607387245</v>
          </cell>
          <cell r="BB204">
            <v>-8091.6886076666415</v>
          </cell>
          <cell r="BC204">
            <v>-9095.188583817333</v>
          </cell>
          <cell r="BD204">
            <v>-2408.2215427607298</v>
          </cell>
          <cell r="BE204">
            <v>-66179.930179953575</v>
          </cell>
          <cell r="BF204">
            <v>-8113.9237768575549</v>
          </cell>
          <cell r="BG204">
            <v>-9884.9657281562686</v>
          </cell>
          <cell r="BH204">
            <v>-4541.3366751093417</v>
          </cell>
          <cell r="BI204">
            <v>-909.74517498351634</v>
          </cell>
          <cell r="BJ204">
            <v>-1468.4487596154213</v>
          </cell>
          <cell r="BK204">
            <v>-5072.8130604922771</v>
          </cell>
          <cell r="BL204">
            <v>-12889.785645518452</v>
          </cell>
          <cell r="BM204">
            <v>-14734.355594791472</v>
          </cell>
          <cell r="BN204">
            <v>-5330.0518534202129</v>
          </cell>
          <cell r="BO204">
            <v>-8868.4957561120391</v>
          </cell>
          <cell r="BP204">
            <v>13871.857618514448</v>
          </cell>
          <cell r="BQ204">
            <v>-8237.8657734505832</v>
          </cell>
          <cell r="BR204">
            <v>-109275.2275840044</v>
          </cell>
          <cell r="BS204">
            <v>-10328.268624581397</v>
          </cell>
          <cell r="BT204">
            <v>-10274.07342549786</v>
          </cell>
          <cell r="BU204">
            <v>-4591.1871220190078</v>
          </cell>
          <cell r="BV204">
            <v>-1176.3327800203115</v>
          </cell>
          <cell r="BW204">
            <v>-7078.1157197766006</v>
          </cell>
          <cell r="BX204">
            <v>-7692.5630693472922</v>
          </cell>
          <cell r="BY204">
            <v>-14651.263751160353</v>
          </cell>
          <cell r="BZ204">
            <v>-14774.316549066454</v>
          </cell>
          <cell r="CA204">
            <v>-7366.6494748797268</v>
          </cell>
          <cell r="CB204">
            <v>-13873.785364363343</v>
          </cell>
          <cell r="CC204">
            <v>-11932.40939733386</v>
          </cell>
          <cell r="CD204">
            <v>-5536.2623059675097</v>
          </cell>
          <cell r="CE204">
            <v>-184925.57798701525</v>
          </cell>
          <cell r="CF204">
            <v>-77328.670608427376</v>
          </cell>
          <cell r="CG204">
            <v>-8740.3595105260611</v>
          </cell>
          <cell r="CH204">
            <v>-8614.4750118181109</v>
          </cell>
          <cell r="CI204">
            <v>-964.59707012586296</v>
          </cell>
          <cell r="CJ204">
            <v>-11443.563482858241</v>
          </cell>
          <cell r="CK204">
            <v>-15476.789241574705</v>
          </cell>
          <cell r="CL204">
            <v>-10449.359893035144</v>
          </cell>
          <cell r="CM204">
            <v>-12485.281372189522</v>
          </cell>
          <cell r="CN204">
            <v>-10378.37239376083</v>
          </cell>
          <cell r="CO204">
            <v>-13911.088957600296</v>
          </cell>
          <cell r="CP204">
            <v>-10947.029587939382</v>
          </cell>
          <cell r="CQ204">
            <v>-4185.9908571504056</v>
          </cell>
          <cell r="CR204">
            <v>-127369.91666898131</v>
          </cell>
          <cell r="CS204">
            <v>-4608.9107301272452</v>
          </cell>
          <cell r="CT204">
            <v>-9699.4128529503942</v>
          </cell>
          <cell r="CU204">
            <v>-11448.70572642982</v>
          </cell>
          <cell r="CV204">
            <v>-11417.809726893902</v>
          </cell>
          <cell r="CW204">
            <v>-14911.374873936176</v>
          </cell>
          <cell r="CX204">
            <v>-17451.991535417736</v>
          </cell>
          <cell r="CY204">
            <v>-10232.368844870478</v>
          </cell>
          <cell r="CZ204">
            <v>-11778.713621426374</v>
          </cell>
          <cell r="DA204">
            <v>-9269.7653594650328</v>
          </cell>
          <cell r="DB204">
            <v>-11360.845227763057</v>
          </cell>
          <cell r="DC204">
            <v>-10750.263037018478</v>
          </cell>
          <cell r="DD204">
            <v>-4439.7551326900721</v>
          </cell>
          <cell r="DE204">
            <v>-138231.83223304152</v>
          </cell>
          <cell r="DF204">
            <v>-5309.9366148374975</v>
          </cell>
          <cell r="DG204">
            <v>-12101.716005910188</v>
          </cell>
          <cell r="DH204">
            <v>-12188.622404519469</v>
          </cell>
          <cell r="DI204">
            <v>-13860.240377705544</v>
          </cell>
          <cell r="DJ204">
            <v>-15544.606100685894</v>
          </cell>
          <cell r="DK204">
            <v>-17181.528024438769</v>
          </cell>
          <cell r="DL204">
            <v>-11414.002616938204</v>
          </cell>
          <cell r="DM204">
            <v>-12864.363993674517</v>
          </cell>
          <cell r="DN204">
            <v>-13958.896876126528</v>
          </cell>
          <cell r="DO204">
            <v>-3826.5419386252761</v>
          </cell>
          <cell r="DP204">
            <v>-10633.618629451841</v>
          </cell>
          <cell r="DQ204">
            <v>-9347.7586500756443</v>
          </cell>
          <cell r="DR204">
            <v>-136160.81483498216</v>
          </cell>
          <cell r="DS204">
            <v>-7550.281360540539</v>
          </cell>
          <cell r="DT204">
            <v>-4577.0484154578298</v>
          </cell>
          <cell r="DU204">
            <v>-3566.3705341275781</v>
          </cell>
          <cell r="DV204">
            <v>-1555.6532212663442</v>
          </cell>
          <cell r="DW204">
            <v>-6477.2817803584039</v>
          </cell>
          <cell r="DX204">
            <v>-54611.714991275221</v>
          </cell>
          <cell r="DY204">
            <v>-12854.919262554497</v>
          </cell>
          <cell r="DZ204">
            <v>-15915.674206022173</v>
          </cell>
          <cell r="EA204">
            <v>-3642.8265327122062</v>
          </cell>
          <cell r="EB204">
            <v>-11351.200790334493</v>
          </cell>
          <cell r="EC204">
            <v>-4437.9689180273563</v>
          </cell>
          <cell r="ED204">
            <v>-9619.8748223148286</v>
          </cell>
        </row>
        <row r="205">
          <cell r="F205">
            <v>0</v>
          </cell>
          <cell r="G205">
            <v>-12.103990769013762</v>
          </cell>
          <cell r="H205">
            <v>0</v>
          </cell>
          <cell r="I205">
            <v>0</v>
          </cell>
          <cell r="J205">
            <v>-221.43183112330735</v>
          </cell>
          <cell r="K205">
            <v>-1603.1379773551598</v>
          </cell>
          <cell r="L205">
            <v>-30.473576758988202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-9122.6055269986391</v>
          </cell>
          <cell r="S205">
            <v>0</v>
          </cell>
          <cell r="T205">
            <v>0</v>
          </cell>
          <cell r="U205">
            <v>0</v>
          </cell>
          <cell r="V205">
            <v>-1594.2584120947868</v>
          </cell>
          <cell r="W205">
            <v>-1885.3750631734729</v>
          </cell>
          <cell r="X205">
            <v>-2714.0227439245209</v>
          </cell>
          <cell r="Y205">
            <v>-545.74790829047561</v>
          </cell>
          <cell r="Z205">
            <v>-286.05775193031877</v>
          </cell>
          <cell r="AA205">
            <v>-1922.994876852259</v>
          </cell>
          <cell r="AB205">
            <v>-174.14877073466778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6142.8351499959826</v>
          </cell>
          <cell r="BF205">
            <v>-331.01164279691875</v>
          </cell>
          <cell r="BG205">
            <v>-340.55164691247046</v>
          </cell>
          <cell r="BH205">
            <v>-100.27604325860739</v>
          </cell>
          <cell r="BI205">
            <v>0</v>
          </cell>
          <cell r="BJ205">
            <v>0</v>
          </cell>
          <cell r="BK205">
            <v>0</v>
          </cell>
          <cell r="BL205">
            <v>-1453.8966272049583</v>
          </cell>
          <cell r="BM205">
            <v>-1751.8892557579093</v>
          </cell>
          <cell r="BN205">
            <v>-40.651017536409199</v>
          </cell>
          <cell r="BO205">
            <v>-1149.8884960566647</v>
          </cell>
          <cell r="BP205">
            <v>12363.845333713572</v>
          </cell>
          <cell r="BQ205">
            <v>-1052.845454193186</v>
          </cell>
          <cell r="BR205">
            <v>-12424.366444006562</v>
          </cell>
          <cell r="BS205">
            <v>-788.37314766040072</v>
          </cell>
          <cell r="BT205">
            <v>-771.58827132964507</v>
          </cell>
          <cell r="BU205">
            <v>-169.85860286885872</v>
          </cell>
          <cell r="BV205">
            <v>0</v>
          </cell>
          <cell r="BW205">
            <v>-52.310148564400151</v>
          </cell>
          <cell r="BX205">
            <v>-0.48887989297509193</v>
          </cell>
          <cell r="BY205">
            <v>-1759.6960153267719</v>
          </cell>
          <cell r="BZ205">
            <v>-1235.3451699512079</v>
          </cell>
          <cell r="CA205">
            <v>-616.91210514167324</v>
          </cell>
          <cell r="CB205">
            <v>-1869.7754712640308</v>
          </cell>
          <cell r="CC205">
            <v>-433.06610533036292</v>
          </cell>
          <cell r="CD205">
            <v>-4726.9525266806595</v>
          </cell>
          <cell r="CE205">
            <v>-29221.223135977983</v>
          </cell>
          <cell r="CF205">
            <v>-13149.638107182458</v>
          </cell>
          <cell r="CG205">
            <v>-650.95481798099354</v>
          </cell>
          <cell r="CH205">
            <v>-709.25177242653444</v>
          </cell>
          <cell r="CI205">
            <v>-7.2940793051384389</v>
          </cell>
          <cell r="CJ205">
            <v>-1329.4712333360221</v>
          </cell>
          <cell r="CK205">
            <v>-1625.4660851359367</v>
          </cell>
          <cell r="CL205">
            <v>-2845.665328882169</v>
          </cell>
          <cell r="CM205">
            <v>-2327.3680982636288</v>
          </cell>
          <cell r="CN205">
            <v>-977.26742689218372</v>
          </cell>
          <cell r="CO205">
            <v>-1871.0983817330562</v>
          </cell>
          <cell r="CP205">
            <v>-531.5769093548879</v>
          </cell>
          <cell r="CQ205">
            <v>-3196.1708954880014</v>
          </cell>
          <cell r="CR205">
            <v>-20895.843546010554</v>
          </cell>
          <cell r="CS205">
            <v>-2715.8660290623084</v>
          </cell>
          <cell r="CT205">
            <v>-1013.2840216038749</v>
          </cell>
          <cell r="CU205">
            <v>-559.38392359856516</v>
          </cell>
          <cell r="CV205">
            <v>-547.91084516467527</v>
          </cell>
          <cell r="CW205">
            <v>-1092.6822907594033</v>
          </cell>
          <cell r="CX205">
            <v>-1902.6473801336251</v>
          </cell>
          <cell r="CY205">
            <v>-1772.7333178767003</v>
          </cell>
          <cell r="CZ205">
            <v>-3517.554519565776</v>
          </cell>
          <cell r="DA205">
            <v>-3097.3601569570601</v>
          </cell>
          <cell r="DB205">
            <v>-959.40050896350294</v>
          </cell>
          <cell r="DC205">
            <v>-548.36748510366306</v>
          </cell>
          <cell r="DD205">
            <v>-3168.6530672195368</v>
          </cell>
          <cell r="DE205">
            <v>2443.9151660054922</v>
          </cell>
          <cell r="DF205">
            <v>-2390.4278219691478</v>
          </cell>
          <cell r="DG205">
            <v>-496.54279449163005</v>
          </cell>
          <cell r="DH205">
            <v>-631.60711619956419</v>
          </cell>
          <cell r="DI205">
            <v>-255.29380565369502</v>
          </cell>
          <cell r="DJ205">
            <v>-1091.9259873218834</v>
          </cell>
          <cell r="DK205">
            <v>-191.2143289335072</v>
          </cell>
          <cell r="DL205">
            <v>-3209.5332426526584</v>
          </cell>
          <cell r="DM205">
            <v>-1722.62604243448</v>
          </cell>
          <cell r="DN205">
            <v>-424.73866852372885</v>
          </cell>
          <cell r="DO205">
            <v>15494.622291122563</v>
          </cell>
          <cell r="DP205">
            <v>-979.3041124837473</v>
          </cell>
          <cell r="DQ205">
            <v>-1657.4932044539601</v>
          </cell>
          <cell r="DR205">
            <v>-36414.034941002727</v>
          </cell>
          <cell r="DS205">
            <v>-2781.6922309044749</v>
          </cell>
          <cell r="DT205">
            <v>-1325.6778508196585</v>
          </cell>
          <cell r="DU205">
            <v>-2395.1511527393013</v>
          </cell>
          <cell r="DV205">
            <v>-689.56001320946962</v>
          </cell>
          <cell r="DW205">
            <v>-4866.9267491679639</v>
          </cell>
          <cell r="DX205">
            <v>-10634.842994131614</v>
          </cell>
          <cell r="DY205">
            <v>-2953.1150567862205</v>
          </cell>
          <cell r="DZ205">
            <v>-3314.7944269990548</v>
          </cell>
          <cell r="EA205">
            <v>-810.44969325279817</v>
          </cell>
          <cell r="EB205">
            <v>-3326.6104860254563</v>
          </cell>
          <cell r="EC205">
            <v>-768.16379673592746</v>
          </cell>
          <cell r="ED205">
            <v>-2547.0504902289249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-2012.751776997</v>
          </cell>
          <cell r="AF206">
            <v>0</v>
          </cell>
          <cell r="AG206">
            <v>0</v>
          </cell>
          <cell r="AH206">
            <v>0</v>
          </cell>
          <cell r="AI206">
            <v>-1219.3527196722571</v>
          </cell>
          <cell r="AJ206">
            <v>-195.51419091410935</v>
          </cell>
          <cell r="AK206">
            <v>-481.42983138980344</v>
          </cell>
          <cell r="AL206">
            <v>0</v>
          </cell>
          <cell r="AM206">
            <v>0</v>
          </cell>
          <cell r="AN206">
            <v>-116.45503502478823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-2630.2811880074441</v>
          </cell>
          <cell r="BS206">
            <v>0</v>
          </cell>
          <cell r="BT206">
            <v>0</v>
          </cell>
          <cell r="BU206">
            <v>-415.35220861225389</v>
          </cell>
          <cell r="BV206">
            <v>-1073.8315051957034</v>
          </cell>
          <cell r="BW206">
            <v>-236.58229098655283</v>
          </cell>
          <cell r="BX206">
            <v>-226.03789584618062</v>
          </cell>
          <cell r="BY206">
            <v>0</v>
          </cell>
          <cell r="BZ206">
            <v>0</v>
          </cell>
          <cell r="CA206">
            <v>-678.47728736838326</v>
          </cell>
          <cell r="CB206">
            <v>0</v>
          </cell>
          <cell r="CC206">
            <v>0</v>
          </cell>
          <cell r="CD206">
            <v>0</v>
          </cell>
          <cell r="CE206">
            <v>-2520.927057005465</v>
          </cell>
          <cell r="CF206">
            <v>0</v>
          </cell>
          <cell r="CG206">
            <v>-62.025669417344034</v>
          </cell>
          <cell r="CH206">
            <v>-738.83883570018224</v>
          </cell>
          <cell r="CI206">
            <v>-1376.2489214118104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-343.81363047426566</v>
          </cell>
          <cell r="CO206">
            <v>0</v>
          </cell>
          <cell r="CP206">
            <v>0</v>
          </cell>
          <cell r="CQ206">
            <v>0</v>
          </cell>
          <cell r="CR206">
            <v>-508.96172600984573</v>
          </cell>
          <cell r="CS206">
            <v>0</v>
          </cell>
          <cell r="CT206">
            <v>0</v>
          </cell>
          <cell r="CU206">
            <v>-104.59513818542473</v>
          </cell>
          <cell r="CV206">
            <v>-118.35430374438874</v>
          </cell>
          <cell r="CW206">
            <v>-36.56370847672224</v>
          </cell>
          <cell r="CX206">
            <v>-129.31067631999031</v>
          </cell>
          <cell r="CY206">
            <v>0</v>
          </cell>
          <cell r="CZ206">
            <v>0</v>
          </cell>
          <cell r="DA206">
            <v>-120.13789928006008</v>
          </cell>
          <cell r="DB206">
            <v>0</v>
          </cell>
          <cell r="DC206">
            <v>0</v>
          </cell>
          <cell r="DD206">
            <v>0</v>
          </cell>
          <cell r="DE206">
            <v>-1170.8276939950883</v>
          </cell>
          <cell r="DF206">
            <v>0</v>
          </cell>
          <cell r="DG206">
            <v>0</v>
          </cell>
          <cell r="DH206">
            <v>-344.00001628394239</v>
          </cell>
          <cell r="DI206">
            <v>-351.31360812601633</v>
          </cell>
          <cell r="DJ206">
            <v>-37.090358627494425</v>
          </cell>
          <cell r="DK206">
            <v>-308.73805561801419</v>
          </cell>
          <cell r="DL206">
            <v>0</v>
          </cell>
          <cell r="DM206">
            <v>0</v>
          </cell>
          <cell r="DN206">
            <v>-129.68565534194931</v>
          </cell>
          <cell r="DO206">
            <v>0</v>
          </cell>
          <cell r="DP206">
            <v>0</v>
          </cell>
          <cell r="DQ206">
            <v>0</v>
          </cell>
          <cell r="DR206">
            <v>-841.69406099244952</v>
          </cell>
          <cell r="DS206">
            <v>0</v>
          </cell>
          <cell r="DT206">
            <v>0</v>
          </cell>
          <cell r="DU206">
            <v>-342.78345468454063</v>
          </cell>
          <cell r="DV206">
            <v>-193.35129240783863</v>
          </cell>
          <cell r="DW206">
            <v>-37.759739929810166</v>
          </cell>
          <cell r="DX206">
            <v>-133.09638826502487</v>
          </cell>
          <cell r="DY206">
            <v>0</v>
          </cell>
          <cell r="DZ206">
            <v>0</v>
          </cell>
          <cell r="EA206">
            <v>-134.70318570779637</v>
          </cell>
          <cell r="EB206">
            <v>0</v>
          </cell>
          <cell r="EC206">
            <v>0</v>
          </cell>
          <cell r="ED206">
            <v>0</v>
          </cell>
        </row>
        <row r="208">
          <cell r="A208" t="str">
            <v>Total Coal Fuel Burn Expense</v>
          </cell>
          <cell r="F208">
            <v>-1320.4925890266895</v>
          </cell>
          <cell r="G208">
            <v>-974.71656163781881</v>
          </cell>
          <cell r="H208">
            <v>-3381.5988163948059</v>
          </cell>
          <cell r="I208">
            <v>-13577.874939955771</v>
          </cell>
          <cell r="J208">
            <v>-11697.167046189308</v>
          </cell>
          <cell r="K208">
            <v>-19389.22337744385</v>
          </cell>
          <cell r="L208">
            <v>-12723.320061594248</v>
          </cell>
          <cell r="M208">
            <v>-24260.314527273178</v>
          </cell>
          <cell r="N208">
            <v>-30049.664904102683</v>
          </cell>
          <cell r="O208">
            <v>-22628.415197849274</v>
          </cell>
          <cell r="P208">
            <v>-11664.196875497699</v>
          </cell>
          <cell r="Q208">
            <v>-5431.9961820989847</v>
          </cell>
          <cell r="R208">
            <v>-306671.84891605377</v>
          </cell>
          <cell r="S208">
            <v>-12372.019871905446</v>
          </cell>
          <cell r="T208">
            <v>-78847.558819673955</v>
          </cell>
          <cell r="U208">
            <v>-22324.239170253277</v>
          </cell>
          <cell r="V208">
            <v>-17637.5760384202</v>
          </cell>
          <cell r="W208">
            <v>-10942.640438646078</v>
          </cell>
          <cell r="X208">
            <v>-17106.60046030581</v>
          </cell>
          <cell r="Y208">
            <v>-18310.038669928908</v>
          </cell>
          <cell r="Z208">
            <v>-27964.233293585479</v>
          </cell>
          <cell r="AA208">
            <v>-30941.731774367392</v>
          </cell>
          <cell r="AB208">
            <v>-31074.5883808285</v>
          </cell>
          <cell r="AC208">
            <v>-25166.682780146599</v>
          </cell>
          <cell r="AD208">
            <v>-13983.939217999578</v>
          </cell>
          <cell r="AE208">
            <v>-262845.34118521214</v>
          </cell>
          <cell r="AF208">
            <v>-17335.397708654404</v>
          </cell>
          <cell r="AG208">
            <v>-13819.564428731799</v>
          </cell>
          <cell r="AH208">
            <v>-23040.711368069053</v>
          </cell>
          <cell r="AI208">
            <v>-17307.450937718153</v>
          </cell>
          <cell r="AJ208">
            <v>-26471.445746347308</v>
          </cell>
          <cell r="AK208">
            <v>-24863.552992008626</v>
          </cell>
          <cell r="AL208">
            <v>-22726.13195374608</v>
          </cell>
          <cell r="AM208">
            <v>-26254.473763853312</v>
          </cell>
          <cell r="AN208">
            <v>-30097.599750950933</v>
          </cell>
          <cell r="AO208">
            <v>-31314.252950251102</v>
          </cell>
          <cell r="AP208">
            <v>-26710.949874565005</v>
          </cell>
          <cell r="AQ208">
            <v>-2903.8097101449966</v>
          </cell>
          <cell r="AR208">
            <v>-249752.31031000614</v>
          </cell>
          <cell r="AS208">
            <v>-21897.295752778649</v>
          </cell>
          <cell r="AT208">
            <v>-20825.282952934504</v>
          </cell>
          <cell r="AU208">
            <v>-23075.680829510093</v>
          </cell>
          <cell r="AV208">
            <v>-6096.4792541563511</v>
          </cell>
          <cell r="AW208">
            <v>-15404.565650336444</v>
          </cell>
          <cell r="AX208">
            <v>-20777.222016870975</v>
          </cell>
          <cell r="AY208">
            <v>-27418.209037184715</v>
          </cell>
          <cell r="AZ208">
            <v>-30058.304004564881</v>
          </cell>
          <cell r="BA208">
            <v>-22179.38141605258</v>
          </cell>
          <cell r="BB208">
            <v>-25679.766284786165</v>
          </cell>
          <cell r="BC208">
            <v>-23455.135039232671</v>
          </cell>
          <cell r="BD208">
            <v>-12884.988071620464</v>
          </cell>
          <cell r="BE208">
            <v>-186204.12181019783</v>
          </cell>
          <cell r="BF208">
            <v>-19749.822160728276</v>
          </cell>
          <cell r="BG208">
            <v>-18096.607519835234</v>
          </cell>
          <cell r="BH208">
            <v>-21094.624533101916</v>
          </cell>
          <cell r="BI208">
            <v>-7769.9430687725544</v>
          </cell>
          <cell r="BJ208">
            <v>-18840.801728069782</v>
          </cell>
          <cell r="BK208">
            <v>-23172.245010524988</v>
          </cell>
          <cell r="BL208">
            <v>-27858.255433373153</v>
          </cell>
          <cell r="BM208">
            <v>-33409.453475773335</v>
          </cell>
          <cell r="BN208">
            <v>-22790.011724233627</v>
          </cell>
          <cell r="BO208">
            <v>-27774.981802850962</v>
          </cell>
          <cell r="BP208">
            <v>55943.036769926548</v>
          </cell>
          <cell r="BQ208">
            <v>-21590.412122666836</v>
          </cell>
          <cell r="BR208">
            <v>-287754.78725290298</v>
          </cell>
          <cell r="BS208">
            <v>-23163.120226792991</v>
          </cell>
          <cell r="BT208">
            <v>-22892.87351012975</v>
          </cell>
          <cell r="BU208">
            <v>-20638.409360043705</v>
          </cell>
          <cell r="BV208">
            <v>-9040.815296754241</v>
          </cell>
          <cell r="BW208">
            <v>-22123.478455945849</v>
          </cell>
          <cell r="BX208">
            <v>-24906.804874815047</v>
          </cell>
          <cell r="BY208">
            <v>-30017.744720548391</v>
          </cell>
          <cell r="BZ208">
            <v>-32208.110532477498</v>
          </cell>
          <cell r="CA208">
            <v>-24557.657448105514</v>
          </cell>
          <cell r="CB208">
            <v>-31509.932955399156</v>
          </cell>
          <cell r="CC208">
            <v>-26606.844725169241</v>
          </cell>
          <cell r="CD208">
            <v>-20088.99514682591</v>
          </cell>
          <cell r="CE208">
            <v>-558650.30689609051</v>
          </cell>
          <cell r="CF208">
            <v>-270308.01288102567</v>
          </cell>
          <cell r="CG208">
            <v>-25438.194460242987</v>
          </cell>
          <cell r="CH208">
            <v>-29413.867402538657</v>
          </cell>
          <cell r="CI208">
            <v>-11670.157179616392</v>
          </cell>
          <cell r="CJ208">
            <v>-26969.310388050973</v>
          </cell>
          <cell r="CK208">
            <v>-31405.122923329473</v>
          </cell>
          <cell r="CL208">
            <v>-25898.05155967176</v>
          </cell>
          <cell r="CM208">
            <v>-29125.904698982835</v>
          </cell>
          <cell r="CN208">
            <v>-29707.614331364632</v>
          </cell>
          <cell r="CO208">
            <v>-32825.039718076587</v>
          </cell>
          <cell r="CP208">
            <v>-28144.7317282781</v>
          </cell>
          <cell r="CQ208">
            <v>-17744.299624815583</v>
          </cell>
          <cell r="CR208">
            <v>-344492.7521468401</v>
          </cell>
          <cell r="CS208">
            <v>-17999.075730592012</v>
          </cell>
          <cell r="CT208">
            <v>-24577.931394681334</v>
          </cell>
          <cell r="CU208">
            <v>-30794.606259427965</v>
          </cell>
          <cell r="CV208">
            <v>-33642.161227203906</v>
          </cell>
          <cell r="CW208">
            <v>-34457.643394082785</v>
          </cell>
          <cell r="CX208">
            <v>-33930.338479094207</v>
          </cell>
          <cell r="CY208">
            <v>-23554.575914591551</v>
          </cell>
          <cell r="CZ208">
            <v>-28514.965089812875</v>
          </cell>
          <cell r="DA208">
            <v>-35222.546576753259</v>
          </cell>
          <cell r="DB208">
            <v>-32909.906383350492</v>
          </cell>
          <cell r="DC208">
            <v>-28267.704176582396</v>
          </cell>
          <cell r="DD208">
            <v>-20621.29752086103</v>
          </cell>
          <cell r="DE208">
            <v>-332106.34696996212</v>
          </cell>
          <cell r="DF208">
            <v>-21107.472614809871</v>
          </cell>
          <cell r="DG208">
            <v>-26930.844492293894</v>
          </cell>
          <cell r="DH208">
            <v>-34628.23589951545</v>
          </cell>
          <cell r="DI208">
            <v>-34745.260250419378</v>
          </cell>
          <cell r="DJ208">
            <v>-37141.17345739156</v>
          </cell>
          <cell r="DK208">
            <v>-41869.572675071657</v>
          </cell>
          <cell r="DL208">
            <v>-27285.08194257319</v>
          </cell>
          <cell r="DM208">
            <v>-28229.312697380781</v>
          </cell>
          <cell r="DN208">
            <v>-36314.528711743653</v>
          </cell>
          <cell r="DO208">
            <v>9411.9097611382604</v>
          </cell>
          <cell r="DP208">
            <v>-29884.519826970994</v>
          </cell>
          <cell r="DQ208">
            <v>-23382.254162915051</v>
          </cell>
          <cell r="DR208">
            <v>-507366.51620686054</v>
          </cell>
          <cell r="DS208">
            <v>-22548.60875339061</v>
          </cell>
          <cell r="DT208">
            <v>-22527.226736068726</v>
          </cell>
          <cell r="DU208">
            <v>-30028.076423496008</v>
          </cell>
          <cell r="DV208">
            <v>-23257.141975805163</v>
          </cell>
          <cell r="DW208">
            <v>-26861.442884549499</v>
          </cell>
          <cell r="DX208">
            <v>-210679.02802112699</v>
          </cell>
          <cell r="DY208">
            <v>-26948.218452110887</v>
          </cell>
          <cell r="DZ208">
            <v>-32306.242251992226</v>
          </cell>
          <cell r="EA208">
            <v>-28755.614919304848</v>
          </cell>
          <cell r="EB208">
            <v>-36905.225742682815</v>
          </cell>
          <cell r="EC208">
            <v>-27457.258312754333</v>
          </cell>
          <cell r="ED208">
            <v>-19092.431733608246</v>
          </cell>
        </row>
        <row r="210">
          <cell r="A210" t="str">
            <v>Gas Fuel Burn Expense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-6.03053910053859E-2</v>
          </cell>
          <cell r="J211">
            <v>-7.4933186260750517E-2</v>
          </cell>
          <cell r="K211">
            <v>-8.1113242860737955E-2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-148.1589999999851</v>
          </cell>
          <cell r="Q211">
            <v>0</v>
          </cell>
          <cell r="R211">
            <v>-25292.513499997556</v>
          </cell>
          <cell r="S211">
            <v>-1892.0268999999389</v>
          </cell>
          <cell r="T211">
            <v>-14205.084300000221</v>
          </cell>
          <cell r="U211">
            <v>-5027.8640999998897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-955.13609999977052</v>
          </cell>
          <cell r="AB211">
            <v>-397.45539999986067</v>
          </cell>
          <cell r="AC211">
            <v>0</v>
          </cell>
          <cell r="AD211">
            <v>-2814.9467000002041</v>
          </cell>
          <cell r="AE211">
            <v>-9929.5146000012755</v>
          </cell>
          <cell r="AF211">
            <v>-205.07160000037402</v>
          </cell>
          <cell r="AG211">
            <v>-673.19759999960661</v>
          </cell>
          <cell r="AH211">
            <v>-2536.5852999994531</v>
          </cell>
          <cell r="AI211">
            <v>-3955.3780000004917</v>
          </cell>
          <cell r="AJ211">
            <v>0</v>
          </cell>
          <cell r="AK211">
            <v>0</v>
          </cell>
          <cell r="AL211">
            <v>0</v>
          </cell>
          <cell r="AM211">
            <v>-334.01619999948889</v>
          </cell>
          <cell r="AN211">
            <v>-1206.8026999998838</v>
          </cell>
          <cell r="AO211">
            <v>-993.88820000039414</v>
          </cell>
          <cell r="AP211">
            <v>0</v>
          </cell>
          <cell r="AQ211">
            <v>-24.575000000069849</v>
          </cell>
          <cell r="AR211">
            <v>-8963.6232999935746</v>
          </cell>
          <cell r="AS211">
            <v>0</v>
          </cell>
          <cell r="AT211">
            <v>0</v>
          </cell>
          <cell r="AU211">
            <v>0</v>
          </cell>
          <cell r="AV211">
            <v>-2469.6123000001535</v>
          </cell>
          <cell r="AW211">
            <v>-174.93170000007376</v>
          </cell>
          <cell r="AX211">
            <v>-254.99750000005588</v>
          </cell>
          <cell r="AY211">
            <v>-576.79519999958575</v>
          </cell>
          <cell r="AZ211">
            <v>-568.56630000006407</v>
          </cell>
          <cell r="BA211">
            <v>-3053.8544999994338</v>
          </cell>
          <cell r="BB211">
            <v>-1824.9128000000492</v>
          </cell>
          <cell r="BC211">
            <v>0</v>
          </cell>
          <cell r="BD211">
            <v>-39.952999999979511</v>
          </cell>
          <cell r="BE211">
            <v>-11445.516899995506</v>
          </cell>
          <cell r="BF211">
            <v>-2.4574999995529652</v>
          </cell>
          <cell r="BG211">
            <v>-721.59250000026077</v>
          </cell>
          <cell r="BH211">
            <v>-458.2554999999702</v>
          </cell>
          <cell r="BI211">
            <v>-2933.098000000231</v>
          </cell>
          <cell r="BJ211">
            <v>-250.43070000014268</v>
          </cell>
          <cell r="BK211">
            <v>-1028.8858000000473</v>
          </cell>
          <cell r="BL211">
            <v>-317.04270000010729</v>
          </cell>
          <cell r="BM211">
            <v>-920.8617000002414</v>
          </cell>
          <cell r="BN211">
            <v>-1707.3601999999955</v>
          </cell>
          <cell r="BO211">
            <v>-3073.1243000002578</v>
          </cell>
          <cell r="BP211">
            <v>-32.408000000286847</v>
          </cell>
          <cell r="BQ211">
            <v>0</v>
          </cell>
          <cell r="BR211">
            <v>-13669.874400004745</v>
          </cell>
          <cell r="BS211">
            <v>0</v>
          </cell>
          <cell r="BT211">
            <v>-589.53150000004098</v>
          </cell>
          <cell r="BU211">
            <v>-851.65890000015497</v>
          </cell>
          <cell r="BV211">
            <v>-2757.2835999997333</v>
          </cell>
          <cell r="BW211">
            <v>0</v>
          </cell>
          <cell r="BX211">
            <v>-1511.3509999997914</v>
          </cell>
          <cell r="BY211">
            <v>-1612.0936000002548</v>
          </cell>
          <cell r="BZ211">
            <v>-3143.2433000002056</v>
          </cell>
          <cell r="CA211">
            <v>-1487.4954999992624</v>
          </cell>
          <cell r="CB211">
            <v>-1571.0849999999627</v>
          </cell>
          <cell r="CC211">
            <v>0</v>
          </cell>
          <cell r="CD211">
            <v>-146.13199999928474</v>
          </cell>
          <cell r="CE211">
            <v>-6907.5246999785304</v>
          </cell>
          <cell r="CF211">
            <v>-2821.5179999992251</v>
          </cell>
          <cell r="CG211">
            <v>0</v>
          </cell>
          <cell r="CH211">
            <v>0</v>
          </cell>
          <cell r="CI211">
            <v>-3066.3097000000998</v>
          </cell>
          <cell r="CJ211">
            <v>0</v>
          </cell>
          <cell r="CK211">
            <v>0</v>
          </cell>
          <cell r="CL211">
            <v>-425.7940000006929</v>
          </cell>
          <cell r="CM211">
            <v>-372.73199999984354</v>
          </cell>
          <cell r="CN211">
            <v>1271.5130000002682</v>
          </cell>
          <cell r="CO211">
            <v>-1315.9840000001714</v>
          </cell>
          <cell r="CP211">
            <v>-108.10499999951571</v>
          </cell>
          <cell r="CQ211">
            <v>-68.59499999973923</v>
          </cell>
          <cell r="CR211">
            <v>-3608.9196000024676</v>
          </cell>
          <cell r="CS211">
            <v>-215.01999999955297</v>
          </cell>
          <cell r="CT211">
            <v>0</v>
          </cell>
          <cell r="CU211">
            <v>0</v>
          </cell>
          <cell r="CV211">
            <v>-26.388999999500811</v>
          </cell>
          <cell r="CW211">
            <v>0</v>
          </cell>
          <cell r="CX211">
            <v>-196.80309999990277</v>
          </cell>
          <cell r="CY211">
            <v>-1434.1775000002235</v>
          </cell>
          <cell r="CZ211">
            <v>-650.13200000021607</v>
          </cell>
          <cell r="DA211">
            <v>-401.61299999989569</v>
          </cell>
          <cell r="DB211">
            <v>-684.78500000014901</v>
          </cell>
          <cell r="DC211">
            <v>0</v>
          </cell>
          <cell r="DD211">
            <v>0</v>
          </cell>
          <cell r="DE211">
            <v>-404442.4211999923</v>
          </cell>
          <cell r="DF211">
            <v>0</v>
          </cell>
          <cell r="DG211">
            <v>0</v>
          </cell>
          <cell r="DH211">
            <v>0</v>
          </cell>
          <cell r="DI211">
            <v>-92.040700000710785</v>
          </cell>
          <cell r="DJ211">
            <v>0</v>
          </cell>
          <cell r="DK211">
            <v>0</v>
          </cell>
          <cell r="DL211">
            <v>-637.63350000046194</v>
          </cell>
          <cell r="DM211">
            <v>-1642.2744999993593</v>
          </cell>
          <cell r="DN211">
            <v>-465.36799999978393</v>
          </cell>
          <cell r="DO211">
            <v>-401503.48749999981</v>
          </cell>
          <cell r="DP211">
            <v>0</v>
          </cell>
          <cell r="DQ211">
            <v>-101.61699999962002</v>
          </cell>
          <cell r="DR211">
            <v>-32247.223500013351</v>
          </cell>
          <cell r="DS211">
            <v>-3768.0285000000149</v>
          </cell>
          <cell r="DT211">
            <v>-2113.0369999995455</v>
          </cell>
          <cell r="DU211">
            <v>-4295.1205000001937</v>
          </cell>
          <cell r="DV211">
            <v>-5121.063000000082</v>
          </cell>
          <cell r="DW211">
            <v>0</v>
          </cell>
          <cell r="DX211">
            <v>-1294.625</v>
          </cell>
          <cell r="DY211">
            <v>-3295.2440000008792</v>
          </cell>
          <cell r="DZ211">
            <v>-3469.0904999999329</v>
          </cell>
          <cell r="EA211">
            <v>-1929.019499999471</v>
          </cell>
          <cell r="EB211">
            <v>-1739.2194999996573</v>
          </cell>
          <cell r="EC211">
            <v>-549.85699999984354</v>
          </cell>
          <cell r="ED211">
            <v>-4672.9189999997616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-6.1011672588065267</v>
          </cell>
          <cell r="G213">
            <v>-165.55541689763777</v>
          </cell>
          <cell r="H213">
            <v>1.0426746435769019E-2</v>
          </cell>
          <cell r="I213">
            <v>0</v>
          </cell>
          <cell r="J213">
            <v>0.89869473688304424</v>
          </cell>
          <cell r="K213">
            <v>-330.53816659469157</v>
          </cell>
          <cell r="L213">
            <v>-104.78889548592269</v>
          </cell>
          <cell r="M213">
            <v>-33.76032582577318</v>
          </cell>
          <cell r="N213">
            <v>-489.68547053541988</v>
          </cell>
          <cell r="O213">
            <v>-50.586425352841616</v>
          </cell>
          <cell r="P213">
            <v>0</v>
          </cell>
          <cell r="Q213">
            <v>0.41947473440086469</v>
          </cell>
          <cell r="R213">
            <v>-5108.5932604372501</v>
          </cell>
          <cell r="S213">
            <v>0.38087647510110401</v>
          </cell>
          <cell r="T213">
            <v>-1577.1425358448178</v>
          </cell>
          <cell r="U213">
            <v>-790.07257755752653</v>
          </cell>
          <cell r="V213">
            <v>-1347.2908133906312</v>
          </cell>
          <cell r="W213">
            <v>-448.32368180714548</v>
          </cell>
          <cell r="X213">
            <v>-711.33999197231606</v>
          </cell>
          <cell r="Y213">
            <v>-22.097352142445743</v>
          </cell>
          <cell r="Z213">
            <v>-79.88771494384855</v>
          </cell>
          <cell r="AA213">
            <v>-122.70567640662193</v>
          </cell>
          <cell r="AB213">
            <v>-10.716500462032855</v>
          </cell>
          <cell r="AC213">
            <v>-0.61427229270339012</v>
          </cell>
          <cell r="AD213">
            <v>1.2169799074472394</v>
          </cell>
          <cell r="AE213">
            <v>-13938.836181424558</v>
          </cell>
          <cell r="AF213">
            <v>-3576.1974241109565</v>
          </cell>
          <cell r="AG213">
            <v>-4704.5413411678746</v>
          </cell>
          <cell r="AH213">
            <v>-1993.6386876786128</v>
          </cell>
          <cell r="AI213">
            <v>-1312.9058805638924</v>
          </cell>
          <cell r="AJ213">
            <v>-961.45427666418254</v>
          </cell>
          <cell r="AK213">
            <v>-1227.1216459255666</v>
          </cell>
          <cell r="AL213">
            <v>-25.606101443059742</v>
          </cell>
          <cell r="AM213">
            <v>-58.600461057387292</v>
          </cell>
          <cell r="AN213">
            <v>-62.69933164678514</v>
          </cell>
          <cell r="AO213">
            <v>0.39960505208000541</v>
          </cell>
          <cell r="AP213">
            <v>-16.61604524590075</v>
          </cell>
          <cell r="AQ213">
            <v>0.14540902400585765</v>
          </cell>
          <cell r="AR213">
            <v>-7876.2586735188961</v>
          </cell>
          <cell r="AS213">
            <v>0.80338870474952273</v>
          </cell>
          <cell r="AT213">
            <v>-962.76513656415045</v>
          </cell>
          <cell r="AU213">
            <v>-742.44556643022224</v>
          </cell>
          <cell r="AV213">
            <v>-1673.327383402735</v>
          </cell>
          <cell r="AW213">
            <v>-970.98630173783749</v>
          </cell>
          <cell r="AX213">
            <v>-800.8536572996527</v>
          </cell>
          <cell r="AY213">
            <v>29.996679867617786</v>
          </cell>
          <cell r="AZ213">
            <v>-215.4527976103127</v>
          </cell>
          <cell r="BA213">
            <v>-1059.4658151846379</v>
          </cell>
          <cell r="BB213">
            <v>-454.24906923715025</v>
          </cell>
          <cell r="BC213">
            <v>-1027.6180339725688</v>
          </cell>
          <cell r="BD213">
            <v>0.10501934327476192</v>
          </cell>
          <cell r="BE213">
            <v>-5820.0368961915374</v>
          </cell>
          <cell r="BF213">
            <v>-1539.2875357316807</v>
          </cell>
          <cell r="BG213">
            <v>-1551.8173962347209</v>
          </cell>
          <cell r="BH213">
            <v>-2625.473773624748</v>
          </cell>
          <cell r="BI213">
            <v>-1513.1936415815726</v>
          </cell>
          <cell r="BJ213">
            <v>-1621.5436361311004</v>
          </cell>
          <cell r="BK213">
            <v>-477.06924714613706</v>
          </cell>
          <cell r="BL213">
            <v>-803.74529962521046</v>
          </cell>
          <cell r="BM213">
            <v>-376.41086219623685</v>
          </cell>
          <cell r="BN213">
            <v>-1993.0258955052122</v>
          </cell>
          <cell r="BO213">
            <v>-595.39127763453871</v>
          </cell>
          <cell r="BP213">
            <v>7428.5095718633384</v>
          </cell>
          <cell r="BQ213">
            <v>-151.58790263533592</v>
          </cell>
          <cell r="BR213">
            <v>-18227.122702278197</v>
          </cell>
          <cell r="BS213">
            <v>-437.69398953672498</v>
          </cell>
          <cell r="BT213">
            <v>-1723.839542536065</v>
          </cell>
          <cell r="BU213">
            <v>-3077.433361784555</v>
          </cell>
          <cell r="BV213">
            <v>-2298.7038380429149</v>
          </cell>
          <cell r="BW213">
            <v>-3658.7483971221372</v>
          </cell>
          <cell r="BX213">
            <v>-2959.8861043956131</v>
          </cell>
          <cell r="BY213">
            <v>-320.96460404247046</v>
          </cell>
          <cell r="BZ213">
            <v>-491.66366481687874</v>
          </cell>
          <cell r="CA213">
            <v>-2561.9688999997452</v>
          </cell>
          <cell r="CB213">
            <v>-150.68420000001788</v>
          </cell>
          <cell r="CC213">
            <v>-519.09109999984503</v>
          </cell>
          <cell r="CD213">
            <v>-26.445000000006985</v>
          </cell>
          <cell r="CE213">
            <v>-518636.73967999965</v>
          </cell>
          <cell r="CF213">
            <v>-508008.76087999996</v>
          </cell>
          <cell r="CG213">
            <v>-525.38440000079572</v>
          </cell>
          <cell r="CH213">
            <v>-145.21579999988899</v>
          </cell>
          <cell r="CI213">
            <v>-4380.6822999995202</v>
          </cell>
          <cell r="CJ213">
            <v>0</v>
          </cell>
          <cell r="CK213">
            <v>-118.15103000000818</v>
          </cell>
          <cell r="CL213">
            <v>-2512.5398300001398</v>
          </cell>
          <cell r="CM213">
            <v>-2194.7997400006279</v>
          </cell>
          <cell r="CN213">
            <v>-202.4086999995634</v>
          </cell>
          <cell r="CO213">
            <v>-279.05300000007264</v>
          </cell>
          <cell r="CP213">
            <v>-269.74399999994785</v>
          </cell>
          <cell r="CQ213">
            <v>0</v>
          </cell>
          <cell r="CR213">
            <v>-6594.0814099907875</v>
          </cell>
          <cell r="CS213">
            <v>-9.4968299999891315</v>
          </cell>
          <cell r="CT213">
            <v>-460.16650000028312</v>
          </cell>
          <cell r="CU213">
            <v>-231.24149999953806</v>
          </cell>
          <cell r="CV213">
            <v>0</v>
          </cell>
          <cell r="CW213">
            <v>0</v>
          </cell>
          <cell r="CX213">
            <v>-170.71383999998216</v>
          </cell>
          <cell r="CY213">
            <v>-2759.8189900005236</v>
          </cell>
          <cell r="CZ213">
            <v>-2282.5726999994367</v>
          </cell>
          <cell r="DA213">
            <v>-447.180549999699</v>
          </cell>
          <cell r="DB213">
            <v>-148.82650000043213</v>
          </cell>
          <cell r="DC213">
            <v>-84.064000000245869</v>
          </cell>
          <cell r="DD213">
            <v>0</v>
          </cell>
          <cell r="DE213">
            <v>130522.29866000265</v>
          </cell>
          <cell r="DF213">
            <v>-9.6383999999961816</v>
          </cell>
          <cell r="DG213">
            <v>-259.86100000049919</v>
          </cell>
          <cell r="DH213">
            <v>-43.927500000223517</v>
          </cell>
          <cell r="DI213">
            <v>0</v>
          </cell>
          <cell r="DJ213">
            <v>0</v>
          </cell>
          <cell r="DK213">
            <v>-88.084999999962747</v>
          </cell>
          <cell r="DL213">
            <v>-2802.151999999769</v>
          </cell>
          <cell r="DM213">
            <v>-1583.5062999995425</v>
          </cell>
          <cell r="DN213">
            <v>-1665.8418000005186</v>
          </cell>
          <cell r="DO213">
            <v>138781.21565999975</v>
          </cell>
          <cell r="DP213">
            <v>-514.80949999950826</v>
          </cell>
          <cell r="DQ213">
            <v>-1291.0954999998212</v>
          </cell>
          <cell r="DR213">
            <v>-31551.427120000124</v>
          </cell>
          <cell r="DS213">
            <v>-856.52124999836087</v>
          </cell>
          <cell r="DT213">
            <v>-1198.2065000003204</v>
          </cell>
          <cell r="DU213">
            <v>-222.73300000000745</v>
          </cell>
          <cell r="DV213">
            <v>0</v>
          </cell>
          <cell r="DW213">
            <v>0</v>
          </cell>
          <cell r="DX213">
            <v>-15706.240989999846</v>
          </cell>
          <cell r="DY213">
            <v>-4078.777499999851</v>
          </cell>
          <cell r="DZ213">
            <v>-2789.0952800000086</v>
          </cell>
          <cell r="EA213">
            <v>-3326.6175999995321</v>
          </cell>
          <cell r="EB213">
            <v>-1358.0509999999776</v>
          </cell>
          <cell r="EC213">
            <v>-2015.1840000003576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0.98333834763616323</v>
          </cell>
          <cell r="M214">
            <v>0.59427762590348721</v>
          </cell>
          <cell r="N214">
            <v>0.90225851634750143</v>
          </cell>
          <cell r="O214">
            <v>0</v>
          </cell>
          <cell r="P214">
            <v>0</v>
          </cell>
          <cell r="Q214">
            <v>0</v>
          </cell>
          <cell r="R214">
            <v>23.157597939483821</v>
          </cell>
          <cell r="S214">
            <v>0</v>
          </cell>
          <cell r="T214">
            <v>-15.2505667017831</v>
          </cell>
          <cell r="U214">
            <v>0</v>
          </cell>
          <cell r="V214">
            <v>0</v>
          </cell>
          <cell r="W214">
            <v>1.3228555720706936</v>
          </cell>
          <cell r="X214">
            <v>9.1992209482705221</v>
          </cell>
          <cell r="Y214">
            <v>2.445637333788909</v>
          </cell>
          <cell r="Z214">
            <v>5.6913696045521647</v>
          </cell>
          <cell r="AA214">
            <v>9.6043295322451741</v>
          </cell>
          <cell r="AB214">
            <v>10.144751650514081</v>
          </cell>
          <cell r="AC214">
            <v>0</v>
          </cell>
          <cell r="AD214">
            <v>0</v>
          </cell>
          <cell r="AE214">
            <v>58.703927710652351</v>
          </cell>
          <cell r="AF214">
            <v>0</v>
          </cell>
          <cell r="AG214">
            <v>2.7366225027799373</v>
          </cell>
          <cell r="AH214">
            <v>0</v>
          </cell>
          <cell r="AI214">
            <v>10.538561983703403</v>
          </cell>
          <cell r="AJ214">
            <v>8.3192350487224758</v>
          </cell>
          <cell r="AK214">
            <v>11.192643003771082</v>
          </cell>
          <cell r="AL214">
            <v>8.1773022676352412</v>
          </cell>
          <cell r="AM214">
            <v>9.4516236891504377</v>
          </cell>
          <cell r="AN214">
            <v>8.2278468356234953</v>
          </cell>
          <cell r="AO214">
            <v>6.0092379746492952E-2</v>
          </cell>
          <cell r="AP214">
            <v>0</v>
          </cell>
          <cell r="AQ214">
            <v>0</v>
          </cell>
          <cell r="AR214">
            <v>113.99381370842457</v>
          </cell>
          <cell r="AS214">
            <v>0</v>
          </cell>
          <cell r="AT214">
            <v>1.0073247567634098</v>
          </cell>
          <cell r="AU214">
            <v>0.27552423258021008</v>
          </cell>
          <cell r="AV214">
            <v>11.282167176890653</v>
          </cell>
          <cell r="AW214">
            <v>30.576808330486529</v>
          </cell>
          <cell r="AX214">
            <v>27.66843984730076</v>
          </cell>
          <cell r="AY214">
            <v>6.2434169223997742</v>
          </cell>
          <cell r="AZ214">
            <v>10.897125682560727</v>
          </cell>
          <cell r="BA214">
            <v>20.672770301578566</v>
          </cell>
          <cell r="BB214">
            <v>5.3702364573255181</v>
          </cell>
          <cell r="BC214">
            <v>0</v>
          </cell>
          <cell r="BD214">
            <v>0</v>
          </cell>
          <cell r="BE214">
            <v>1885.9338055262342</v>
          </cell>
          <cell r="BF214">
            <v>0.59253167040151311</v>
          </cell>
          <cell r="BG214">
            <v>3.4138156869157683</v>
          </cell>
          <cell r="BH214">
            <v>0.72380783021071693</v>
          </cell>
          <cell r="BI214">
            <v>13.823065121367108</v>
          </cell>
          <cell r="BJ214">
            <v>30.530772216618061</v>
          </cell>
          <cell r="BK214">
            <v>1778.6459606977878</v>
          </cell>
          <cell r="BL214">
            <v>10.350741589441895</v>
          </cell>
          <cell r="BM214">
            <v>7.6012507462874055</v>
          </cell>
          <cell r="BN214">
            <v>31.814199679647572</v>
          </cell>
          <cell r="BO214">
            <v>8.1303187582525425</v>
          </cell>
          <cell r="BP214">
            <v>0</v>
          </cell>
          <cell r="BQ214">
            <v>0.30734152907825774</v>
          </cell>
          <cell r="BR214">
            <v>44.045945516787469</v>
          </cell>
          <cell r="BS214">
            <v>0.84479379374533892</v>
          </cell>
          <cell r="BT214">
            <v>-1.4263059358927421</v>
          </cell>
          <cell r="BU214">
            <v>1.2800320557362284</v>
          </cell>
          <cell r="BV214">
            <v>21.836517882882617</v>
          </cell>
          <cell r="BW214">
            <v>3.3705750021908898</v>
          </cell>
          <cell r="BX214">
            <v>7.302514961163979</v>
          </cell>
          <cell r="BY214">
            <v>3.3011125768534839</v>
          </cell>
          <cell r="BZ214">
            <v>7.5367051798384637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0.2710864066175418</v>
          </cell>
          <cell r="G215">
            <v>0.47227561216277536</v>
          </cell>
          <cell r="H215">
            <v>6.2328513682587072E-2</v>
          </cell>
          <cell r="I215">
            <v>0</v>
          </cell>
          <cell r="J215">
            <v>0.48230624593998073</v>
          </cell>
          <cell r="K215">
            <v>1.3280644751212094</v>
          </cell>
          <cell r="L215">
            <v>0.48639938060659915</v>
          </cell>
          <cell r="M215">
            <v>0.3240496541839093</v>
          </cell>
          <cell r="N215">
            <v>1.1046078281942755</v>
          </cell>
          <cell r="O215">
            <v>0.12942134565673769</v>
          </cell>
          <cell r="P215">
            <v>0</v>
          </cell>
          <cell r="Q215">
            <v>0.72362238494679332</v>
          </cell>
          <cell r="R215">
            <v>-3546.1447580642998</v>
          </cell>
          <cell r="S215">
            <v>1.2312988776247948</v>
          </cell>
          <cell r="T215">
            <v>-57.886347222171025</v>
          </cell>
          <cell r="U215">
            <v>6.4030751793179661</v>
          </cell>
          <cell r="V215">
            <v>5.1595201139280107</v>
          </cell>
          <cell r="W215">
            <v>-29.175095713580959</v>
          </cell>
          <cell r="X215">
            <v>-119.72847852535779</v>
          </cell>
          <cell r="Y215">
            <v>-277.89973220927641</v>
          </cell>
          <cell r="Z215">
            <v>-392.74191168113612</v>
          </cell>
          <cell r="AA215">
            <v>-1416.5206611494068</v>
          </cell>
          <cell r="AB215">
            <v>-1728.040075911209</v>
          </cell>
          <cell r="AC215">
            <v>460.7497645948315</v>
          </cell>
          <cell r="AD215">
            <v>2.3038855806225911</v>
          </cell>
          <cell r="AE215">
            <v>-5550.9583526812494</v>
          </cell>
          <cell r="AF215">
            <v>12.347789760562591</v>
          </cell>
          <cell r="AG215">
            <v>6.7492764925118536</v>
          </cell>
          <cell r="AH215">
            <v>10.461044587369543</v>
          </cell>
          <cell r="AI215">
            <v>-1837.8175173635827</v>
          </cell>
          <cell r="AJ215">
            <v>-466.57731661666185</v>
          </cell>
          <cell r="AK215">
            <v>-417.20525939145591</v>
          </cell>
          <cell r="AL215">
            <v>-513.00512563390657</v>
          </cell>
          <cell r="AM215">
            <v>-2131.0880825924687</v>
          </cell>
          <cell r="AN215">
            <v>-1126.0341637711972</v>
          </cell>
          <cell r="AO215">
            <v>-21.135853081825189</v>
          </cell>
          <cell r="AP215">
            <v>930.65339457808295</v>
          </cell>
          <cell r="AQ215">
            <v>1.693460350856185</v>
          </cell>
          <cell r="AR215">
            <v>-8554.2372998986393</v>
          </cell>
          <cell r="AS215">
            <v>2.590189546928741</v>
          </cell>
          <cell r="AT215">
            <v>3.9372384389862418</v>
          </cell>
          <cell r="AU215">
            <v>8.3219824543921277</v>
          </cell>
          <cell r="AV215">
            <v>-1064.4445521796588</v>
          </cell>
          <cell r="AW215">
            <v>-2970.3761516330997</v>
          </cell>
          <cell r="AX215">
            <v>-1406.7806313800393</v>
          </cell>
          <cell r="AY215">
            <v>-1253.5906075658277</v>
          </cell>
          <cell r="AZ215">
            <v>-1535.0115290654358</v>
          </cell>
          <cell r="BA215">
            <v>-360.36086326278746</v>
          </cell>
          <cell r="BB215">
            <v>16.080688392394222</v>
          </cell>
          <cell r="BC215">
            <v>4.7949860218795948</v>
          </cell>
          <cell r="BD215">
            <v>0.6019503329298459</v>
          </cell>
          <cell r="BE215">
            <v>-2745.7921234909445</v>
          </cell>
          <cell r="BF215">
            <v>12.874087776755914</v>
          </cell>
          <cell r="BG215">
            <v>6.7311645281733945</v>
          </cell>
          <cell r="BH215">
            <v>13.260754273855127</v>
          </cell>
          <cell r="BI215">
            <v>-458.50432784552686</v>
          </cell>
          <cell r="BJ215">
            <v>-2009.7969472151017</v>
          </cell>
          <cell r="BK215">
            <v>-1027.8499761377461</v>
          </cell>
          <cell r="BL215">
            <v>-1042.9054668123135</v>
          </cell>
          <cell r="BM215">
            <v>-438.77883529732935</v>
          </cell>
          <cell r="BN215">
            <v>-403.16258432751056</v>
          </cell>
          <cell r="BO215">
            <v>14.080448406864889</v>
          </cell>
          <cell r="BP215">
            <v>2583.4840015060036</v>
          </cell>
          <cell r="BQ215">
            <v>4.7755576540948823</v>
          </cell>
          <cell r="BR215">
            <v>1247.979674462229</v>
          </cell>
          <cell r="BS215">
            <v>5.9062285200925544</v>
          </cell>
          <cell r="BT215">
            <v>-1.9579566497704946</v>
          </cell>
          <cell r="BU215">
            <v>16.819240443175659</v>
          </cell>
          <cell r="BV215">
            <v>-457.92724084015936</v>
          </cell>
          <cell r="BW215">
            <v>20.157751797931269</v>
          </cell>
          <cell r="BX215">
            <v>8.0242754399660043</v>
          </cell>
          <cell r="BY215">
            <v>-227.55442754435353</v>
          </cell>
          <cell r="BZ215">
            <v>-16.743176706833765</v>
          </cell>
          <cell r="CA215">
            <v>-30.468120000092313</v>
          </cell>
          <cell r="CB215">
            <v>0</v>
          </cell>
          <cell r="CC215">
            <v>0</v>
          </cell>
          <cell r="CD215">
            <v>1931.7231000000611</v>
          </cell>
          <cell r="CE215">
            <v>-1254.236400000751</v>
          </cell>
          <cell r="CF215">
            <v>-1254.2363999999361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3626.5048999981955</v>
          </cell>
          <cell r="CS215">
            <v>717.94260000006761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680.58620000001974</v>
          </cell>
          <cell r="DD215">
            <v>2227.9761000000872</v>
          </cell>
          <cell r="DE215">
            <v>842.06436999887228</v>
          </cell>
          <cell r="DF215">
            <v>732.11679999995977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-0.31390000006649643</v>
          </cell>
          <cell r="DO215">
            <v>-621.3711000001058</v>
          </cell>
          <cell r="DP215">
            <v>0</v>
          </cell>
          <cell r="DQ215">
            <v>731.63257000001613</v>
          </cell>
          <cell r="DR215">
            <v>-587.79219999909401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-587.79220000002533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6.0305391009023879E-2</v>
          </cell>
          <cell r="J216">
            <v>7.4933186260750517E-2</v>
          </cell>
          <cell r="K216">
            <v>8.1113242860737955E-2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-241.80900000035763</v>
          </cell>
          <cell r="S216">
            <v>0</v>
          </cell>
          <cell r="T216">
            <v>0</v>
          </cell>
          <cell r="U216">
            <v>-115.93600000021979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-125.87300000013784</v>
          </cell>
          <cell r="AE216">
            <v>-667.75979999825358</v>
          </cell>
          <cell r="AF216">
            <v>-185.12069999985397</v>
          </cell>
          <cell r="AG216">
            <v>0</v>
          </cell>
          <cell r="AH216">
            <v>-75.702099998947233</v>
          </cell>
          <cell r="AI216">
            <v>-87.069599999580532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-319.86739999987185</v>
          </cell>
          <cell r="AO216">
            <v>0</v>
          </cell>
          <cell r="AP216">
            <v>0</v>
          </cell>
          <cell r="AQ216">
            <v>0</v>
          </cell>
          <cell r="AR216">
            <v>-2344.9156000092626</v>
          </cell>
          <cell r="AS216">
            <v>0</v>
          </cell>
          <cell r="AT216">
            <v>-120.12109999964014</v>
          </cell>
          <cell r="AU216">
            <v>-184.76149999955669</v>
          </cell>
          <cell r="AV216">
            <v>-683.27279999991879</v>
          </cell>
          <cell r="AW216">
            <v>0</v>
          </cell>
          <cell r="AX216">
            <v>-106.47589999996126</v>
          </cell>
          <cell r="AY216">
            <v>0</v>
          </cell>
          <cell r="AZ216">
            <v>-217.23370000021532</v>
          </cell>
          <cell r="BA216">
            <v>-107.21160000003874</v>
          </cell>
          <cell r="BB216">
            <v>-561.47640000004321</v>
          </cell>
          <cell r="BC216">
            <v>-364.36260000010952</v>
          </cell>
          <cell r="BD216">
            <v>0</v>
          </cell>
          <cell r="BE216">
            <v>-1893.2849000021815</v>
          </cell>
          <cell r="BF216">
            <v>-140.22019999986514</v>
          </cell>
          <cell r="BG216">
            <v>-413.08149999985471</v>
          </cell>
          <cell r="BH216">
            <v>-905.53099999995902</v>
          </cell>
          <cell r="BI216">
            <v>-365.01480000000447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-31.934400000143796</v>
          </cell>
          <cell r="BQ216">
            <v>-37.502999999094754</v>
          </cell>
          <cell r="BR216">
            <v>-4757.3591999933124</v>
          </cell>
          <cell r="BS216">
            <v>-263.50620000017807</v>
          </cell>
          <cell r="BT216">
            <v>-1415.9894999992102</v>
          </cell>
          <cell r="BU216">
            <v>-931.93699999945238</v>
          </cell>
          <cell r="BV216">
            <v>-706.13960000034422</v>
          </cell>
          <cell r="BW216">
            <v>0</v>
          </cell>
          <cell r="BX216">
            <v>-248.92749999999069</v>
          </cell>
          <cell r="BY216">
            <v>-110.63060000026599</v>
          </cell>
          <cell r="BZ216">
            <v>0</v>
          </cell>
          <cell r="CA216">
            <v>-508.16820000018924</v>
          </cell>
          <cell r="CB216">
            <v>-572.06060000043362</v>
          </cell>
          <cell r="CC216">
            <v>0</v>
          </cell>
          <cell r="CD216">
            <v>0</v>
          </cell>
          <cell r="CE216">
            <v>-6336.1671000048518</v>
          </cell>
          <cell r="CF216">
            <v>0</v>
          </cell>
          <cell r="CG216">
            <v>0</v>
          </cell>
          <cell r="CH216">
            <v>0</v>
          </cell>
          <cell r="CI216">
            <v>-1222.7181000001729</v>
          </cell>
          <cell r="CJ216">
            <v>0</v>
          </cell>
          <cell r="CK216">
            <v>-4518.3221999998204</v>
          </cell>
          <cell r="CL216">
            <v>-6.8007000000216067</v>
          </cell>
          <cell r="CM216">
            <v>-225.55019999993965</v>
          </cell>
          <cell r="CN216">
            <v>-0.23600000003352761</v>
          </cell>
          <cell r="CO216">
            <v>0</v>
          </cell>
          <cell r="CP216">
            <v>-188.38260000012815</v>
          </cell>
          <cell r="CQ216">
            <v>-174.15730000007898</v>
          </cell>
          <cell r="CR216">
            <v>-1154.706200003624</v>
          </cell>
          <cell r="CS216">
            <v>0</v>
          </cell>
          <cell r="CT216">
            <v>0</v>
          </cell>
          <cell r="CU216">
            <v>0</v>
          </cell>
          <cell r="CV216">
            <v>-38.092800000216812</v>
          </cell>
          <cell r="CW216">
            <v>0</v>
          </cell>
          <cell r="CX216">
            <v>-149.05199999990873</v>
          </cell>
          <cell r="CY216">
            <v>-419.623399999924</v>
          </cell>
          <cell r="CZ216">
            <v>-338.90089999977499</v>
          </cell>
          <cell r="DA216">
            <v>-49.520800000522286</v>
          </cell>
          <cell r="DB216">
            <v>-130.04029999999329</v>
          </cell>
          <cell r="DC216">
            <v>0</v>
          </cell>
          <cell r="DD216">
            <v>-29.475999998860061</v>
          </cell>
          <cell r="DE216">
            <v>-19102.040699996054</v>
          </cell>
          <cell r="DF216">
            <v>0</v>
          </cell>
          <cell r="DG216">
            <v>0</v>
          </cell>
          <cell r="DH216">
            <v>0</v>
          </cell>
          <cell r="DI216">
            <v>-295.710999999661</v>
          </cell>
          <cell r="DJ216">
            <v>0</v>
          </cell>
          <cell r="DK216">
            <v>-8.753000000026077</v>
          </cell>
          <cell r="DL216">
            <v>-403.51259999955073</v>
          </cell>
          <cell r="DM216">
            <v>-232.6117000002414</v>
          </cell>
          <cell r="DN216">
            <v>-123.38369999965653</v>
          </cell>
          <cell r="DO216">
            <v>-18038.068699999712</v>
          </cell>
          <cell r="DP216">
            <v>0</v>
          </cell>
          <cell r="DQ216">
            <v>0</v>
          </cell>
          <cell r="DR216">
            <v>-5525.3795000016689</v>
          </cell>
          <cell r="DS216">
            <v>-498.15660000033677</v>
          </cell>
          <cell r="DT216">
            <v>-36.283999999985099</v>
          </cell>
          <cell r="DU216">
            <v>-265.82340000011027</v>
          </cell>
          <cell r="DV216">
            <v>-949.67350000003353</v>
          </cell>
          <cell r="DW216">
            <v>0</v>
          </cell>
          <cell r="DX216">
            <v>-1265.5653000003658</v>
          </cell>
          <cell r="DY216">
            <v>0</v>
          </cell>
          <cell r="DZ216">
            <v>-361.29870000015944</v>
          </cell>
          <cell r="EA216">
            <v>-304.08820000011474</v>
          </cell>
          <cell r="EB216">
            <v>-401.2859999993816</v>
          </cell>
          <cell r="EC216">
            <v>-359.87289999984205</v>
          </cell>
          <cell r="ED216">
            <v>-1083.330899999477</v>
          </cell>
        </row>
        <row r="217">
          <cell r="F217">
            <v>-1021.5081333642593</v>
          </cell>
          <cell r="G217">
            <v>1.2808237261197064</v>
          </cell>
          <cell r="H217">
            <v>0.19183887276449241</v>
          </cell>
          <cell r="I217">
            <v>0</v>
          </cell>
          <cell r="J217">
            <v>-149.5210737651214</v>
          </cell>
          <cell r="K217">
            <v>-462.94909930974245</v>
          </cell>
          <cell r="L217">
            <v>-67.984651231206954</v>
          </cell>
          <cell r="M217">
            <v>3.4830359742045403</v>
          </cell>
          <cell r="N217">
            <v>15.111369573511183</v>
          </cell>
          <cell r="O217">
            <v>1.7450225441716611</v>
          </cell>
          <cell r="P217">
            <v>0</v>
          </cell>
          <cell r="Q217">
            <v>-313.20002925768495</v>
          </cell>
          <cell r="R217">
            <v>-2948.5699280500412</v>
          </cell>
          <cell r="S217">
            <v>-494.31846196297556</v>
          </cell>
          <cell r="T217">
            <v>-1770.3673381106928</v>
          </cell>
          <cell r="U217">
            <v>91.356767170131207</v>
          </cell>
          <cell r="V217">
            <v>104.54156495537609</v>
          </cell>
          <cell r="W217">
            <v>27.832678712904453</v>
          </cell>
          <cell r="X217">
            <v>52.595999290235341</v>
          </cell>
          <cell r="Y217">
            <v>-48.831957061775029</v>
          </cell>
          <cell r="Z217">
            <v>30.371949700638652</v>
          </cell>
          <cell r="AA217">
            <v>59.584874534979463</v>
          </cell>
          <cell r="AB217">
            <v>42.692399426363409</v>
          </cell>
          <cell r="AC217">
            <v>-0.64773541409522295</v>
          </cell>
          <cell r="AD217">
            <v>-1043.3806692939252</v>
          </cell>
          <cell r="AE217">
            <v>-9902.8426389396191</v>
          </cell>
          <cell r="AF217">
            <v>-2312.7600532360375</v>
          </cell>
          <cell r="AG217">
            <v>-3995.0218232516199</v>
          </cell>
          <cell r="AH217">
            <v>-1724.199962856248</v>
          </cell>
          <cell r="AI217">
            <v>-278.73258777800947</v>
          </cell>
          <cell r="AJ217">
            <v>10.684812642633915</v>
          </cell>
          <cell r="AK217">
            <v>80.904303869232535</v>
          </cell>
          <cell r="AL217">
            <v>46.956410193815827</v>
          </cell>
          <cell r="AM217">
            <v>52.146974300965667</v>
          </cell>
          <cell r="AN217">
            <v>53.349480592645705</v>
          </cell>
          <cell r="AO217">
            <v>0.50041820993646979</v>
          </cell>
          <cell r="AP217">
            <v>-18.841405454091728</v>
          </cell>
          <cell r="AQ217">
            <v>-1817.8292061891407</v>
          </cell>
          <cell r="AR217">
            <v>-11181.195279926062</v>
          </cell>
          <cell r="AS217">
            <v>-550.76320795714855</v>
          </cell>
          <cell r="AT217">
            <v>-2233.6740694781765</v>
          </cell>
          <cell r="AU217">
            <v>-1620.4734289757907</v>
          </cell>
          <cell r="AV217">
            <v>-1616.3108624210581</v>
          </cell>
          <cell r="AW217">
            <v>-1037.754152723588</v>
          </cell>
          <cell r="AX217">
            <v>-1133.4760460043326</v>
          </cell>
          <cell r="AY217">
            <v>35.309091104194522</v>
          </cell>
          <cell r="AZ217">
            <v>-151.85027991048992</v>
          </cell>
          <cell r="BA217">
            <v>-392.16633770987391</v>
          </cell>
          <cell r="BB217">
            <v>-77.658142127096653</v>
          </cell>
          <cell r="BC217">
            <v>-2076.7861263873056</v>
          </cell>
          <cell r="BD217">
            <v>-325.59171734564006</v>
          </cell>
          <cell r="BE217">
            <v>-16050.555188685656</v>
          </cell>
          <cell r="BF217">
            <v>-3951.5517572183162</v>
          </cell>
          <cell r="BG217">
            <v>-3640.7068169126287</v>
          </cell>
          <cell r="BH217">
            <v>-2192.8033973416314</v>
          </cell>
          <cell r="BI217">
            <v>-2499.0799932284281</v>
          </cell>
          <cell r="BJ217">
            <v>-1529.3472377834842</v>
          </cell>
          <cell r="BK217">
            <v>-254.52738790307194</v>
          </cell>
          <cell r="BL217">
            <v>58.097030175849795</v>
          </cell>
          <cell r="BM217">
            <v>-294.42715613823384</v>
          </cell>
          <cell r="BN217">
            <v>-2179.6497382530943</v>
          </cell>
          <cell r="BO217">
            <v>57.398425278253853</v>
          </cell>
          <cell r="BP217">
            <v>2730.7486167801544</v>
          </cell>
          <cell r="BQ217">
            <v>-2354.7057761317119</v>
          </cell>
          <cell r="BR217">
            <v>-24676.736118003726</v>
          </cell>
          <cell r="BS217">
            <v>-1724.5329029727727</v>
          </cell>
          <cell r="BT217">
            <v>-4608.4715124340728</v>
          </cell>
          <cell r="BU217">
            <v>-2416.8052244819701</v>
          </cell>
          <cell r="BV217">
            <v>-2779.5047410652041</v>
          </cell>
          <cell r="BW217">
            <v>-5798.1099031027406</v>
          </cell>
          <cell r="BX217">
            <v>-2362.9626085041091</v>
          </cell>
          <cell r="BY217">
            <v>-272.6783125847578</v>
          </cell>
          <cell r="BZ217">
            <v>-335.22781285084784</v>
          </cell>
          <cell r="CA217">
            <v>-2660.8344999998808</v>
          </cell>
          <cell r="CB217">
            <v>-729.4690999998711</v>
          </cell>
          <cell r="CC217">
            <v>-739.25750000029802</v>
          </cell>
          <cell r="CD217">
            <v>-248.88199999928474</v>
          </cell>
          <cell r="CE217">
            <v>1093598.3909000009</v>
          </cell>
          <cell r="CF217">
            <v>1112336.2275</v>
          </cell>
          <cell r="CG217">
            <v>-1417.902499999851</v>
          </cell>
          <cell r="CH217">
            <v>-260.37600000016391</v>
          </cell>
          <cell r="CI217">
            <v>-5377.8870000001043</v>
          </cell>
          <cell r="CJ217">
            <v>-64.302699999883771</v>
          </cell>
          <cell r="CK217">
            <v>-1761.490399999544</v>
          </cell>
          <cell r="CL217">
            <v>-3847.5039999997243</v>
          </cell>
          <cell r="CM217">
            <v>-3387.984499999322</v>
          </cell>
          <cell r="CN217">
            <v>385.48849999997765</v>
          </cell>
          <cell r="CO217">
            <v>-94.946500000078231</v>
          </cell>
          <cell r="CP217">
            <v>-744.2179999994114</v>
          </cell>
          <cell r="CQ217">
            <v>-2166.7135000005364</v>
          </cell>
          <cell r="CR217">
            <v>-16679.327000007033</v>
          </cell>
          <cell r="CS217">
            <v>-774.9429999999702</v>
          </cell>
          <cell r="CT217">
            <v>-1538.3430000003427</v>
          </cell>
          <cell r="CU217">
            <v>-294.99100000038743</v>
          </cell>
          <cell r="CV217">
            <v>-167.16490000020713</v>
          </cell>
          <cell r="CW217">
            <v>-166.14500000048429</v>
          </cell>
          <cell r="CX217">
            <v>-311.03359999973327</v>
          </cell>
          <cell r="CY217">
            <v>-4298.167500000447</v>
          </cell>
          <cell r="CZ217">
            <v>-3226.2485000006855</v>
          </cell>
          <cell r="DA217">
            <v>-2168.4140000008047</v>
          </cell>
          <cell r="DB217">
            <v>-277.60649999976158</v>
          </cell>
          <cell r="DC217">
            <v>-1603.6465000007302</v>
          </cell>
          <cell r="DD217">
            <v>-1852.6235000006855</v>
          </cell>
          <cell r="DE217">
            <v>-22292.970899999142</v>
          </cell>
          <cell r="DF217">
            <v>-2330.3739999998361</v>
          </cell>
          <cell r="DG217">
            <v>-1274.8525000000373</v>
          </cell>
          <cell r="DH217">
            <v>-224.97649999987334</v>
          </cell>
          <cell r="DI217">
            <v>-1371.4923999998719</v>
          </cell>
          <cell r="DJ217">
            <v>-118.0109999999404</v>
          </cell>
          <cell r="DK217">
            <v>-762.21300000045449</v>
          </cell>
          <cell r="DL217">
            <v>-3708.613500000909</v>
          </cell>
          <cell r="DM217">
            <v>-5423.1569999996573</v>
          </cell>
          <cell r="DN217">
            <v>-2170.8059999998659</v>
          </cell>
          <cell r="DO217">
            <v>-319.80099999997765</v>
          </cell>
          <cell r="DP217">
            <v>-2015.0050000008196</v>
          </cell>
          <cell r="DQ217">
            <v>-2573.6689999997616</v>
          </cell>
          <cell r="DR217">
            <v>-67504.320000007749</v>
          </cell>
          <cell r="DS217">
            <v>-4377.0285000000149</v>
          </cell>
          <cell r="DT217">
            <v>-5121.8904999997467</v>
          </cell>
          <cell r="DU217">
            <v>-1622.4955000001937</v>
          </cell>
          <cell r="DV217">
            <v>-4898.7489999998361</v>
          </cell>
          <cell r="DW217">
            <v>-4199.8115000007674</v>
          </cell>
          <cell r="DX217">
            <v>-32503.691500000656</v>
          </cell>
          <cell r="DY217">
            <v>-1155.8175000008196</v>
          </cell>
          <cell r="DZ217">
            <v>-2395.0485000014305</v>
          </cell>
          <cell r="EA217">
            <v>-5720.253999998793</v>
          </cell>
          <cell r="EB217">
            <v>-785.18999999994412</v>
          </cell>
          <cell r="EC217">
            <v>-3730.4389999993145</v>
          </cell>
          <cell r="ED217">
            <v>-993.90450000017881</v>
          </cell>
        </row>
        <row r="218">
          <cell r="F218">
            <v>12.108914216980338</v>
          </cell>
          <cell r="G218">
            <v>16.146317559294403</v>
          </cell>
          <cell r="H218">
            <v>-13.216494132764637</v>
          </cell>
          <cell r="I218">
            <v>0</v>
          </cell>
          <cell r="J218">
            <v>-466.62212721724063</v>
          </cell>
          <cell r="K218">
            <v>-619.59109856933355</v>
          </cell>
          <cell r="L218">
            <v>-93.478161009959877</v>
          </cell>
          <cell r="M218">
            <v>-111.70414742920548</v>
          </cell>
          <cell r="N218">
            <v>-74.177465382032096</v>
          </cell>
          <cell r="O218">
            <v>3.6414514631032944</v>
          </cell>
          <cell r="P218">
            <v>0</v>
          </cell>
          <cell r="Q218">
            <v>-242.86286786105484</v>
          </cell>
          <cell r="R218">
            <v>80944.428778633475</v>
          </cell>
          <cell r="S218">
            <v>-102.33881338778883</v>
          </cell>
          <cell r="T218">
            <v>87673.475287879817</v>
          </cell>
          <cell r="U218">
            <v>-3277.5501647917554</v>
          </cell>
          <cell r="V218">
            <v>-429.54547167941928</v>
          </cell>
          <cell r="W218">
            <v>-212.08294676337391</v>
          </cell>
          <cell r="X218">
            <v>-450.34850974101573</v>
          </cell>
          <cell r="Y218">
            <v>-197.51483592111617</v>
          </cell>
          <cell r="Z218">
            <v>-765.46469268109649</v>
          </cell>
          <cell r="AA218">
            <v>-803.32992651034147</v>
          </cell>
          <cell r="AB218">
            <v>24.489125296473503</v>
          </cell>
          <cell r="AC218">
            <v>-428.37827688828111</v>
          </cell>
          <cell r="AD218">
            <v>-86.981996194459498</v>
          </cell>
          <cell r="AE218">
            <v>-11588.601814642549</v>
          </cell>
          <cell r="AF218">
            <v>-859.06931241322309</v>
          </cell>
          <cell r="AG218">
            <v>-1036.2323345756158</v>
          </cell>
          <cell r="AH218">
            <v>-2177.7362940534949</v>
          </cell>
          <cell r="AI218">
            <v>-3607.0504762781784</v>
          </cell>
          <cell r="AJ218">
            <v>-627.34181441087276</v>
          </cell>
          <cell r="AK218">
            <v>-1099.056941555813</v>
          </cell>
          <cell r="AL218">
            <v>-1388.2213353840634</v>
          </cell>
          <cell r="AM218">
            <v>21.594525661319494</v>
          </cell>
          <cell r="AN218">
            <v>-853.26309200841933</v>
          </cell>
          <cell r="AO218">
            <v>1.0264274403452873</v>
          </cell>
          <cell r="AP218">
            <v>-20.707503876648843</v>
          </cell>
          <cell r="AQ218">
            <v>57.456336814910173</v>
          </cell>
          <cell r="AR218">
            <v>-13393.974400341511</v>
          </cell>
          <cell r="AS218">
            <v>10.863429704681039</v>
          </cell>
          <cell r="AT218">
            <v>58.76704284735024</v>
          </cell>
          <cell r="AU218">
            <v>-142.37691128253937</v>
          </cell>
          <cell r="AV218">
            <v>-1929.0413991715759</v>
          </cell>
          <cell r="AW218">
            <v>-2723.1029022363946</v>
          </cell>
          <cell r="AX218">
            <v>-2798.3125251634046</v>
          </cell>
          <cell r="AY218">
            <v>-236.68767032958567</v>
          </cell>
          <cell r="AZ218">
            <v>-444.72374909836799</v>
          </cell>
          <cell r="BA218">
            <v>-3059.631674144417</v>
          </cell>
          <cell r="BB218">
            <v>-2189.2662634858862</v>
          </cell>
          <cell r="BC218">
            <v>48.181974338367581</v>
          </cell>
          <cell r="BD218">
            <v>11.356247670017183</v>
          </cell>
          <cell r="BE218">
            <v>-154694.83774718642</v>
          </cell>
          <cell r="BF218">
            <v>85.085273502394557</v>
          </cell>
          <cell r="BG218">
            <v>-514.5690270671621</v>
          </cell>
          <cell r="BH218">
            <v>-500.22159113828093</v>
          </cell>
          <cell r="BI218">
            <v>-3934.2740124668926</v>
          </cell>
          <cell r="BJ218">
            <v>-3493.0935710854828</v>
          </cell>
          <cell r="BK218">
            <v>-4329.6514895111322</v>
          </cell>
          <cell r="BL218">
            <v>-604.39177532866597</v>
          </cell>
          <cell r="BM218">
            <v>-605.85466711502522</v>
          </cell>
          <cell r="BN218">
            <v>-3307.7634615954012</v>
          </cell>
          <cell r="BO218">
            <v>-1985.6804448077455</v>
          </cell>
          <cell r="BP218">
            <v>-135427.83046014793</v>
          </cell>
          <cell r="BQ218">
            <v>-76.592520414851606</v>
          </cell>
          <cell r="BR218">
            <v>-8278.0585096925497</v>
          </cell>
          <cell r="BS218">
            <v>15.257670196704566</v>
          </cell>
          <cell r="BT218">
            <v>7645.0962775554508</v>
          </cell>
          <cell r="BU218">
            <v>-404.44748623203486</v>
          </cell>
          <cell r="BV218">
            <v>-3765.485237935558</v>
          </cell>
          <cell r="BW218">
            <v>-2645.9167265733704</v>
          </cell>
          <cell r="BX218">
            <v>-3058.1327774999663</v>
          </cell>
          <cell r="BY218">
            <v>-478.09041840489954</v>
          </cell>
          <cell r="BZ218">
            <v>-2036.9956408049911</v>
          </cell>
          <cell r="CA218">
            <v>-3219.1221700003371</v>
          </cell>
          <cell r="CB218">
            <v>-179.72450000047684</v>
          </cell>
          <cell r="CC218">
            <v>-118.40000000037253</v>
          </cell>
          <cell r="CD218">
            <v>-32.097500000149012</v>
          </cell>
          <cell r="CE218">
            <v>-140484.41490000486</v>
          </cell>
          <cell r="CF218">
            <v>-124588.25700000022</v>
          </cell>
          <cell r="CG218">
            <v>-9.5065000001341105</v>
          </cell>
          <cell r="CH218">
            <v>-82.872000000439584</v>
          </cell>
          <cell r="CI218">
            <v>-2253.4243999999017</v>
          </cell>
          <cell r="CJ218">
            <v>-3.0000004917383194E-3</v>
          </cell>
          <cell r="CK218">
            <v>-0.48499999940395355</v>
          </cell>
          <cell r="CL218">
            <v>-1534.777499999851</v>
          </cell>
          <cell r="CM218">
            <v>-2234.6270000003278</v>
          </cell>
          <cell r="CN218">
            <v>-9479.4344999995083</v>
          </cell>
          <cell r="CO218">
            <v>-64.373499999754131</v>
          </cell>
          <cell r="CP218">
            <v>-174.52099999971688</v>
          </cell>
          <cell r="CQ218">
            <v>-62.133500000461936</v>
          </cell>
          <cell r="CR218">
            <v>-3956.6899999976158</v>
          </cell>
          <cell r="CS218">
            <v>-18.666500000283122</v>
          </cell>
          <cell r="CT218">
            <v>-32.048000000417233</v>
          </cell>
          <cell r="CU218">
            <v>-38.173000000417233</v>
          </cell>
          <cell r="CV218">
            <v>-0.97599999979138374</v>
          </cell>
          <cell r="CW218">
            <v>0</v>
          </cell>
          <cell r="CX218">
            <v>-0.25200000032782555</v>
          </cell>
          <cell r="CY218">
            <v>-1343.0125000001863</v>
          </cell>
          <cell r="CZ218">
            <v>-1739.7450000001118</v>
          </cell>
          <cell r="DA218">
            <v>-612.00800000037998</v>
          </cell>
          <cell r="DB218">
            <v>-32.916000000201166</v>
          </cell>
          <cell r="DC218">
            <v>-6.489500000141561</v>
          </cell>
          <cell r="DD218">
            <v>-132.4035000000149</v>
          </cell>
          <cell r="DE218">
            <v>145475.12450000644</v>
          </cell>
          <cell r="DF218">
            <v>-58.481500001624227</v>
          </cell>
          <cell r="DG218">
            <v>-127.76549999974668</v>
          </cell>
          <cell r="DH218">
            <v>-48.791500000283122</v>
          </cell>
          <cell r="DI218">
            <v>-6.8554999995976686</v>
          </cell>
          <cell r="DJ218">
            <v>-9.9999997764825821E-3</v>
          </cell>
          <cell r="DK218">
            <v>-0.41649999935179949</v>
          </cell>
          <cell r="DL218">
            <v>-1540.6624999996275</v>
          </cell>
          <cell r="DM218">
            <v>-2164.0205000005662</v>
          </cell>
          <cell r="DN218">
            <v>-654.29000000003725</v>
          </cell>
          <cell r="DO218">
            <v>150287.99700000044</v>
          </cell>
          <cell r="DP218">
            <v>-30.217999999411404</v>
          </cell>
          <cell r="DQ218">
            <v>-181.36099999956787</v>
          </cell>
          <cell r="DR218">
            <v>348914.00750000775</v>
          </cell>
          <cell r="DS218">
            <v>-45.856999998912215</v>
          </cell>
          <cell r="DT218">
            <v>-26.444999999366701</v>
          </cell>
          <cell r="DU218">
            <v>-48.310999999754131</v>
          </cell>
          <cell r="DV218">
            <v>-1387.1320000002161</v>
          </cell>
          <cell r="DW218">
            <v>-2697.6034999992698</v>
          </cell>
          <cell r="DX218">
            <v>360171.65450000018</v>
          </cell>
          <cell r="DY218">
            <v>-2519.0900000017136</v>
          </cell>
          <cell r="DZ218">
            <v>-2381.2239999994636</v>
          </cell>
          <cell r="EA218">
            <v>-1716.3344999998808</v>
          </cell>
          <cell r="EB218">
            <v>-93.154000000096858</v>
          </cell>
          <cell r="EC218">
            <v>-272.26850000023842</v>
          </cell>
          <cell r="ED218">
            <v>-70.22749999910593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-1015.2292999997735</v>
          </cell>
          <cell r="G220">
            <v>-147.65599999995902</v>
          </cell>
          <cell r="H220">
            <v>-12.951899999752641</v>
          </cell>
          <cell r="I220">
            <v>0</v>
          </cell>
          <cell r="J220">
            <v>-614.76219999976456</v>
          </cell>
          <cell r="K220">
            <v>-1411.750300001353</v>
          </cell>
          <cell r="L220">
            <v>-264.78196999430656</v>
          </cell>
          <cell r="M220">
            <v>-141.06311000138521</v>
          </cell>
          <cell r="N220">
            <v>-546.74469999969006</v>
          </cell>
          <cell r="O220">
            <v>-45.070530001074076</v>
          </cell>
          <cell r="P220">
            <v>-148.15900000184774</v>
          </cell>
          <cell r="Q220">
            <v>-554.91980000212789</v>
          </cell>
          <cell r="R220">
            <v>43829.955929994583</v>
          </cell>
          <cell r="S220">
            <v>-2487.0720000006258</v>
          </cell>
          <cell r="T220">
            <v>70047.744199994951</v>
          </cell>
          <cell r="U220">
            <v>-9113.6630000025034</v>
          </cell>
          <cell r="V220">
            <v>-1667.1352000012994</v>
          </cell>
          <cell r="W220">
            <v>-660.42618999816477</v>
          </cell>
          <cell r="X220">
            <v>-1219.6217599995434</v>
          </cell>
          <cell r="Y220">
            <v>-543.89823999628425</v>
          </cell>
          <cell r="Z220">
            <v>-1202.0310000032187</v>
          </cell>
          <cell r="AA220">
            <v>-3228.5031599998474</v>
          </cell>
          <cell r="AB220">
            <v>-2058.8856999985874</v>
          </cell>
          <cell r="AC220">
            <v>31.109479997307062</v>
          </cell>
          <cell r="AD220">
            <v>-4067.6614999994636</v>
          </cell>
          <cell r="AE220">
            <v>-51519.809460043907</v>
          </cell>
          <cell r="AF220">
            <v>-7125.8712999969721</v>
          </cell>
          <cell r="AG220">
            <v>-10399.50720000267</v>
          </cell>
          <cell r="AH220">
            <v>-8497.4012999981642</v>
          </cell>
          <cell r="AI220">
            <v>-11068.415500000119</v>
          </cell>
          <cell r="AJ220">
            <v>-2036.3693599980325</v>
          </cell>
          <cell r="AK220">
            <v>-2651.2868999987841</v>
          </cell>
          <cell r="AL220">
            <v>-1871.6988500021398</v>
          </cell>
          <cell r="AM220">
            <v>-2440.5116200000048</v>
          </cell>
          <cell r="AN220">
            <v>-3507.089359998703</v>
          </cell>
          <cell r="AO220">
            <v>-1013.0375100001693</v>
          </cell>
          <cell r="AP220">
            <v>874.48843999952078</v>
          </cell>
          <cell r="AQ220">
            <v>-1783.1089999973774</v>
          </cell>
          <cell r="AR220">
            <v>-52200.210740029812</v>
          </cell>
          <cell r="AS220">
            <v>-536.50620000064373</v>
          </cell>
          <cell r="AT220">
            <v>-3252.8486999981105</v>
          </cell>
          <cell r="AU220">
            <v>-2681.4598999992013</v>
          </cell>
          <cell r="AV220">
            <v>-9424.7271299995482</v>
          </cell>
          <cell r="AW220">
            <v>-7846.5744000002742</v>
          </cell>
          <cell r="AX220">
            <v>-6473.2278199978173</v>
          </cell>
          <cell r="AY220">
            <v>-1995.5242899991572</v>
          </cell>
          <cell r="AZ220">
            <v>-3121.9412300027907</v>
          </cell>
          <cell r="BA220">
            <v>-8012.0180199965835</v>
          </cell>
          <cell r="BB220">
            <v>-5086.1117499992251</v>
          </cell>
          <cell r="BC220">
            <v>-3415.7897999994457</v>
          </cell>
          <cell r="BD220">
            <v>-353.48149999976158</v>
          </cell>
          <cell r="BE220">
            <v>-190764.08995008469</v>
          </cell>
          <cell r="BF220">
            <v>-5534.9651000015438</v>
          </cell>
          <cell r="BG220">
            <v>-6831.6222600005567</v>
          </cell>
          <cell r="BH220">
            <v>-6668.3007000014186</v>
          </cell>
          <cell r="BI220">
            <v>-11689.341710004956</v>
          </cell>
          <cell r="BJ220">
            <v>-8873.6813200004399</v>
          </cell>
          <cell r="BK220">
            <v>-5339.3379399999976</v>
          </cell>
          <cell r="BL220">
            <v>-2699.6374699994922</v>
          </cell>
          <cell r="BM220">
            <v>-2628.7319700010121</v>
          </cell>
          <cell r="BN220">
            <v>-9559.1476799994707</v>
          </cell>
          <cell r="BO220">
            <v>-5574.5868300013244</v>
          </cell>
          <cell r="BP220">
            <v>-122749.43067000061</v>
          </cell>
          <cell r="BQ220">
            <v>-2615.3062999993563</v>
          </cell>
          <cell r="BR220">
            <v>-68317.125310003757</v>
          </cell>
          <cell r="BS220">
            <v>-2403.7243999987841</v>
          </cell>
          <cell r="BT220">
            <v>-696.12004000321031</v>
          </cell>
          <cell r="BU220">
            <v>-7664.1827000044286</v>
          </cell>
          <cell r="BV220">
            <v>-12743.20774000138</v>
          </cell>
          <cell r="BW220">
            <v>-12079.246700000018</v>
          </cell>
          <cell r="BX220">
            <v>-10125.933200001717</v>
          </cell>
          <cell r="BY220">
            <v>-3018.7108500003815</v>
          </cell>
          <cell r="BZ220">
            <v>-6016.3368899971247</v>
          </cell>
          <cell r="CA220">
            <v>-10468.057390004396</v>
          </cell>
          <cell r="CB220">
            <v>-3203.0234000012279</v>
          </cell>
          <cell r="CC220">
            <v>-1376.7486000023782</v>
          </cell>
          <cell r="CD220">
            <v>1478.1666000001132</v>
          </cell>
          <cell r="CE220">
            <v>419979.30812007189</v>
          </cell>
          <cell r="CF220">
            <v>475663.45521999523</v>
          </cell>
          <cell r="CG220">
            <v>-1952.7934000007808</v>
          </cell>
          <cell r="CH220">
            <v>-488.46380000188947</v>
          </cell>
          <cell r="CI220">
            <v>-16301.021500002593</v>
          </cell>
          <cell r="CJ220">
            <v>-64.305700000375509</v>
          </cell>
          <cell r="CK220">
            <v>-6398.4486299976707</v>
          </cell>
          <cell r="CL220">
            <v>-8327.4160300008953</v>
          </cell>
          <cell r="CM220">
            <v>-8415.6934399977326</v>
          </cell>
          <cell r="CN220">
            <v>-8025.0777000002563</v>
          </cell>
          <cell r="CO220">
            <v>-1754.3570000007749</v>
          </cell>
          <cell r="CP220">
            <v>-1484.9705999977887</v>
          </cell>
          <cell r="CQ220">
            <v>-2471.5993000008166</v>
          </cell>
          <cell r="CR220">
            <v>-28367.219310045242</v>
          </cell>
          <cell r="CS220">
            <v>-300.18373000249267</v>
          </cell>
          <cell r="CT220">
            <v>-2030.5575000047684</v>
          </cell>
          <cell r="CU220">
            <v>-564.40550000220537</v>
          </cell>
          <cell r="CV220">
            <v>-232.62270000204444</v>
          </cell>
          <cell r="CW220">
            <v>-166.14500000141561</v>
          </cell>
          <cell r="CX220">
            <v>-827.85453999787569</v>
          </cell>
          <cell r="CY220">
            <v>-10254.799890004098</v>
          </cell>
          <cell r="CZ220">
            <v>-8237.5991000011563</v>
          </cell>
          <cell r="DA220">
            <v>-3678.7363499999046</v>
          </cell>
          <cell r="DB220">
            <v>-1274.1743000037968</v>
          </cell>
          <cell r="DC220">
            <v>-1013.6138000003994</v>
          </cell>
          <cell r="DD220">
            <v>213.47310000285506</v>
          </cell>
          <cell r="DE220">
            <v>-168997.94527000189</v>
          </cell>
          <cell r="DF220">
            <v>-1666.3771000057459</v>
          </cell>
          <cell r="DG220">
            <v>-1662.4790000021458</v>
          </cell>
          <cell r="DH220">
            <v>-317.69549999758601</v>
          </cell>
          <cell r="DI220">
            <v>-1766.0995999984443</v>
          </cell>
          <cell r="DJ220">
            <v>-118.02100000157952</v>
          </cell>
          <cell r="DK220">
            <v>-859.46750000119209</v>
          </cell>
          <cell r="DL220">
            <v>-9092.5741000026464</v>
          </cell>
          <cell r="DM220">
            <v>-11045.569999992847</v>
          </cell>
          <cell r="DN220">
            <v>-5080.0033999979496</v>
          </cell>
          <cell r="DO220">
            <v>-131413.51564000174</v>
          </cell>
          <cell r="DP220">
            <v>-2560.0325000025332</v>
          </cell>
          <cell r="DQ220">
            <v>-3416.1099299937487</v>
          </cell>
          <cell r="DR220">
            <v>211497.86517995596</v>
          </cell>
          <cell r="DS220">
            <v>-9545.5918499901891</v>
          </cell>
          <cell r="DT220">
            <v>-8495.8630000054836</v>
          </cell>
          <cell r="DU220">
            <v>-6454.4834000021219</v>
          </cell>
          <cell r="DV220">
            <v>-12356.617499999702</v>
          </cell>
          <cell r="DW220">
            <v>-6897.4150000009686</v>
          </cell>
          <cell r="DX220">
            <v>308813.73950999975</v>
          </cell>
          <cell r="DY220">
            <v>-11048.929000005126</v>
          </cell>
          <cell r="DZ220">
            <v>-11395.756980001926</v>
          </cell>
          <cell r="EA220">
            <v>-12996.313799992204</v>
          </cell>
          <cell r="EB220">
            <v>-4376.9004999995232</v>
          </cell>
          <cell r="EC220">
            <v>-6927.6213999986649</v>
          </cell>
          <cell r="ED220">
            <v>-6820.381899997592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A226" t="str">
            <v>Total Gas Fuel Burn Expense</v>
          </cell>
          <cell r="F226">
            <v>-1015.2292999997735</v>
          </cell>
          <cell r="G226">
            <v>-147.65600000042468</v>
          </cell>
          <cell r="H226">
            <v>-12.951899999752641</v>
          </cell>
          <cell r="I226">
            <v>0</v>
          </cell>
          <cell r="J226">
            <v>-614.76219999976456</v>
          </cell>
          <cell r="K226">
            <v>-1411.750300001353</v>
          </cell>
          <cell r="L226">
            <v>-264.78196999430656</v>
          </cell>
          <cell r="M226">
            <v>-141.06311000138521</v>
          </cell>
          <cell r="N226">
            <v>-546.74469999969006</v>
          </cell>
          <cell r="O226">
            <v>-45.070530001074076</v>
          </cell>
          <cell r="P226">
            <v>-148.15900000184774</v>
          </cell>
          <cell r="Q226">
            <v>-554.91980000212789</v>
          </cell>
          <cell r="R226">
            <v>43829.955929994583</v>
          </cell>
          <cell r="S226">
            <v>-2487.0720000006258</v>
          </cell>
          <cell r="T226">
            <v>70047.744199994951</v>
          </cell>
          <cell r="U226">
            <v>-9113.6630000025034</v>
          </cell>
          <cell r="V226">
            <v>-1667.1352000012994</v>
          </cell>
          <cell r="W226">
            <v>-660.42618999816477</v>
          </cell>
          <cell r="X226">
            <v>-1219.6217599995434</v>
          </cell>
          <cell r="Y226">
            <v>-543.89823999628425</v>
          </cell>
          <cell r="Z226">
            <v>-1202.0310000032187</v>
          </cell>
          <cell r="AA226">
            <v>-3228.5031599998474</v>
          </cell>
          <cell r="AB226">
            <v>-2058.8856999985874</v>
          </cell>
          <cell r="AC226">
            <v>31.109479997307062</v>
          </cell>
          <cell r="AD226">
            <v>-4067.6614999994636</v>
          </cell>
          <cell r="AE226">
            <v>-51519.809460043907</v>
          </cell>
          <cell r="AF226">
            <v>-7125.8712999969721</v>
          </cell>
          <cell r="AG226">
            <v>-10399.50720000267</v>
          </cell>
          <cell r="AH226">
            <v>-8497.4012999981642</v>
          </cell>
          <cell r="AI226">
            <v>-11068.415500000119</v>
          </cell>
          <cell r="AJ226">
            <v>-2036.3693599961698</v>
          </cell>
          <cell r="AK226">
            <v>-2651.2868999987841</v>
          </cell>
          <cell r="AL226">
            <v>-1871.6988500021398</v>
          </cell>
          <cell r="AM226">
            <v>-2440.5116200000048</v>
          </cell>
          <cell r="AN226">
            <v>-3507.089359998703</v>
          </cell>
          <cell r="AO226">
            <v>-1013.0375100001693</v>
          </cell>
          <cell r="AP226">
            <v>874.48843999952078</v>
          </cell>
          <cell r="AQ226">
            <v>-1783.1089999973774</v>
          </cell>
          <cell r="AR226">
            <v>-52200.210740029812</v>
          </cell>
          <cell r="AS226">
            <v>-536.50620000064373</v>
          </cell>
          <cell r="AT226">
            <v>-3252.8486999981105</v>
          </cell>
          <cell r="AU226">
            <v>-2681.4598999992013</v>
          </cell>
          <cell r="AV226">
            <v>-9424.7271299995482</v>
          </cell>
          <cell r="AW226">
            <v>-7846.5744000002742</v>
          </cell>
          <cell r="AX226">
            <v>-6473.2278199978173</v>
          </cell>
          <cell r="AY226">
            <v>-1995.5242899991572</v>
          </cell>
          <cell r="AZ226">
            <v>-3121.9412300027907</v>
          </cell>
          <cell r="BA226">
            <v>-8012.0180199965835</v>
          </cell>
          <cell r="BB226">
            <v>-5086.1117499992251</v>
          </cell>
          <cell r="BC226">
            <v>-3415.7897999994457</v>
          </cell>
          <cell r="BD226">
            <v>-353.48149999976158</v>
          </cell>
          <cell r="BE226">
            <v>-190764.08995008469</v>
          </cell>
          <cell r="BF226">
            <v>-5534.9651000015438</v>
          </cell>
          <cell r="BG226">
            <v>-6831.6222600005567</v>
          </cell>
          <cell r="BH226">
            <v>-6668.3007000014186</v>
          </cell>
          <cell r="BI226">
            <v>-11689.341710004956</v>
          </cell>
          <cell r="BJ226">
            <v>-8873.6813200004399</v>
          </cell>
          <cell r="BK226">
            <v>-5339.3379399999976</v>
          </cell>
          <cell r="BL226">
            <v>-2699.6374699994922</v>
          </cell>
          <cell r="BM226">
            <v>-2628.7319700010121</v>
          </cell>
          <cell r="BN226">
            <v>-9559.1476799994707</v>
          </cell>
          <cell r="BO226">
            <v>-5574.5868300013244</v>
          </cell>
          <cell r="BP226">
            <v>-122749.43067000061</v>
          </cell>
          <cell r="BQ226">
            <v>-2615.3062999993563</v>
          </cell>
          <cell r="BR226">
            <v>-68317.125310003757</v>
          </cell>
          <cell r="BS226">
            <v>-2403.7243999987841</v>
          </cell>
          <cell r="BT226">
            <v>-696.12004000321031</v>
          </cell>
          <cell r="BU226">
            <v>-7664.1827000044286</v>
          </cell>
          <cell r="BV226">
            <v>-12743.20774000138</v>
          </cell>
          <cell r="BW226">
            <v>-12079.246700000018</v>
          </cell>
          <cell r="BX226">
            <v>-10125.933200001717</v>
          </cell>
          <cell r="BY226">
            <v>-3018.7108500003815</v>
          </cell>
          <cell r="BZ226">
            <v>-6016.3368899971247</v>
          </cell>
          <cell r="CA226">
            <v>-10468.057390004396</v>
          </cell>
          <cell r="CB226">
            <v>-3203.0234000012279</v>
          </cell>
          <cell r="CC226">
            <v>-1376.7486000023782</v>
          </cell>
          <cell r="CD226">
            <v>1478.1666000001132</v>
          </cell>
          <cell r="CE226">
            <v>419979.30812007189</v>
          </cell>
          <cell r="CF226">
            <v>475663.45521999151</v>
          </cell>
          <cell r="CG226">
            <v>-1952.7934000007808</v>
          </cell>
          <cell r="CH226">
            <v>-488.46380000188947</v>
          </cell>
          <cell r="CI226">
            <v>-16301.021500002593</v>
          </cell>
          <cell r="CJ226">
            <v>-64.305700000375509</v>
          </cell>
          <cell r="CK226">
            <v>-6398.4486299976707</v>
          </cell>
          <cell r="CL226">
            <v>-8327.41602999717</v>
          </cell>
          <cell r="CM226">
            <v>-8415.6934399977326</v>
          </cell>
          <cell r="CN226">
            <v>-8025.0777000002563</v>
          </cell>
          <cell r="CO226">
            <v>-1754.3570000007749</v>
          </cell>
          <cell r="CP226">
            <v>-1484.9705999977887</v>
          </cell>
          <cell r="CQ226">
            <v>-2471.5993000045419</v>
          </cell>
          <cell r="CR226">
            <v>-28367.219310045242</v>
          </cell>
          <cell r="CS226">
            <v>-300.18373000621796</v>
          </cell>
          <cell r="CT226">
            <v>-2030.5575000047684</v>
          </cell>
          <cell r="CU226">
            <v>-564.40550000220537</v>
          </cell>
          <cell r="CV226">
            <v>-232.62270000204444</v>
          </cell>
          <cell r="CW226">
            <v>-166.14500000141561</v>
          </cell>
          <cell r="CX226">
            <v>-827.85453999787569</v>
          </cell>
          <cell r="CY226">
            <v>-10254.799890004098</v>
          </cell>
          <cell r="CZ226">
            <v>-8237.5991000011563</v>
          </cell>
          <cell r="DA226">
            <v>-3678.7363499999046</v>
          </cell>
          <cell r="DB226">
            <v>-1274.1743000037968</v>
          </cell>
          <cell r="DC226">
            <v>-1013.6138000003994</v>
          </cell>
          <cell r="DD226">
            <v>213.47309999912977</v>
          </cell>
          <cell r="DE226">
            <v>-168997.94527000189</v>
          </cell>
          <cell r="DF226">
            <v>-1666.3771000057459</v>
          </cell>
          <cell r="DG226">
            <v>-1662.4790000021458</v>
          </cell>
          <cell r="DH226">
            <v>-317.69549999758601</v>
          </cell>
          <cell r="DI226">
            <v>-1766.0995999984443</v>
          </cell>
          <cell r="DJ226">
            <v>-118.02100000157952</v>
          </cell>
          <cell r="DK226">
            <v>-859.46750000119209</v>
          </cell>
          <cell r="DL226">
            <v>-9092.5741000026464</v>
          </cell>
          <cell r="DM226">
            <v>-11045.569999992847</v>
          </cell>
          <cell r="DN226">
            <v>-5080.0033999979496</v>
          </cell>
          <cell r="DO226">
            <v>-131413.51564000174</v>
          </cell>
          <cell r="DP226">
            <v>-2560.0325000025332</v>
          </cell>
          <cell r="DQ226">
            <v>-3416.1099299937487</v>
          </cell>
          <cell r="DR226">
            <v>211497.86517995596</v>
          </cell>
          <cell r="DS226">
            <v>-9545.5918499901891</v>
          </cell>
          <cell r="DT226">
            <v>-8495.8630000054836</v>
          </cell>
          <cell r="DU226">
            <v>-6454.4834000021219</v>
          </cell>
          <cell r="DV226">
            <v>-12356.617499999702</v>
          </cell>
          <cell r="DW226">
            <v>-6897.4149999991059</v>
          </cell>
          <cell r="DX226">
            <v>308813.73950999975</v>
          </cell>
          <cell r="DY226">
            <v>-11048.929000005126</v>
          </cell>
          <cell r="DZ226">
            <v>-11395.756980001926</v>
          </cell>
          <cell r="EA226">
            <v>-12996.313799992204</v>
          </cell>
          <cell r="EB226">
            <v>-4376.9004999995232</v>
          </cell>
          <cell r="EC226">
            <v>-6927.6213999986649</v>
          </cell>
          <cell r="ED226">
            <v>-6820.381899997592</v>
          </cell>
        </row>
        <row r="228">
          <cell r="A228" t="str">
            <v>Other Generation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971.61749999999302</v>
          </cell>
          <cell r="G231">
            <v>951.04296000000613</v>
          </cell>
          <cell r="H231">
            <v>1288.394100000005</v>
          </cell>
          <cell r="I231">
            <v>1331.2593000000052</v>
          </cell>
          <cell r="J231">
            <v>1430.8654499999975</v>
          </cell>
          <cell r="K231">
            <v>1429.3503000000055</v>
          </cell>
          <cell r="L231">
            <v>1347.3161099999998</v>
          </cell>
          <cell r="M231">
            <v>1422.0574199999974</v>
          </cell>
          <cell r="N231">
            <v>1383.9524999999994</v>
          </cell>
          <cell r="O231">
            <v>1320.4232999999949</v>
          </cell>
          <cell r="P231">
            <v>1050.3863999999885</v>
          </cell>
          <cell r="Q231">
            <v>887.36507999998867</v>
          </cell>
          <cell r="R231">
            <v>14973.930879999883</v>
          </cell>
          <cell r="S231">
            <v>982.11968000000343</v>
          </cell>
          <cell r="T231">
            <v>961.28255999999237</v>
          </cell>
          <cell r="U231">
            <v>1302.2975999999908</v>
          </cell>
          <cell r="V231">
            <v>1345.651199999993</v>
          </cell>
          <cell r="W231">
            <v>1446.2764800000004</v>
          </cell>
          <cell r="X231">
            <v>1444.761599999998</v>
          </cell>
          <cell r="Y231">
            <v>1361.8771199999901</v>
          </cell>
          <cell r="Z231">
            <v>1437.4278399999894</v>
          </cell>
          <cell r="AA231">
            <v>1398.8735999999917</v>
          </cell>
          <cell r="AB231">
            <v>1334.6764799999946</v>
          </cell>
          <cell r="AC231">
            <v>1061.7600000000093</v>
          </cell>
          <cell r="AD231">
            <v>896.92671999998856</v>
          </cell>
          <cell r="AE231">
            <v>15399.656580000184</v>
          </cell>
          <cell r="AF231">
            <v>1007.716379999998</v>
          </cell>
          <cell r="AG231">
            <v>1021.5975000000326</v>
          </cell>
          <cell r="AH231">
            <v>1336.2016799999983</v>
          </cell>
          <cell r="AI231">
            <v>1380.7134000000078</v>
          </cell>
          <cell r="AJ231">
            <v>1484.0251799999969</v>
          </cell>
          <cell r="AK231">
            <v>1482.4457999999868</v>
          </cell>
          <cell r="AL231">
            <v>1397.3975399999763</v>
          </cell>
          <cell r="AM231">
            <v>1474.9204799999716</v>
          </cell>
          <cell r="AN231">
            <v>1435.4010000000126</v>
          </cell>
          <cell r="AO231">
            <v>1369.4900999999954</v>
          </cell>
          <cell r="AP231">
            <v>1089.4157999999879</v>
          </cell>
          <cell r="AQ231">
            <v>920.3317200000165</v>
          </cell>
          <cell r="AR231">
            <v>15519.496859763749</v>
          </cell>
          <cell r="AS231">
            <v>1017.8961600000039</v>
          </cell>
          <cell r="AT231">
            <v>996.30608000000939</v>
          </cell>
          <cell r="AU231">
            <v>1349.6969099999405</v>
          </cell>
          <cell r="AV231">
            <v>1394.6988000000129</v>
          </cell>
          <cell r="AW231">
            <v>1499.0124400000204</v>
          </cell>
          <cell r="AX231">
            <v>1497.4298999999883</v>
          </cell>
          <cell r="AY231">
            <v>1411.4876599999843</v>
          </cell>
          <cell r="AZ231">
            <v>1489.8320999999996</v>
          </cell>
          <cell r="BA231">
            <v>1449.8532000000123</v>
          </cell>
          <cell r="BB231">
            <v>1383.3027700000093</v>
          </cell>
          <cell r="BC231">
            <v>1100.43479999993</v>
          </cell>
          <cell r="BD231">
            <v>929.54603976407088</v>
          </cell>
          <cell r="BE231">
            <v>15672.399279999547</v>
          </cell>
          <cell r="BF231">
            <v>1027.9451199999312</v>
          </cell>
          <cell r="BG231">
            <v>1006.1307200000156</v>
          </cell>
          <cell r="BH231">
            <v>1363.0327999999863</v>
          </cell>
          <cell r="BI231">
            <v>1408.4160000000265</v>
          </cell>
          <cell r="BJ231">
            <v>1513.7337200000184</v>
          </cell>
          <cell r="BK231">
            <v>1512.1704000000027</v>
          </cell>
          <cell r="BL231">
            <v>1425.3874400000204</v>
          </cell>
          <cell r="BM231">
            <v>1504.4796000000206</v>
          </cell>
          <cell r="BN231">
            <v>1464.1692000000039</v>
          </cell>
          <cell r="BO231">
            <v>1396.9083600000013</v>
          </cell>
          <cell r="BP231">
            <v>1111.2492000000202</v>
          </cell>
          <cell r="BQ231">
            <v>938.77671999996528</v>
          </cell>
          <cell r="BR231">
            <v>16052.545599999838</v>
          </cell>
          <cell r="BS231">
            <v>1052.8622999999789</v>
          </cell>
          <cell r="BT231">
            <v>1030.5287999999709</v>
          </cell>
          <cell r="BU231">
            <v>1396.0694999999832</v>
          </cell>
          <cell r="BV231">
            <v>1442.5530000000144</v>
          </cell>
          <cell r="BW231">
            <v>1550.4867000000086</v>
          </cell>
          <cell r="BX231">
            <v>1548.8549999999814</v>
          </cell>
          <cell r="BY231">
            <v>1459.954299999983</v>
          </cell>
          <cell r="BZ231">
            <v>1540.9821000000229</v>
          </cell>
          <cell r="CA231">
            <v>1499.6730000000098</v>
          </cell>
          <cell r="CB231">
            <v>1430.8328999999794</v>
          </cell>
          <cell r="CC231">
            <v>1138.2210000000196</v>
          </cell>
          <cell r="CD231">
            <v>961.52700000000186</v>
          </cell>
          <cell r="CE231">
            <v>16466.376240000129</v>
          </cell>
          <cell r="CF231">
            <v>1077.5203200000105</v>
          </cell>
          <cell r="CG231">
            <v>1092.3371999999508</v>
          </cell>
          <cell r="CH231">
            <v>1428.8147999999928</v>
          </cell>
          <cell r="CI231">
            <v>1476.3816000000224</v>
          </cell>
          <cell r="CJ231">
            <v>1586.773440000019</v>
          </cell>
          <cell r="CK231">
            <v>1585.11599999998</v>
          </cell>
          <cell r="CL231">
            <v>1494.1677599999821</v>
          </cell>
          <cell r="CM231">
            <v>1577.1088800000143</v>
          </cell>
          <cell r="CN231">
            <v>1534.8312000000151</v>
          </cell>
          <cell r="CO231">
            <v>1464.3482400000212</v>
          </cell>
          <cell r="CP231">
            <v>1164.8879999999772</v>
          </cell>
          <cell r="CQ231">
            <v>984.08880000002682</v>
          </cell>
          <cell r="CR231">
            <v>16800.581120000221</v>
          </cell>
          <cell r="CS231">
            <v>1101.8999600000679</v>
          </cell>
          <cell r="CT231">
            <v>1078.558880000026</v>
          </cell>
          <cell r="CU231">
            <v>1461.1633000000147</v>
          </cell>
          <cell r="CV231">
            <v>1509.7775999999722</v>
          </cell>
          <cell r="CW231">
            <v>1622.729720000003</v>
          </cell>
          <cell r="CX231">
            <v>1620.999599999981</v>
          </cell>
          <cell r="CY231">
            <v>1527.9875200000242</v>
          </cell>
          <cell r="CZ231">
            <v>1612.7508200000157</v>
          </cell>
          <cell r="DA231">
            <v>1569.6065999999992</v>
          </cell>
          <cell r="DB231">
            <v>1497.5002600000007</v>
          </cell>
          <cell r="DC231">
            <v>1191.2519999999786</v>
          </cell>
          <cell r="DD231">
            <v>1006.3548599999631</v>
          </cell>
          <cell r="DE231">
            <v>16942.588500000536</v>
          </cell>
          <cell r="DF231">
            <v>1111.233750000014</v>
          </cell>
          <cell r="DG231">
            <v>1087.6739999999991</v>
          </cell>
          <cell r="DH231">
            <v>1473.5152499999967</v>
          </cell>
          <cell r="DI231">
            <v>1522.5524999999907</v>
          </cell>
          <cell r="DJ231">
            <v>1636.4280000000144</v>
          </cell>
          <cell r="DK231">
            <v>1634.7150000000256</v>
          </cell>
          <cell r="DL231">
            <v>1540.9170000000158</v>
          </cell>
          <cell r="DM231">
            <v>1626.38400000002</v>
          </cell>
          <cell r="DN231">
            <v>1582.852499999979</v>
          </cell>
          <cell r="DO231">
            <v>1510.1339999999618</v>
          </cell>
          <cell r="DP231">
            <v>1201.320000000007</v>
          </cell>
          <cell r="DQ231">
            <v>1014.8625000000466</v>
          </cell>
          <cell r="DR231">
            <v>17082.556479999796</v>
          </cell>
          <cell r="DS231">
            <v>1120.4429199999431</v>
          </cell>
          <cell r="DT231">
            <v>1096.686080000014</v>
          </cell>
          <cell r="DU231">
            <v>1485.6464799999958</v>
          </cell>
          <cell r="DV231">
            <v>1535.1467999999877</v>
          </cell>
          <cell r="DW231">
            <v>1649.9539199999999</v>
          </cell>
          <cell r="DX231">
            <v>1648.2119999999995</v>
          </cell>
          <cell r="DY231">
            <v>1553.6406399999978</v>
          </cell>
          <cell r="DZ231">
            <v>1639.8466800000169</v>
          </cell>
          <cell r="EA231">
            <v>1595.9087999999756</v>
          </cell>
          <cell r="EB231">
            <v>1522.5885600000038</v>
          </cell>
          <cell r="EC231">
            <v>1211.272799999977</v>
          </cell>
          <cell r="ED231">
            <v>1023.2108000000007</v>
          </cell>
        </row>
        <row r="233">
          <cell r="A233" t="str">
            <v>Total Other Generation</v>
          </cell>
          <cell r="F233">
            <v>971.61749999999302</v>
          </cell>
          <cell r="G233">
            <v>951.04296000000613</v>
          </cell>
          <cell r="H233">
            <v>1288.394100000005</v>
          </cell>
          <cell r="I233">
            <v>1331.2593000000052</v>
          </cell>
          <cell r="J233">
            <v>1430.8654499999975</v>
          </cell>
          <cell r="K233">
            <v>1429.3503000000055</v>
          </cell>
          <cell r="L233">
            <v>1347.3161099999998</v>
          </cell>
          <cell r="M233">
            <v>1422.0574199999974</v>
          </cell>
          <cell r="N233">
            <v>1383.9524999999994</v>
          </cell>
          <cell r="O233">
            <v>1320.4232999999949</v>
          </cell>
          <cell r="P233">
            <v>1050.3863999999885</v>
          </cell>
          <cell r="Q233">
            <v>887.36507999998867</v>
          </cell>
          <cell r="R233">
            <v>14973.930879999883</v>
          </cell>
          <cell r="S233">
            <v>982.11968000000343</v>
          </cell>
          <cell r="T233">
            <v>961.28255999999237</v>
          </cell>
          <cell r="U233">
            <v>1302.2975999999908</v>
          </cell>
          <cell r="V233">
            <v>1345.651199999993</v>
          </cell>
          <cell r="W233">
            <v>1446.2764800000004</v>
          </cell>
          <cell r="X233">
            <v>1444.761599999998</v>
          </cell>
          <cell r="Y233">
            <v>1361.8771199999901</v>
          </cell>
          <cell r="Z233">
            <v>1437.4278399999894</v>
          </cell>
          <cell r="AA233">
            <v>1398.8735999999917</v>
          </cell>
          <cell r="AB233">
            <v>1334.6764799999946</v>
          </cell>
          <cell r="AC233">
            <v>1061.7600000000093</v>
          </cell>
          <cell r="AD233">
            <v>896.92671999998856</v>
          </cell>
          <cell r="AE233">
            <v>15399.656580000184</v>
          </cell>
          <cell r="AF233">
            <v>1007.716379999998</v>
          </cell>
          <cell r="AG233">
            <v>1021.5975000000326</v>
          </cell>
          <cell r="AH233">
            <v>1336.2016799999983</v>
          </cell>
          <cell r="AI233">
            <v>1380.7134000000078</v>
          </cell>
          <cell r="AJ233">
            <v>1484.0251799999969</v>
          </cell>
          <cell r="AK233">
            <v>1482.4457999999868</v>
          </cell>
          <cell r="AL233">
            <v>1397.3975399999763</v>
          </cell>
          <cell r="AM233">
            <v>1474.9204799999716</v>
          </cell>
          <cell r="AN233">
            <v>1435.4010000000126</v>
          </cell>
          <cell r="AO233">
            <v>1369.4900999999954</v>
          </cell>
          <cell r="AP233">
            <v>1089.4157999999879</v>
          </cell>
          <cell r="AQ233">
            <v>920.3317200000165</v>
          </cell>
          <cell r="AR233">
            <v>15519.496859763749</v>
          </cell>
          <cell r="AS233">
            <v>1017.8961600000039</v>
          </cell>
          <cell r="AT233">
            <v>996.30608000000939</v>
          </cell>
          <cell r="AU233">
            <v>1349.6969099999405</v>
          </cell>
          <cell r="AV233">
            <v>1394.6988000000129</v>
          </cell>
          <cell r="AW233">
            <v>1499.0124400000204</v>
          </cell>
          <cell r="AX233">
            <v>1497.4298999999883</v>
          </cell>
          <cell r="AY233">
            <v>1411.4876599999843</v>
          </cell>
          <cell r="AZ233">
            <v>1489.8320999999996</v>
          </cell>
          <cell r="BA233">
            <v>1449.8532000000123</v>
          </cell>
          <cell r="BB233">
            <v>1383.3027700000093</v>
          </cell>
          <cell r="BC233">
            <v>1100.43479999993</v>
          </cell>
          <cell r="BD233">
            <v>929.54603976407088</v>
          </cell>
          <cell r="BE233">
            <v>15672.399279999547</v>
          </cell>
          <cell r="BF233">
            <v>1027.9451199999312</v>
          </cell>
          <cell r="BG233">
            <v>1006.1307200000156</v>
          </cell>
          <cell r="BH233">
            <v>1363.0327999999863</v>
          </cell>
          <cell r="BI233">
            <v>1408.4160000000265</v>
          </cell>
          <cell r="BJ233">
            <v>1513.7337200000184</v>
          </cell>
          <cell r="BK233">
            <v>1512.1704000000027</v>
          </cell>
          <cell r="BL233">
            <v>1425.3874400000204</v>
          </cell>
          <cell r="BM233">
            <v>1504.4796000000206</v>
          </cell>
          <cell r="BN233">
            <v>1464.1692000000039</v>
          </cell>
          <cell r="BO233">
            <v>1396.9083600000013</v>
          </cell>
          <cell r="BP233">
            <v>1111.2492000000202</v>
          </cell>
          <cell r="BQ233">
            <v>938.77671999996528</v>
          </cell>
          <cell r="BR233">
            <v>16052.545599999838</v>
          </cell>
          <cell r="BS233">
            <v>1052.8622999999789</v>
          </cell>
          <cell r="BT233">
            <v>1030.5287999999709</v>
          </cell>
          <cell r="BU233">
            <v>1396.0694999999832</v>
          </cell>
          <cell r="BV233">
            <v>1442.5530000000144</v>
          </cell>
          <cell r="BW233">
            <v>1550.4867000000086</v>
          </cell>
          <cell r="BX233">
            <v>1548.8549999999814</v>
          </cell>
          <cell r="BY233">
            <v>1459.954299999983</v>
          </cell>
          <cell r="BZ233">
            <v>1540.9821000000229</v>
          </cell>
          <cell r="CA233">
            <v>1499.6730000000098</v>
          </cell>
          <cell r="CB233">
            <v>1430.8328999999794</v>
          </cell>
          <cell r="CC233">
            <v>1138.2210000000196</v>
          </cell>
          <cell r="CD233">
            <v>961.52700000000186</v>
          </cell>
          <cell r="CE233">
            <v>16466.376240000129</v>
          </cell>
          <cell r="CF233">
            <v>1077.5203200000105</v>
          </cell>
          <cell r="CG233">
            <v>1092.3371999999508</v>
          </cell>
          <cell r="CH233">
            <v>1428.8147999999928</v>
          </cell>
          <cell r="CI233">
            <v>1476.3816000000224</v>
          </cell>
          <cell r="CJ233">
            <v>1586.773440000019</v>
          </cell>
          <cell r="CK233">
            <v>1585.11599999998</v>
          </cell>
          <cell r="CL233">
            <v>1494.1677599999821</v>
          </cell>
          <cell r="CM233">
            <v>1577.1088800000143</v>
          </cell>
          <cell r="CN233">
            <v>1534.8312000000151</v>
          </cell>
          <cell r="CO233">
            <v>1464.3482400000212</v>
          </cell>
          <cell r="CP233">
            <v>1164.8879999999772</v>
          </cell>
          <cell r="CQ233">
            <v>984.08880000002682</v>
          </cell>
          <cell r="CR233">
            <v>16800.581120000221</v>
          </cell>
          <cell r="CS233">
            <v>1101.8999600000679</v>
          </cell>
          <cell r="CT233">
            <v>1078.558880000026</v>
          </cell>
          <cell r="CU233">
            <v>1461.1633000000147</v>
          </cell>
          <cell r="CV233">
            <v>1509.7775999999722</v>
          </cell>
          <cell r="CW233">
            <v>1622.729720000003</v>
          </cell>
          <cell r="CX233">
            <v>1620.999599999981</v>
          </cell>
          <cell r="CY233">
            <v>1527.9875200000242</v>
          </cell>
          <cell r="CZ233">
            <v>1612.7508200000157</v>
          </cell>
          <cell r="DA233">
            <v>1569.6065999999992</v>
          </cell>
          <cell r="DB233">
            <v>1497.5002600000007</v>
          </cell>
          <cell r="DC233">
            <v>1191.2519999999786</v>
          </cell>
          <cell r="DD233">
            <v>1006.3548599999631</v>
          </cell>
          <cell r="DE233">
            <v>16942.588500000536</v>
          </cell>
          <cell r="DF233">
            <v>1111.233750000014</v>
          </cell>
          <cell r="DG233">
            <v>1087.6739999999991</v>
          </cell>
          <cell r="DH233">
            <v>1473.5152499999967</v>
          </cell>
          <cell r="DI233">
            <v>1522.5524999999907</v>
          </cell>
          <cell r="DJ233">
            <v>1636.4280000000144</v>
          </cell>
          <cell r="DK233">
            <v>1634.7150000000256</v>
          </cell>
          <cell r="DL233">
            <v>1540.9170000000158</v>
          </cell>
          <cell r="DM233">
            <v>1626.38400000002</v>
          </cell>
          <cell r="DN233">
            <v>1582.852499999979</v>
          </cell>
          <cell r="DO233">
            <v>1510.1339999999618</v>
          </cell>
          <cell r="DP233">
            <v>1201.320000000007</v>
          </cell>
          <cell r="DQ233">
            <v>1014.8625000000466</v>
          </cell>
          <cell r="DR233">
            <v>17082.556479999796</v>
          </cell>
          <cell r="DS233">
            <v>1120.4429199999431</v>
          </cell>
          <cell r="DT233">
            <v>1096.686080000014</v>
          </cell>
          <cell r="DU233">
            <v>1485.6464799999958</v>
          </cell>
          <cell r="DV233">
            <v>1535.1467999999877</v>
          </cell>
          <cell r="DW233">
            <v>1649.9539199999999</v>
          </cell>
          <cell r="DX233">
            <v>1648.2119999999995</v>
          </cell>
          <cell r="DY233">
            <v>1553.6406399999978</v>
          </cell>
          <cell r="DZ233">
            <v>1639.8466800000169</v>
          </cell>
          <cell r="EA233">
            <v>1595.9087999999756</v>
          </cell>
          <cell r="EB233">
            <v>1522.5885600000038</v>
          </cell>
          <cell r="EC233">
            <v>1211.272799999977</v>
          </cell>
          <cell r="ED233">
            <v>1023.2108000000007</v>
          </cell>
        </row>
        <row r="235">
          <cell r="A235" t="str">
            <v>IRP Resources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-82732.5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-82732.5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-86123.699999999953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-86123.699999999953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-91065.839999999967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-91065.839999999967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-93339.299999999814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-93339.299999999814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-105600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-105600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-122445.20000000019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-122445.20000000019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-128125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-128125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-132933.5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-132933.5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-135168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-135168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-82732.5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-82732.5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-86123.699999999953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-86123.699999999953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-91065.839999999967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-91065.839999999967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-93339.299999999814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-93339.299999999814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-105600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-105600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-122445.20000000019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-122445.20000000019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-128125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-128125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-132933.5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-132933.5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-135168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-135168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Growth Station Resources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-263.49729999999909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-263.49729999999909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-2.4000000000114596E-2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-2.4000000000114596E-2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-92.892999999981839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-39.417000000001281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-39.417000000001281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-5.6699999999982538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-5.6699999999982538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-8.7940000000007785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-480.53500000000349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-480.53500000000349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-101.68700000000536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-783.44930000009481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-783.4493000000366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-5.6939999999885913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-2.4000000000114596E-2</v>
          </cell>
          <cell r="CK271">
            <v>-5.6699999999982538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-35943.044379025698</v>
          </cell>
          <cell r="G273">
            <v>-35377.833921596408</v>
          </cell>
          <cell r="H273">
            <v>-45181.363016366959</v>
          </cell>
          <cell r="I273">
            <v>-37243.852439954877</v>
          </cell>
          <cell r="J273">
            <v>-37030.250996217132</v>
          </cell>
          <cell r="K273">
            <v>-37767.573267444968</v>
          </cell>
          <cell r="L273">
            <v>-47959.121421575546</v>
          </cell>
          <cell r="M273">
            <v>-48704.246817290783</v>
          </cell>
          <cell r="N273">
            <v>-38691.372104093432</v>
          </cell>
          <cell r="O273">
            <v>-38498.09542787075</v>
          </cell>
          <cell r="P273">
            <v>-30275.181475505233</v>
          </cell>
          <cell r="Q273">
            <v>-28449.460902124643</v>
          </cell>
          <cell r="R273">
            <v>-415632.6322157383</v>
          </cell>
          <cell r="S273">
            <v>-32777.572191923857</v>
          </cell>
          <cell r="T273">
            <v>-11230.053059667349</v>
          </cell>
          <cell r="U273">
            <v>-33593.324470236897</v>
          </cell>
          <cell r="V273">
            <v>-33481.08203843236</v>
          </cell>
          <cell r="W273">
            <v>-35548.602598652244</v>
          </cell>
          <cell r="X273">
            <v>-36410.616780281067</v>
          </cell>
          <cell r="Y273">
            <v>-53507.939389944077</v>
          </cell>
          <cell r="Z273">
            <v>-48205.216453552246</v>
          </cell>
          <cell r="AA273">
            <v>-38273.342334330082</v>
          </cell>
          <cell r="AB273">
            <v>-37286.337600842118</v>
          </cell>
          <cell r="AC273">
            <v>-27992.91130015254</v>
          </cell>
          <cell r="AD273">
            <v>-27325.633997917175</v>
          </cell>
          <cell r="AE273">
            <v>-391396.03636479378</v>
          </cell>
          <cell r="AF273">
            <v>-24848.805928647518</v>
          </cell>
          <cell r="AG273">
            <v>-26081.965128690004</v>
          </cell>
          <cell r="AH273">
            <v>-32885.745788067579</v>
          </cell>
          <cell r="AI273">
            <v>-28074.66523770988</v>
          </cell>
          <cell r="AJ273">
            <v>-34147.805426344275</v>
          </cell>
          <cell r="AK273">
            <v>-34576.484092012048</v>
          </cell>
          <cell r="AL273">
            <v>-44763.089763700962</v>
          </cell>
          <cell r="AM273">
            <v>-42470.564903885126</v>
          </cell>
          <cell r="AN273">
            <v>-34360.448110923171</v>
          </cell>
          <cell r="AO273">
            <v>-34848.124360263348</v>
          </cell>
          <cell r="AP273">
            <v>-26092.050634548068</v>
          </cell>
          <cell r="AQ273">
            <v>-28246.286990135908</v>
          </cell>
          <cell r="AR273">
            <v>-362788.76382827759</v>
          </cell>
          <cell r="AS273">
            <v>-26303.868985772133</v>
          </cell>
          <cell r="AT273">
            <v>-24674.181872904301</v>
          </cell>
          <cell r="AU273">
            <v>-32112.685919493437</v>
          </cell>
          <cell r="AV273">
            <v>-24999.780384168029</v>
          </cell>
          <cell r="AW273">
            <v>-28035.684110343456</v>
          </cell>
          <cell r="AX273">
            <v>-30274.088026881218</v>
          </cell>
          <cell r="AY273">
            <v>-41471.285667181015</v>
          </cell>
          <cell r="AZ273">
            <v>-38030.713134586811</v>
          </cell>
          <cell r="BA273">
            <v>-31454.68293607235</v>
          </cell>
          <cell r="BB273">
            <v>-33632.315464794636</v>
          </cell>
          <cell r="BC273">
            <v>-26799.685639202595</v>
          </cell>
          <cell r="BD273">
            <v>-24999.791686862707</v>
          </cell>
          <cell r="BE273">
            <v>-378701.28902506828</v>
          </cell>
          <cell r="BF273">
            <v>-26693.903140723705</v>
          </cell>
          <cell r="BG273">
            <v>-25149.125204801559</v>
          </cell>
          <cell r="BH273">
            <v>-32854.747433125973</v>
          </cell>
          <cell r="BI273">
            <v>-26217.325278803706</v>
          </cell>
          <cell r="BJ273">
            <v>-29487.81072807312</v>
          </cell>
          <cell r="BK273">
            <v>-30555.76729054749</v>
          </cell>
          <cell r="BL273">
            <v>-44578.983363389969</v>
          </cell>
          <cell r="BM273">
            <v>-40717.072845757008</v>
          </cell>
          <cell r="BN273">
            <v>-33560.752304255962</v>
          </cell>
          <cell r="BO273">
            <v>-35912.977972835302</v>
          </cell>
          <cell r="BP273">
            <v>-28131.191900104284</v>
          </cell>
          <cell r="BQ273">
            <v>-24841.631562709808</v>
          </cell>
          <cell r="BR273">
            <v>-411098.89264297485</v>
          </cell>
          <cell r="BS273">
            <v>-28501.609526753426</v>
          </cell>
          <cell r="BT273">
            <v>-24913.915250137448</v>
          </cell>
          <cell r="BU273">
            <v>-34133.702560022473</v>
          </cell>
          <cell r="BV273">
            <v>-28031.980066776276</v>
          </cell>
          <cell r="BW273">
            <v>-35163.343055933714</v>
          </cell>
          <cell r="BX273">
            <v>-35808.747054800391</v>
          </cell>
          <cell r="BY273">
            <v>-46518.05713057518</v>
          </cell>
          <cell r="BZ273">
            <v>-41655.814572453499</v>
          </cell>
          <cell r="CA273">
            <v>-38694.759638115764</v>
          </cell>
          <cell r="CB273">
            <v>-39138.06941537559</v>
          </cell>
          <cell r="CC273">
            <v>-29262.686325162649</v>
          </cell>
          <cell r="CD273">
            <v>-29276.208046793938</v>
          </cell>
          <cell r="CE273">
            <v>-390957.36229586601</v>
          </cell>
          <cell r="CF273">
            <v>38685.518408983946</v>
          </cell>
          <cell r="CG273">
            <v>-28092.577260255814</v>
          </cell>
          <cell r="CH273">
            <v>-36360.473122537136</v>
          </cell>
          <cell r="CI273">
            <v>-31838.048299655318</v>
          </cell>
          <cell r="CJ273">
            <v>-43759.313648030162</v>
          </cell>
          <cell r="CK273">
            <v>-42541.565553307533</v>
          </cell>
          <cell r="CL273">
            <v>-51508.142729699612</v>
          </cell>
          <cell r="CM273">
            <v>-48868.767919033766</v>
          </cell>
          <cell r="CN273">
            <v>-43238.385681346059</v>
          </cell>
          <cell r="CO273">
            <v>-41442.7210380584</v>
          </cell>
          <cell r="CP273">
            <v>-29583.02832826972</v>
          </cell>
          <cell r="CQ273">
            <v>-32409.857124835253</v>
          </cell>
          <cell r="CR273">
            <v>-479301.48205757141</v>
          </cell>
          <cell r="CS273">
            <v>-38048.034500598907</v>
          </cell>
          <cell r="CT273">
            <v>-29109.948014736176</v>
          </cell>
          <cell r="CU273">
            <v>-37360.412959426641</v>
          </cell>
          <cell r="CV273">
            <v>-36352.374527186155</v>
          </cell>
          <cell r="CW273">
            <v>-41661.775314092636</v>
          </cell>
          <cell r="CX273">
            <v>-42694.695679098368</v>
          </cell>
          <cell r="CY273">
            <v>-54523.476414561272</v>
          </cell>
          <cell r="CZ273">
            <v>-54217.702169775963</v>
          </cell>
          <cell r="DA273">
            <v>-42643.727216735482</v>
          </cell>
          <cell r="DB273">
            <v>-41935.014523357153</v>
          </cell>
          <cell r="DC273">
            <v>-30266.538776606321</v>
          </cell>
          <cell r="DD273">
            <v>-30487.781960904598</v>
          </cell>
          <cell r="DE273">
            <v>-503030.71557998657</v>
          </cell>
          <cell r="DF273">
            <v>-36562.116194844246</v>
          </cell>
          <cell r="DG273">
            <v>-31071.206452295184</v>
          </cell>
          <cell r="DH273">
            <v>-39242.765329509974</v>
          </cell>
          <cell r="DI273">
            <v>-38836.173480451107</v>
          </cell>
          <cell r="DJ273">
            <v>-44287.412017375231</v>
          </cell>
          <cell r="DK273">
            <v>-42892.191175043583</v>
          </cell>
          <cell r="DL273">
            <v>-56769.502042591572</v>
          </cell>
          <cell r="DM273">
            <v>-54553.652897357941</v>
          </cell>
          <cell r="DN273">
            <v>-43704.546911716461</v>
          </cell>
          <cell r="DO273">
            <v>-52912.827858895063</v>
          </cell>
          <cell r="DP273">
            <v>-32939.071326956153</v>
          </cell>
          <cell r="DQ273">
            <v>-29259.249892920256</v>
          </cell>
          <cell r="DR273">
            <v>-478867.86875677109</v>
          </cell>
          <cell r="DS273">
            <v>-35800.260683387518</v>
          </cell>
          <cell r="DT273">
            <v>-32528.235356077552</v>
          </cell>
          <cell r="DU273">
            <v>-42114.8273434937</v>
          </cell>
          <cell r="DV273">
            <v>-40625.451475813985</v>
          </cell>
          <cell r="DW273">
            <v>-48825.378494530916</v>
          </cell>
          <cell r="DX273">
            <v>-508.57761114835739</v>
          </cell>
          <cell r="DY273">
            <v>-60068.323112130165</v>
          </cell>
          <cell r="DZ273">
            <v>-57127.337751984596</v>
          </cell>
          <cell r="EA273">
            <v>-45252.938719272614</v>
          </cell>
          <cell r="EB273">
            <v>-46012.750032693148</v>
          </cell>
          <cell r="EC273">
            <v>-34405.221842765808</v>
          </cell>
          <cell r="ED273">
            <v>-35598.56633362174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-6.8414123073843314E-3</v>
          </cell>
          <cell r="G275">
            <v>-7.5684942110783027E-3</v>
          </cell>
          <cell r="H275">
            <v>-9.4973866360916759E-3</v>
          </cell>
          <cell r="I275">
            <v>-8.3326161050329972E-3</v>
          </cell>
          <cell r="J275">
            <v>-7.9324886038456555E-3</v>
          </cell>
          <cell r="K275">
            <v>-7.7464900969630435E-3</v>
          </cell>
          <cell r="L275">
            <v>-8.6130722342687704E-3</v>
          </cell>
          <cell r="M275">
            <v>-9.1022618813596523E-3</v>
          </cell>
          <cell r="N275">
            <v>-8.2077194962231204E-3</v>
          </cell>
          <cell r="O275">
            <v>-8.3416117311401194E-3</v>
          </cell>
          <cell r="P275">
            <v>-6.4381028083992931E-3</v>
          </cell>
          <cell r="Q275">
            <v>-5.4590231723992133E-3</v>
          </cell>
          <cell r="R275">
            <v>-7.0540670571794806E-3</v>
          </cell>
          <cell r="S275">
            <v>-6.2257392052416094E-3</v>
          </cell>
          <cell r="T275">
            <v>-2.399279797266729E-3</v>
          </cell>
          <cell r="U275">
            <v>-7.0520729467240528E-3</v>
          </cell>
          <cell r="V275">
            <v>-7.4863648591296794E-3</v>
          </cell>
          <cell r="W275">
            <v>-7.6143816366212036E-3</v>
          </cell>
          <cell r="X275">
            <v>-7.4647505982916584E-3</v>
          </cell>
          <cell r="Y275">
            <v>-9.6070009512310151E-3</v>
          </cell>
          <cell r="Z275">
            <v>-9.004990237837518E-3</v>
          </cell>
          <cell r="AA275">
            <v>-8.1155463701669817E-3</v>
          </cell>
          <cell r="AB275">
            <v>-8.0724101073457177E-3</v>
          </cell>
          <cell r="AC275">
            <v>-5.9405287759553005E-3</v>
          </cell>
          <cell r="AD275">
            <v>-5.2314869924288132E-3</v>
          </cell>
          <cell r="AE275">
            <v>-6.6387479154315088E-3</v>
          </cell>
          <cell r="AF275">
            <v>-4.7301581114318481E-3</v>
          </cell>
          <cell r="AG275">
            <v>-5.4524743785435703E-3</v>
          </cell>
          <cell r="AH275">
            <v>-6.9250484594078898E-3</v>
          </cell>
          <cell r="AI275">
            <v>-6.2983264536597972E-3</v>
          </cell>
          <cell r="AJ275">
            <v>-7.3337794382268839E-3</v>
          </cell>
          <cell r="AK275">
            <v>-7.0945915205946619E-3</v>
          </cell>
          <cell r="AL275">
            <v>-8.0283312856685995E-3</v>
          </cell>
          <cell r="AM275">
            <v>-7.9337439874613835E-3</v>
          </cell>
          <cell r="AN275">
            <v>-7.262602257576134E-3</v>
          </cell>
          <cell r="AO275">
            <v>-7.5629843512103889E-3</v>
          </cell>
          <cell r="AP275">
            <v>-5.5481715993899172E-3</v>
          </cell>
          <cell r="AQ275">
            <v>-5.4185675117324195E-3</v>
          </cell>
          <cell r="AR275">
            <v>-6.1638250699047603E-3</v>
          </cell>
          <cell r="AS275">
            <v>-4.9984050155913451E-3</v>
          </cell>
          <cell r="AT275">
            <v>-5.2795637480507196E-3</v>
          </cell>
          <cell r="AU275">
            <v>-6.7560299728803841E-3</v>
          </cell>
          <cell r="AV275">
            <v>-5.6015743388329042E-3</v>
          </cell>
          <cell r="AW275">
            <v>-6.0170589871155755E-3</v>
          </cell>
          <cell r="AX275">
            <v>-6.2148911147339447E-3</v>
          </cell>
          <cell r="AY275">
            <v>-7.4461154230291982E-3</v>
          </cell>
          <cell r="AZ275">
            <v>-7.1091586389897543E-3</v>
          </cell>
          <cell r="BA275">
            <v>-6.678600913254229E-3</v>
          </cell>
          <cell r="BB275">
            <v>-7.2888492879847888E-3</v>
          </cell>
          <cell r="BC275">
            <v>-5.6897106835300804E-3</v>
          </cell>
          <cell r="BD275">
            <v>-4.7876339227137521E-3</v>
          </cell>
          <cell r="BE275">
            <v>-6.4107117901741617E-3</v>
          </cell>
          <cell r="BF275">
            <v>-5.0541583375220966E-3</v>
          </cell>
          <cell r="BG275">
            <v>-5.3621023331515971E-3</v>
          </cell>
          <cell r="BH275">
            <v>-6.8873676456107091E-3</v>
          </cell>
          <cell r="BI275">
            <v>-5.8523055132972956E-3</v>
          </cell>
          <cell r="BJ275">
            <v>-6.3097221966792461E-3</v>
          </cell>
          <cell r="BK275">
            <v>-6.2503286518804657E-3</v>
          </cell>
          <cell r="BL275">
            <v>-7.9744075134158265E-3</v>
          </cell>
          <cell r="BM275">
            <v>-7.5870448366366361E-3</v>
          </cell>
          <cell r="BN275">
            <v>-7.0997378311865589E-3</v>
          </cell>
          <cell r="BO275">
            <v>-7.7534208337333155E-3</v>
          </cell>
          <cell r="BP275">
            <v>-5.9475510689424027E-3</v>
          </cell>
          <cell r="BQ275">
            <v>-4.7375406406260367E-3</v>
          </cell>
          <cell r="BR275">
            <v>-6.9232918516348718E-3</v>
          </cell>
          <cell r="BS275">
            <v>-5.3743611204843944E-3</v>
          </cell>
          <cell r="BT275">
            <v>-5.2896606527426115E-3</v>
          </cell>
          <cell r="BU275">
            <v>-7.1243384829173806E-3</v>
          </cell>
          <cell r="BV275">
            <v>-6.2307329693958025E-3</v>
          </cell>
          <cell r="BW275">
            <v>-7.4967072059877182E-3</v>
          </cell>
          <cell r="BX275">
            <v>-7.2833455607757003E-3</v>
          </cell>
          <cell r="BY275">
            <v>-8.2690372859346439E-3</v>
          </cell>
          <cell r="BZ275">
            <v>-7.7197006001767932E-3</v>
          </cell>
          <cell r="CA275">
            <v>-8.1031717729800334E-3</v>
          </cell>
          <cell r="CB275">
            <v>-8.4152491907865112E-3</v>
          </cell>
          <cell r="CC275">
            <v>-6.1572117634263179E-3</v>
          </cell>
          <cell r="CD275">
            <v>-5.5568820165170507E-3</v>
          </cell>
          <cell r="CE275">
            <v>-6.5482905357789889E-3</v>
          </cell>
          <cell r="CF275">
            <v>7.2627068224520031E-3</v>
          </cell>
          <cell r="CG275">
            <v>-5.7948292698206672E-3</v>
          </cell>
          <cell r="CH275">
            <v>-7.5510906106153186E-3</v>
          </cell>
          <cell r="CI275">
            <v>-7.0468723025065572E-3</v>
          </cell>
          <cell r="CJ275">
            <v>-9.2891199228795074E-3</v>
          </cell>
          <cell r="CK275">
            <v>-8.6259810466806641E-3</v>
          </cell>
          <cell r="CL275">
            <v>-9.1465821018772431E-3</v>
          </cell>
          <cell r="CM275">
            <v>-9.0306248479379292E-3</v>
          </cell>
          <cell r="CN275">
            <v>-9.066165791576708E-3</v>
          </cell>
          <cell r="CO275">
            <v>-8.873358878478399E-3</v>
          </cell>
          <cell r="CP275">
            <v>-6.1931018271828009E-3</v>
          </cell>
          <cell r="CQ275">
            <v>-6.1219350619445834E-3</v>
          </cell>
          <cell r="CR275">
            <v>-8.0145554628536786E-3</v>
          </cell>
          <cell r="CS275">
            <v>-7.1149640120111712E-3</v>
          </cell>
          <cell r="CT275">
            <v>-6.1301181409305627E-3</v>
          </cell>
          <cell r="CU275">
            <v>-7.731415501144312E-3</v>
          </cell>
          <cell r="CV275">
            <v>-8.018524682100292E-3</v>
          </cell>
          <cell r="CW275">
            <v>-8.8121692330602741E-3</v>
          </cell>
          <cell r="CX275">
            <v>-8.6290085258546867E-3</v>
          </cell>
          <cell r="CY275">
            <v>-9.6489523832552493E-3</v>
          </cell>
          <cell r="CZ275">
            <v>-9.9812998560935284E-3</v>
          </cell>
          <cell r="DA275">
            <v>-8.9135801632949097E-3</v>
          </cell>
          <cell r="DB275">
            <v>-8.945455914453504E-3</v>
          </cell>
          <cell r="DC275">
            <v>-6.3088515528235689E-3</v>
          </cell>
          <cell r="DD275">
            <v>-5.737158810923404E-3</v>
          </cell>
          <cell r="DE275">
            <v>-8.4747479653017876E-3</v>
          </cell>
          <cell r="DF275">
            <v>-6.879104205449238E-3</v>
          </cell>
          <cell r="DG275">
            <v>-6.6146941109188617E-3</v>
          </cell>
          <cell r="DH275">
            <v>-8.1977840368381294E-3</v>
          </cell>
          <cell r="DI275">
            <v>-8.678358535906483E-3</v>
          </cell>
          <cell r="DJ275">
            <v>-9.46831621568478E-3</v>
          </cell>
          <cell r="DK275">
            <v>-8.7418787493014349E-3</v>
          </cell>
          <cell r="DL275">
            <v>-1.0126200021414178E-2</v>
          </cell>
          <cell r="DM275">
            <v>-1.0130886473159961E-2</v>
          </cell>
          <cell r="DN275">
            <v>-9.1665859099236968E-3</v>
          </cell>
          <cell r="DO275">
            <v>-1.1314836975294895E-2</v>
          </cell>
          <cell r="DP275">
            <v>-6.8913059965787227E-3</v>
          </cell>
          <cell r="DQ275">
            <v>-5.5383220430194058E-3</v>
          </cell>
          <cell r="DR275">
            <v>-8.0599662200171451E-3</v>
          </cell>
          <cell r="DS275">
            <v>-6.7046721881212079E-3</v>
          </cell>
          <cell r="DT275">
            <v>-6.8954342085909559E-3</v>
          </cell>
          <cell r="DU275">
            <v>-8.7642362294957366E-3</v>
          </cell>
          <cell r="DV275">
            <v>-9.0390242216074057E-3</v>
          </cell>
          <cell r="DW275">
            <v>-1.0401549124804177E-2</v>
          </cell>
          <cell r="DX275">
            <v>-1.0341469698715855E-4</v>
          </cell>
          <cell r="DY275">
            <v>-1.0742273969668759E-2</v>
          </cell>
          <cell r="DZ275">
            <v>-1.0635312155375942E-2</v>
          </cell>
          <cell r="EA275">
            <v>-9.5496708914453166E-3</v>
          </cell>
          <cell r="EB275">
            <v>-9.8393704169836838E-3</v>
          </cell>
          <cell r="EC275">
            <v>-7.1977820388582359E-3</v>
          </cell>
          <cell r="ED275">
            <v>-6.7342169755306713E-3</v>
          </cell>
        </row>
        <row r="276">
          <cell r="F276">
            <v>23.305588833863315</v>
          </cell>
          <cell r="G276">
            <v>23.43536129073048</v>
          </cell>
          <cell r="H276">
            <v>22.092819813682151</v>
          </cell>
          <cell r="I276">
            <v>17.625136618517196</v>
          </cell>
          <cell r="J276">
            <v>16.30415922588444</v>
          </cell>
          <cell r="K276">
            <v>16.646424014106501</v>
          </cell>
          <cell r="L276">
            <v>22.42550673248655</v>
          </cell>
          <cell r="M276">
            <v>21.576959596253992</v>
          </cell>
          <cell r="N276">
            <v>17.613006534240778</v>
          </cell>
          <cell r="O276">
            <v>18.368200651683875</v>
          </cell>
          <cell r="P276">
            <v>18.158426584320111</v>
          </cell>
          <cell r="Q276">
            <v>20.198180852844157</v>
          </cell>
          <cell r="R276">
            <v>17.764532690167758</v>
          </cell>
          <cell r="S276">
            <v>21.359562006568556</v>
          </cell>
          <cell r="T276">
            <v>7.4767131510084859</v>
          </cell>
          <cell r="U276">
            <v>16.509074163195582</v>
          </cell>
          <cell r="V276">
            <v>15.923808862650819</v>
          </cell>
          <cell r="W276">
            <v>15.730813560030679</v>
          </cell>
          <cell r="X276">
            <v>16.129162582518724</v>
          </cell>
          <cell r="Y276">
            <v>25.145500065060354</v>
          </cell>
          <cell r="Z276">
            <v>21.462878115866626</v>
          </cell>
          <cell r="AA276">
            <v>17.510473493796191</v>
          </cell>
          <cell r="AB276">
            <v>17.879431024767108</v>
          </cell>
          <cell r="AC276">
            <v>16.873364255667596</v>
          </cell>
          <cell r="AD276">
            <v>19.498143347392965</v>
          </cell>
          <cell r="AE276">
            <v>16.774489915330562</v>
          </cell>
          <cell r="AF276">
            <v>16.274630678234445</v>
          </cell>
          <cell r="AG276">
            <v>16.85017532338852</v>
          </cell>
          <cell r="AH276">
            <v>16.243500172911475</v>
          </cell>
          <cell r="AI276">
            <v>13.420076213418746</v>
          </cell>
          <cell r="AJ276">
            <v>15.186771683609317</v>
          </cell>
          <cell r="AK276">
            <v>15.393803605317611</v>
          </cell>
          <cell r="AL276">
            <v>21.14190013819735</v>
          </cell>
          <cell r="AM276">
            <v>19.00480277863128</v>
          </cell>
          <cell r="AN276">
            <v>15.798996763419625</v>
          </cell>
          <cell r="AO276">
            <v>16.794398205415145</v>
          </cell>
          <cell r="AP276">
            <v>15.807328495512662</v>
          </cell>
          <cell r="AQ276">
            <v>20.25633693630564</v>
          </cell>
          <cell r="AR276">
            <v>15.662099671728006</v>
          </cell>
          <cell r="AS276">
            <v>17.313742710717495</v>
          </cell>
          <cell r="AT276">
            <v>16.592995051125136</v>
          </cell>
          <cell r="AU276">
            <v>15.940986014453129</v>
          </cell>
          <cell r="AV276">
            <v>12.009656032824134</v>
          </cell>
          <cell r="AW276">
            <v>12.530855550424997</v>
          </cell>
          <cell r="AX276">
            <v>13.54563507648032</v>
          </cell>
          <cell r="AY276">
            <v>19.685444077499962</v>
          </cell>
          <cell r="AZ276">
            <v>17.102986168826114</v>
          </cell>
          <cell r="BA276">
            <v>14.535704419708473</v>
          </cell>
          <cell r="BB276">
            <v>16.289746431587357</v>
          </cell>
          <cell r="BC276">
            <v>16.316995226128562</v>
          </cell>
          <cell r="BD276">
            <v>18.018699015206977</v>
          </cell>
          <cell r="BE276">
            <v>16.431235060841715</v>
          </cell>
          <cell r="BF276">
            <v>17.658388354129372</v>
          </cell>
          <cell r="BG276">
            <v>16.99720006488328</v>
          </cell>
          <cell r="BH276">
            <v>16.390822183094684</v>
          </cell>
          <cell r="BI276">
            <v>12.658036538626742</v>
          </cell>
          <cell r="BJ276">
            <v>13.246524821478985</v>
          </cell>
          <cell r="BK276">
            <v>13.74046321603193</v>
          </cell>
          <cell r="BL276">
            <v>21.266995791056768</v>
          </cell>
          <cell r="BM276">
            <v>18.403446304698825</v>
          </cell>
          <cell r="BN276">
            <v>15.586526179415641</v>
          </cell>
          <cell r="BO276">
            <v>17.48205230980793</v>
          </cell>
          <cell r="BP276">
            <v>17.214150068293335</v>
          </cell>
          <cell r="BQ276">
            <v>17.993958630165722</v>
          </cell>
          <cell r="BR276">
            <v>17.926703466276553</v>
          </cell>
          <cell r="BS276">
            <v>18.94941690734619</v>
          </cell>
          <cell r="BT276">
            <v>16.923098777148407</v>
          </cell>
          <cell r="BU276">
            <v>17.114901365595145</v>
          </cell>
          <cell r="BV276">
            <v>13.602540805601869</v>
          </cell>
          <cell r="BW276">
            <v>15.875234620944248</v>
          </cell>
          <cell r="BX276">
            <v>16.183647235125477</v>
          </cell>
          <cell r="BY276">
            <v>22.303876218182054</v>
          </cell>
          <cell r="BZ276">
            <v>18.922393842678286</v>
          </cell>
          <cell r="CA276">
            <v>18.061491903022215</v>
          </cell>
          <cell r="CB276">
            <v>19.147343194836317</v>
          </cell>
          <cell r="CC276">
            <v>17.996400020394859</v>
          </cell>
          <cell r="CD276">
            <v>21.313333513001464</v>
          </cell>
          <cell r="CE276">
            <v>17.094793459731097</v>
          </cell>
          <cell r="CF276">
            <v>-25.849696509174361</v>
          </cell>
          <cell r="CG276">
            <v>18.516860569597178</v>
          </cell>
          <cell r="CH276">
            <v>18.322557022944288</v>
          </cell>
          <cell r="CI276">
            <v>15.526741037514846</v>
          </cell>
          <cell r="CJ276">
            <v>19.855831357110262</v>
          </cell>
          <cell r="CK276">
            <v>19.323460994893384</v>
          </cell>
          <cell r="CL276">
            <v>24.820414252134391</v>
          </cell>
          <cell r="CM276">
            <v>22.310135557479271</v>
          </cell>
          <cell r="CN276">
            <v>20.283427708903208</v>
          </cell>
          <cell r="CO276">
            <v>20.376819073721187</v>
          </cell>
          <cell r="CP276">
            <v>18.284831156604067</v>
          </cell>
          <cell r="CQ276">
            <v>23.712389704954859</v>
          </cell>
          <cell r="CR276">
            <v>21.111358838675866</v>
          </cell>
          <cell r="CS276">
            <v>25.551816455681866</v>
          </cell>
          <cell r="CT276">
            <v>19.972355640801705</v>
          </cell>
          <cell r="CU276">
            <v>18.921023810258383</v>
          </cell>
          <cell r="CV276">
            <v>17.817695235455709</v>
          </cell>
          <cell r="CW276">
            <v>18.998674488089456</v>
          </cell>
          <cell r="CX276">
            <v>19.490488956649212</v>
          </cell>
          <cell r="CY276">
            <v>26.405564193858954</v>
          </cell>
          <cell r="CZ276">
            <v>24.877432463890617</v>
          </cell>
          <cell r="DA276">
            <v>20.104628854379342</v>
          </cell>
          <cell r="DB276">
            <v>20.722474363566583</v>
          </cell>
          <cell r="DC276">
            <v>18.801427988946653</v>
          </cell>
          <cell r="DD276">
            <v>22.418492271274371</v>
          </cell>
          <cell r="DE276">
            <v>22.267732978640776</v>
          </cell>
          <cell r="DF276">
            <v>24.676704740234165</v>
          </cell>
          <cell r="DG276">
            <v>21.424990244523073</v>
          </cell>
          <cell r="DH276">
            <v>19.974054559077338</v>
          </cell>
          <cell r="DI276">
            <v>19.130460270065125</v>
          </cell>
          <cell r="DJ276">
            <v>20.297598802410754</v>
          </cell>
          <cell r="DK276">
            <v>19.678747293126133</v>
          </cell>
          <cell r="DL276">
            <v>27.631031737558661</v>
          </cell>
          <cell r="DM276">
            <v>25.157182850432893</v>
          </cell>
          <cell r="DN276">
            <v>20.708442627337259</v>
          </cell>
          <cell r="DO276">
            <v>26.278873857665147</v>
          </cell>
          <cell r="DP276">
            <v>20.564298850611923</v>
          </cell>
          <cell r="DQ276">
            <v>21.623064621749439</v>
          </cell>
          <cell r="DR276">
            <v>21.304749127054905</v>
          </cell>
          <cell r="DS276">
            <v>24.283430805537609</v>
          </cell>
          <cell r="DT276">
            <v>22.541964671074279</v>
          </cell>
          <cell r="DU276">
            <v>21.544337237655093</v>
          </cell>
          <cell r="DV276">
            <v>20.112306602611962</v>
          </cell>
          <cell r="DW276">
            <v>22.489893327350313</v>
          </cell>
          <cell r="DX276">
            <v>0.23450805143558695</v>
          </cell>
          <cell r="DY276">
            <v>29.383838443630651</v>
          </cell>
          <cell r="DZ276">
            <v>26.476119518385882</v>
          </cell>
          <cell r="EA276">
            <v>21.550249880599182</v>
          </cell>
          <cell r="EB276">
            <v>22.967261769553026</v>
          </cell>
          <cell r="EC276">
            <v>21.587183828863338</v>
          </cell>
          <cell r="ED276">
            <v>26.441189257924687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A278" t="str">
            <v>Adjustments to Load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8">
          <cell r="A288" t="str">
            <v>Special Sales For Resale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18.779999999998836</v>
          </cell>
          <cell r="H313">
            <v>0.21400000000721775</v>
          </cell>
          <cell r="I313">
            <v>11.518000000003667</v>
          </cell>
          <cell r="J313">
            <v>6.6569999999992433</v>
          </cell>
          <cell r="K313">
            <v>5.2030000000013388</v>
          </cell>
          <cell r="L313">
            <v>29.450000000011642</v>
          </cell>
          <cell r="M313">
            <v>6.5200000000040745</v>
          </cell>
          <cell r="N313">
            <v>0</v>
          </cell>
          <cell r="O313">
            <v>0</v>
          </cell>
          <cell r="P313">
            <v>3.5700000000069849</v>
          </cell>
          <cell r="Q313">
            <v>0</v>
          </cell>
          <cell r="R313">
            <v>30.797999999951571</v>
          </cell>
          <cell r="S313">
            <v>0</v>
          </cell>
          <cell r="T313">
            <v>13.159999999988941</v>
          </cell>
          <cell r="U313">
            <v>0</v>
          </cell>
          <cell r="V313">
            <v>0.16000000000349246</v>
          </cell>
          <cell r="W313">
            <v>0.35900000000401633</v>
          </cell>
          <cell r="X313">
            <v>5.3289999999979045</v>
          </cell>
          <cell r="Y313">
            <v>11.789999999993597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3.3270000000484288</v>
          </cell>
          <cell r="AF313">
            <v>0</v>
          </cell>
          <cell r="AG313">
            <v>0</v>
          </cell>
          <cell r="AH313">
            <v>2.6000000000058208</v>
          </cell>
          <cell r="AI313">
            <v>0</v>
          </cell>
          <cell r="AJ313">
            <v>0.70699999999487773</v>
          </cell>
          <cell r="AK313">
            <v>0</v>
          </cell>
          <cell r="AL313">
            <v>2.0000000004074536E-2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3.0280000000493601</v>
          </cell>
          <cell r="AS313">
            <v>0</v>
          </cell>
          <cell r="AT313">
            <v>0.14999999999417923</v>
          </cell>
          <cell r="AU313">
            <v>0</v>
          </cell>
          <cell r="AV313">
            <v>0</v>
          </cell>
          <cell r="AW313">
            <v>2.0849999999991269</v>
          </cell>
          <cell r="AX313">
            <v>0.79299999999784632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8.3070000000298023</v>
          </cell>
          <cell r="BF313">
            <v>0</v>
          </cell>
          <cell r="BG313">
            <v>0</v>
          </cell>
          <cell r="BH313">
            <v>1.25</v>
          </cell>
          <cell r="BI313">
            <v>1.9750000000058208</v>
          </cell>
          <cell r="BJ313">
            <v>0</v>
          </cell>
          <cell r="BK313">
            <v>0.83699999999953434</v>
          </cell>
          <cell r="BL313">
            <v>4.2449999999953434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69.027000000001863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1.930000000000291</v>
          </cell>
          <cell r="BX313">
            <v>3.8000000000465661E-2</v>
          </cell>
          <cell r="BY313">
            <v>54.546000000002095</v>
          </cell>
          <cell r="BZ313">
            <v>0.33500000000640284</v>
          </cell>
          <cell r="CA313">
            <v>0</v>
          </cell>
          <cell r="CB313">
            <v>4.9329999999972642</v>
          </cell>
          <cell r="CC313">
            <v>0</v>
          </cell>
          <cell r="CD313">
            <v>7.2449999999953434</v>
          </cell>
          <cell r="CE313">
            <v>194.29999999981374</v>
          </cell>
          <cell r="CF313">
            <v>0</v>
          </cell>
          <cell r="CG313">
            <v>2.8599999999860302</v>
          </cell>
          <cell r="CH313">
            <v>0</v>
          </cell>
          <cell r="CI313">
            <v>0</v>
          </cell>
          <cell r="CJ313">
            <v>2.0549999999930151</v>
          </cell>
          <cell r="CK313">
            <v>0</v>
          </cell>
          <cell r="CL313">
            <v>60.410000000003492</v>
          </cell>
          <cell r="CM313">
            <v>76.054000000003725</v>
          </cell>
          <cell r="CN313">
            <v>51.315000000002328</v>
          </cell>
          <cell r="CO313">
            <v>1.6059999999997672</v>
          </cell>
          <cell r="CP313">
            <v>0</v>
          </cell>
          <cell r="CQ313">
            <v>0</v>
          </cell>
          <cell r="CR313">
            <v>212.78599999996368</v>
          </cell>
          <cell r="CS313">
            <v>0</v>
          </cell>
          <cell r="CT313">
            <v>0.15999999998894054</v>
          </cell>
          <cell r="CU313">
            <v>0</v>
          </cell>
          <cell r="CV313">
            <v>1.8940000000002328</v>
          </cell>
          <cell r="CW313">
            <v>0</v>
          </cell>
          <cell r="CX313">
            <v>3.4720000000015716</v>
          </cell>
          <cell r="CY313">
            <v>30.039000000004307</v>
          </cell>
          <cell r="CZ313">
            <v>77.639999999999418</v>
          </cell>
          <cell r="DA313">
            <v>16.760000000009313</v>
          </cell>
          <cell r="DB313">
            <v>79.371999999995751</v>
          </cell>
          <cell r="DC313">
            <v>3.4490000000005239</v>
          </cell>
          <cell r="DD313">
            <v>0</v>
          </cell>
          <cell r="DE313">
            <v>-37.815999999991618</v>
          </cell>
          <cell r="DF313">
            <v>0</v>
          </cell>
          <cell r="DG313">
            <v>6.0139999999955762</v>
          </cell>
          <cell r="DH313">
            <v>0</v>
          </cell>
          <cell r="DI313">
            <v>2.0200000000040745</v>
          </cell>
          <cell r="DJ313">
            <v>0.72499999999854481</v>
          </cell>
          <cell r="DK313">
            <v>0</v>
          </cell>
          <cell r="DL313">
            <v>97.099999999991269</v>
          </cell>
          <cell r="DM313">
            <v>84.724000000001979</v>
          </cell>
          <cell r="DN313">
            <v>8.0460000000020955</v>
          </cell>
          <cell r="DO313">
            <v>-257.31500000000233</v>
          </cell>
          <cell r="DP313">
            <v>0</v>
          </cell>
          <cell r="DQ313">
            <v>20.869999999995343</v>
          </cell>
          <cell r="DR313">
            <v>184.35300000000279</v>
          </cell>
          <cell r="DS313">
            <v>0</v>
          </cell>
          <cell r="DT313">
            <v>0.42999999999301508</v>
          </cell>
          <cell r="DU313">
            <v>2.4400000000023283</v>
          </cell>
          <cell r="DV313">
            <v>1.8800000000046566</v>
          </cell>
          <cell r="DW313">
            <v>0.67899999999644933</v>
          </cell>
          <cell r="DX313">
            <v>40.160000000003492</v>
          </cell>
          <cell r="DY313">
            <v>46.889999999999418</v>
          </cell>
          <cell r="DZ313">
            <v>70.960000000006403</v>
          </cell>
          <cell r="EA313">
            <v>4.6750000000029104</v>
          </cell>
          <cell r="EB313">
            <v>6.069999999999709</v>
          </cell>
          <cell r="EC313">
            <v>1.9000000000232831E-2</v>
          </cell>
          <cell r="ED313">
            <v>10.149999999994179</v>
          </cell>
        </row>
        <row r="314">
          <cell r="C314" t="str">
            <v>Four Corners</v>
          </cell>
          <cell r="F314">
            <v>205.94000000000233</v>
          </cell>
          <cell r="G314">
            <v>138.61999999999534</v>
          </cell>
          <cell r="H314">
            <v>164.31999999999243</v>
          </cell>
          <cell r="I314">
            <v>83.393000000000029</v>
          </cell>
          <cell r="J314">
            <v>0.87000000000261934</v>
          </cell>
          <cell r="K314">
            <v>9.1699999999982538</v>
          </cell>
          <cell r="L314">
            <v>0</v>
          </cell>
          <cell r="M314">
            <v>6.6700000000128057</v>
          </cell>
          <cell r="N314">
            <v>10.350000000005821</v>
          </cell>
          <cell r="O314">
            <v>78.769999999989523</v>
          </cell>
          <cell r="P314">
            <v>141.29999999998836</v>
          </cell>
          <cell r="Q314">
            <v>166.01599999998871</v>
          </cell>
          <cell r="R314">
            <v>253.59500000020489</v>
          </cell>
          <cell r="S314">
            <v>64.100000000005821</v>
          </cell>
          <cell r="T314">
            <v>2.930000000007567</v>
          </cell>
          <cell r="U314">
            <v>14.399999999994179</v>
          </cell>
          <cell r="V314">
            <v>72.823999999993248</v>
          </cell>
          <cell r="W314">
            <v>0.36000000000058208</v>
          </cell>
          <cell r="X314">
            <v>7.3469999999997526</v>
          </cell>
          <cell r="Y314">
            <v>2.8099999999976717</v>
          </cell>
          <cell r="Z314">
            <v>6.6499999999941792</v>
          </cell>
          <cell r="AA314">
            <v>5.9999999997671694E-2</v>
          </cell>
          <cell r="AB314">
            <v>61.920000000012806</v>
          </cell>
          <cell r="AC314">
            <v>7.1200000000244472</v>
          </cell>
          <cell r="AD314">
            <v>13.073999999993248</v>
          </cell>
          <cell r="AE314">
            <v>233.42400000011548</v>
          </cell>
          <cell r="AF314">
            <v>1.9899999999906868</v>
          </cell>
          <cell r="AG314">
            <v>2.0699999999778811</v>
          </cell>
          <cell r="AH314">
            <v>13.029999999998836</v>
          </cell>
          <cell r="AI314">
            <v>5.8200000000069849</v>
          </cell>
          <cell r="AJ314">
            <v>3.5179999999963911</v>
          </cell>
          <cell r="AK314">
            <v>27.586000000002969</v>
          </cell>
          <cell r="AL314">
            <v>5.3800000000046566</v>
          </cell>
          <cell r="AM314">
            <v>0.32999999998719431</v>
          </cell>
          <cell r="AN314">
            <v>21.729999999995925</v>
          </cell>
          <cell r="AO314">
            <v>22.230000000010477</v>
          </cell>
          <cell r="AP314">
            <v>0.44000000000232831</v>
          </cell>
          <cell r="AQ314">
            <v>129.29999999998836</v>
          </cell>
          <cell r="AR314">
            <v>181.3410000000149</v>
          </cell>
          <cell r="AS314">
            <v>27.160000000003492</v>
          </cell>
          <cell r="AT314">
            <v>3.3599999999860302</v>
          </cell>
          <cell r="AU314">
            <v>7.75</v>
          </cell>
          <cell r="AV314">
            <v>2.2160000000003492</v>
          </cell>
          <cell r="AW314">
            <v>1.0599999999976717</v>
          </cell>
          <cell r="AX314">
            <v>1.3600000000005821</v>
          </cell>
          <cell r="AY314">
            <v>0</v>
          </cell>
          <cell r="AZ314">
            <v>0</v>
          </cell>
          <cell r="BA314">
            <v>1.6800000000221189</v>
          </cell>
          <cell r="BB314">
            <v>24.029999999998836</v>
          </cell>
          <cell r="BC314">
            <v>16.129999999975553</v>
          </cell>
          <cell r="BD314">
            <v>96.594999999986612</v>
          </cell>
          <cell r="BE314">
            <v>-283.7070000001695</v>
          </cell>
          <cell r="BF314">
            <v>10.939999999973224</v>
          </cell>
          <cell r="BG314">
            <v>8.9500000000116415</v>
          </cell>
          <cell r="BH314">
            <v>1.2600000000093132</v>
          </cell>
          <cell r="BI314">
            <v>2.3549999999959255</v>
          </cell>
          <cell r="BJ314">
            <v>0</v>
          </cell>
          <cell r="BK314">
            <v>2.114000000001397</v>
          </cell>
          <cell r="BL314">
            <v>32.5</v>
          </cell>
          <cell r="BM314">
            <v>10.769999999989523</v>
          </cell>
          <cell r="BN314">
            <v>4.3599999999860302</v>
          </cell>
          <cell r="BO314">
            <v>42.860000000015134</v>
          </cell>
          <cell r="BP314">
            <v>-404.92000000001281</v>
          </cell>
          <cell r="BQ314">
            <v>5.1039999999920838</v>
          </cell>
          <cell r="BR314">
            <v>235.39399999962188</v>
          </cell>
          <cell r="BS314">
            <v>15.450000000011642</v>
          </cell>
          <cell r="BT314">
            <v>14.654999999998836</v>
          </cell>
          <cell r="BU314">
            <v>1.2399999999906868</v>
          </cell>
          <cell r="BV314">
            <v>0</v>
          </cell>
          <cell r="BW314">
            <v>0.34399999999732245</v>
          </cell>
          <cell r="BX314">
            <v>1.4999999999417923E-2</v>
          </cell>
          <cell r="BY314">
            <v>11.720000000001164</v>
          </cell>
          <cell r="BZ314">
            <v>0.41000000000349246</v>
          </cell>
          <cell r="CA314">
            <v>8.0700000000069849</v>
          </cell>
          <cell r="CB314">
            <v>84.470000000001164</v>
          </cell>
          <cell r="CC314">
            <v>4.7700000000186265</v>
          </cell>
          <cell r="CD314">
            <v>94.25</v>
          </cell>
          <cell r="CE314">
            <v>834.73100000037812</v>
          </cell>
          <cell r="CF314">
            <v>586.65000000002328</v>
          </cell>
          <cell r="CG314">
            <v>0.14999999999417923</v>
          </cell>
          <cell r="CH314">
            <v>10.349999999976717</v>
          </cell>
          <cell r="CI314">
            <v>6.1460000000079162</v>
          </cell>
          <cell r="CJ314">
            <v>15.89100000000326</v>
          </cell>
          <cell r="CK314">
            <v>60</v>
          </cell>
          <cell r="CL314">
            <v>21.369999999995343</v>
          </cell>
          <cell r="CM314">
            <v>0</v>
          </cell>
          <cell r="CN314">
            <v>8.2099999999918509</v>
          </cell>
          <cell r="CO314">
            <v>80.649999999994179</v>
          </cell>
          <cell r="CP314">
            <v>6.1999999999825377</v>
          </cell>
          <cell r="CQ314">
            <v>39.114000000001397</v>
          </cell>
          <cell r="CR314">
            <v>336.00599999981932</v>
          </cell>
          <cell r="CS314">
            <v>83.349999999976717</v>
          </cell>
          <cell r="CT314">
            <v>11.539999999993597</v>
          </cell>
          <cell r="CU314">
            <v>10.080000000016298</v>
          </cell>
          <cell r="CV314">
            <v>9.9060000000026776</v>
          </cell>
          <cell r="CW314">
            <v>17.110000000000582</v>
          </cell>
          <cell r="CX314">
            <v>21.065999999991618</v>
          </cell>
          <cell r="CY314">
            <v>15.910000000003492</v>
          </cell>
          <cell r="CZ314">
            <v>0.33000000001629815</v>
          </cell>
          <cell r="DA314">
            <v>29.889999999984866</v>
          </cell>
          <cell r="DB314">
            <v>66.489999999990687</v>
          </cell>
          <cell r="DC314">
            <v>0.76999999998952262</v>
          </cell>
          <cell r="DD314">
            <v>69.563999999998487</v>
          </cell>
          <cell r="DE314">
            <v>1413.9650000003166</v>
          </cell>
          <cell r="DF314">
            <v>73.799999999988358</v>
          </cell>
          <cell r="DG314">
            <v>8.7700000000040745</v>
          </cell>
          <cell r="DH314">
            <v>7.5799999999871943</v>
          </cell>
          <cell r="DI314">
            <v>4.2039999999979045</v>
          </cell>
          <cell r="DJ314">
            <v>13.031000000002678</v>
          </cell>
          <cell r="DK314">
            <v>1.9999999989522621E-2</v>
          </cell>
          <cell r="DL314">
            <v>53.309999999997672</v>
          </cell>
          <cell r="DM314">
            <v>0</v>
          </cell>
          <cell r="DN314">
            <v>0.82999999998719431</v>
          </cell>
          <cell r="DO314">
            <v>1247.1399999999849</v>
          </cell>
          <cell r="DP314">
            <v>3.4399999999732245</v>
          </cell>
          <cell r="DQ314">
            <v>1.8399999999965075</v>
          </cell>
          <cell r="DR314">
            <v>254.85999999986961</v>
          </cell>
          <cell r="DS314">
            <v>26.809999999997672</v>
          </cell>
          <cell r="DT314">
            <v>5.9199999999982538</v>
          </cell>
          <cell r="DU314">
            <v>17.899999999994179</v>
          </cell>
          <cell r="DV314">
            <v>16.160000000003492</v>
          </cell>
          <cell r="DW314">
            <v>30.799999999988358</v>
          </cell>
          <cell r="DX314">
            <v>13.849999999991269</v>
          </cell>
          <cell r="DY314">
            <v>41.339999999996508</v>
          </cell>
          <cell r="DZ314">
            <v>0</v>
          </cell>
          <cell r="EA314">
            <v>20.64000000001397</v>
          </cell>
          <cell r="EB314">
            <v>32.790000000008149</v>
          </cell>
          <cell r="EC314">
            <v>5.3500000000058208</v>
          </cell>
          <cell r="ED314">
            <v>43.30000000000291</v>
          </cell>
        </row>
        <row r="315">
          <cell r="C315" t="str">
            <v>Mid Columbia</v>
          </cell>
          <cell r="F315">
            <v>5.875</v>
          </cell>
          <cell r="G315">
            <v>12.845999999999549</v>
          </cell>
          <cell r="H315">
            <v>98.747999999999593</v>
          </cell>
          <cell r="I315">
            <v>52.679000000000087</v>
          </cell>
          <cell r="J315">
            <v>20.311769999999967</v>
          </cell>
          <cell r="K315">
            <v>26.194639999999993</v>
          </cell>
          <cell r="L315">
            <v>502.31499999998778</v>
          </cell>
          <cell r="M315">
            <v>88.069999999992433</v>
          </cell>
          <cell r="N315">
            <v>9.9600000000064028</v>
          </cell>
          <cell r="O315">
            <v>51.439999999987776</v>
          </cell>
          <cell r="P315">
            <v>27.536000000000058</v>
          </cell>
          <cell r="Q315">
            <v>27.990000000005239</v>
          </cell>
          <cell r="R315">
            <v>-1088.8666000000667</v>
          </cell>
          <cell r="S315">
            <v>5.1539999999949941</v>
          </cell>
          <cell r="T315">
            <v>0</v>
          </cell>
          <cell r="U315">
            <v>4.0500000000174623</v>
          </cell>
          <cell r="V315">
            <v>62.26600000000326</v>
          </cell>
          <cell r="W315">
            <v>18.253400000000056</v>
          </cell>
          <cell r="X315">
            <v>0</v>
          </cell>
          <cell r="Y315">
            <v>-1228.9200000000128</v>
          </cell>
          <cell r="Z315">
            <v>31.25</v>
          </cell>
          <cell r="AA315">
            <v>2.0000000004074536E-2</v>
          </cell>
          <cell r="AB315">
            <v>14.240000000005239</v>
          </cell>
          <cell r="AC315">
            <v>0</v>
          </cell>
          <cell r="AD315">
            <v>4.819999999992433</v>
          </cell>
          <cell r="AE315">
            <v>-1371.0600000000559</v>
          </cell>
          <cell r="AF315">
            <v>0</v>
          </cell>
          <cell r="AG315">
            <v>1.4000000000087311</v>
          </cell>
          <cell r="AH315">
            <v>0.11999999999534339</v>
          </cell>
          <cell r="AI315">
            <v>10.529999999998836</v>
          </cell>
          <cell r="AJ315">
            <v>22.25</v>
          </cell>
          <cell r="AK315">
            <v>26.320999999999913</v>
          </cell>
          <cell r="AL315">
            <v>-1490.7199999999866</v>
          </cell>
          <cell r="AM315">
            <v>38.259999999994761</v>
          </cell>
          <cell r="AN315">
            <v>7.5899999999965075</v>
          </cell>
          <cell r="AO315">
            <v>5.4000000000087311</v>
          </cell>
          <cell r="AP315">
            <v>0.42999999999301508</v>
          </cell>
          <cell r="AQ315">
            <v>7.3590000000003783</v>
          </cell>
          <cell r="AR315">
            <v>-1760.9169999998994</v>
          </cell>
          <cell r="AS315">
            <v>0</v>
          </cell>
          <cell r="AT315">
            <v>0</v>
          </cell>
          <cell r="AU315">
            <v>4.9999999988358468E-2</v>
          </cell>
          <cell r="AV315">
            <v>0.15000000000873115</v>
          </cell>
          <cell r="AW315">
            <v>21.038999999997031</v>
          </cell>
          <cell r="AX315">
            <v>21.010000000002037</v>
          </cell>
          <cell r="AY315">
            <v>-1820.9400000000023</v>
          </cell>
          <cell r="AZ315">
            <v>3.0639999999984866</v>
          </cell>
          <cell r="BA315">
            <v>10.195999999996275</v>
          </cell>
          <cell r="BB315">
            <v>4.5139999999955762</v>
          </cell>
          <cell r="BC315">
            <v>0</v>
          </cell>
          <cell r="BD315">
            <v>0</v>
          </cell>
          <cell r="BE315">
            <v>-1985.7800000000279</v>
          </cell>
          <cell r="BF315">
            <v>0</v>
          </cell>
          <cell r="BG315">
            <v>0</v>
          </cell>
          <cell r="BH315">
            <v>4.9999999988358468E-2</v>
          </cell>
          <cell r="BI315">
            <v>1.9899999999906868</v>
          </cell>
          <cell r="BJ315">
            <v>12.013999999999214</v>
          </cell>
          <cell r="BK315">
            <v>26.129999999997381</v>
          </cell>
          <cell r="BL315">
            <v>-2052.75</v>
          </cell>
          <cell r="BM315">
            <v>9.4760000000096625</v>
          </cell>
          <cell r="BN315">
            <v>10.150000000023283</v>
          </cell>
          <cell r="BO315">
            <v>7.1599999999889405</v>
          </cell>
          <cell r="BP315">
            <v>0</v>
          </cell>
          <cell r="BQ315">
            <v>0</v>
          </cell>
          <cell r="BR315">
            <v>-2014.9180000000633</v>
          </cell>
          <cell r="BS315">
            <v>0</v>
          </cell>
          <cell r="BT315">
            <v>1.3800000000046566</v>
          </cell>
          <cell r="BU315">
            <v>7.0000000006984919E-2</v>
          </cell>
          <cell r="BV315">
            <v>0.16000000000349246</v>
          </cell>
          <cell r="BW315">
            <v>0.34200000000055297</v>
          </cell>
          <cell r="BX315">
            <v>5.0700000000069849</v>
          </cell>
          <cell r="BY315">
            <v>-2039.7700000000186</v>
          </cell>
          <cell r="BZ315">
            <v>10.860000000000582</v>
          </cell>
          <cell r="CA315">
            <v>5.75</v>
          </cell>
          <cell r="CB315">
            <v>1.2200000000011642</v>
          </cell>
          <cell r="CC315">
            <v>0</v>
          </cell>
          <cell r="CD315">
            <v>0</v>
          </cell>
          <cell r="CE315">
            <v>-2303.6745000001974</v>
          </cell>
          <cell r="CF315">
            <v>1.2699999999895226</v>
          </cell>
          <cell r="CG315">
            <v>0</v>
          </cell>
          <cell r="CH315">
            <v>0</v>
          </cell>
          <cell r="CI315">
            <v>2.2000000000116415</v>
          </cell>
          <cell r="CJ315">
            <v>8.4984999999996944</v>
          </cell>
          <cell r="CK315">
            <v>-95.503000000004249</v>
          </cell>
          <cell r="CL315">
            <v>-2226.0400000000081</v>
          </cell>
          <cell r="CM315">
            <v>1.0649999999877764</v>
          </cell>
          <cell r="CN315">
            <v>0</v>
          </cell>
          <cell r="CO315">
            <v>1.2000000000116415</v>
          </cell>
          <cell r="CP315">
            <v>1.7949999999982538</v>
          </cell>
          <cell r="CQ315">
            <v>1.8399999999965075</v>
          </cell>
          <cell r="CR315">
            <v>-2287.7999999998137</v>
          </cell>
          <cell r="CS315">
            <v>4.1050000000104774</v>
          </cell>
          <cell r="CT315">
            <v>0</v>
          </cell>
          <cell r="CU315">
            <v>1.9700000000011642</v>
          </cell>
          <cell r="CV315">
            <v>0.52000000001862645</v>
          </cell>
          <cell r="CW315">
            <v>6.4760000000023865</v>
          </cell>
          <cell r="CX315">
            <v>8.319999999999709</v>
          </cell>
          <cell r="CY315">
            <v>-2349.4799999999814</v>
          </cell>
          <cell r="CZ315">
            <v>29.830000000001746</v>
          </cell>
          <cell r="DA315">
            <v>4.25</v>
          </cell>
          <cell r="DB315">
            <v>2.6089999999967404</v>
          </cell>
          <cell r="DC315">
            <v>3.5999999999912689</v>
          </cell>
          <cell r="DD315">
            <v>0</v>
          </cell>
          <cell r="DE315">
            <v>-6139.8359999998938</v>
          </cell>
          <cell r="DF315">
            <v>0.22999999999592546</v>
          </cell>
          <cell r="DG315">
            <v>0.13999999999941792</v>
          </cell>
          <cell r="DH315">
            <v>6.0000000026775524E-2</v>
          </cell>
          <cell r="DI315">
            <v>2</v>
          </cell>
          <cell r="DJ315">
            <v>7.9939999999987776</v>
          </cell>
          <cell r="DK315">
            <v>3.9609999999956926</v>
          </cell>
          <cell r="DL315">
            <v>-2431.1999999999825</v>
          </cell>
          <cell r="DM315">
            <v>26.805000000007567</v>
          </cell>
          <cell r="DN315">
            <v>1.6499999999941792</v>
          </cell>
          <cell r="DO315">
            <v>-3751.5159999999887</v>
          </cell>
          <cell r="DP315">
            <v>3.9999999993597157E-2</v>
          </cell>
          <cell r="DQ315">
            <v>0</v>
          </cell>
          <cell r="DR315">
            <v>-1489.8950000002515</v>
          </cell>
          <cell r="DS315">
            <v>0</v>
          </cell>
          <cell r="DT315">
            <v>1.5</v>
          </cell>
          <cell r="DU315">
            <v>0.14999999999417923</v>
          </cell>
          <cell r="DV315">
            <v>9.4199999999982538</v>
          </cell>
          <cell r="DW315">
            <v>19.984000000000378</v>
          </cell>
          <cell r="DX315">
            <v>810.45700000000215</v>
          </cell>
          <cell r="DY315">
            <v>-2332.8899999999849</v>
          </cell>
          <cell r="DZ315">
            <v>1.0389999999897555</v>
          </cell>
          <cell r="EA315">
            <v>0</v>
          </cell>
          <cell r="EB315">
            <v>0.40500000001338776</v>
          </cell>
          <cell r="EC315">
            <v>3.9999999993597157E-2</v>
          </cell>
          <cell r="ED315">
            <v>0</v>
          </cell>
        </row>
        <row r="316">
          <cell r="C316" t="str">
            <v>Mona</v>
          </cell>
          <cell r="F316">
            <v>110.86599999999453</v>
          </cell>
          <cell r="G316">
            <v>7.2540000000008149</v>
          </cell>
          <cell r="H316">
            <v>47.794999999998254</v>
          </cell>
          <cell r="I316">
            <v>67.067000000002736</v>
          </cell>
          <cell r="J316">
            <v>23.208999999995285</v>
          </cell>
          <cell r="K316">
            <v>0.44299999999930151</v>
          </cell>
          <cell r="L316">
            <v>7.6330000000016298</v>
          </cell>
          <cell r="M316">
            <v>0</v>
          </cell>
          <cell r="N316">
            <v>9.1639999999897555</v>
          </cell>
          <cell r="O316">
            <v>25.160999999992782</v>
          </cell>
          <cell r="P316">
            <v>128.64300000001094</v>
          </cell>
          <cell r="Q316">
            <v>181.2160000000149</v>
          </cell>
          <cell r="R316">
            <v>463.67570000002161</v>
          </cell>
          <cell r="S316">
            <v>142.50799999998708</v>
          </cell>
          <cell r="T316">
            <v>54.437000000005355</v>
          </cell>
          <cell r="U316">
            <v>51</v>
          </cell>
          <cell r="V316">
            <v>68.388999999995576</v>
          </cell>
          <cell r="W316">
            <v>1.999999993131496E-3</v>
          </cell>
          <cell r="X316">
            <v>25.06869999999617</v>
          </cell>
          <cell r="Y316">
            <v>5.4100000000034925</v>
          </cell>
          <cell r="Z316">
            <v>0</v>
          </cell>
          <cell r="AA316">
            <v>1.5000000013969839E-2</v>
          </cell>
          <cell r="AB316">
            <v>1.999999993131496E-3</v>
          </cell>
          <cell r="AC316">
            <v>-80.785000000003492</v>
          </cell>
          <cell r="AD316">
            <v>197.62900000001537</v>
          </cell>
          <cell r="AE316">
            <v>254.06400000024587</v>
          </cell>
          <cell r="AF316">
            <v>11.997000000003027</v>
          </cell>
          <cell r="AG316">
            <v>22.826000000000931</v>
          </cell>
          <cell r="AH316">
            <v>26.372000000003027</v>
          </cell>
          <cell r="AI316">
            <v>4.3399999999965075</v>
          </cell>
          <cell r="AJ316">
            <v>0</v>
          </cell>
          <cell r="AK316">
            <v>5.1589999999996508</v>
          </cell>
          <cell r="AL316">
            <v>0</v>
          </cell>
          <cell r="AM316">
            <v>0</v>
          </cell>
          <cell r="AN316">
            <v>1.0000000009313226E-2</v>
          </cell>
          <cell r="AO316">
            <v>3.999999986262992E-3</v>
          </cell>
          <cell r="AP316">
            <v>25.724999999976717</v>
          </cell>
          <cell r="AQ316">
            <v>157.63099999999395</v>
          </cell>
          <cell r="AR316">
            <v>206.98799999989569</v>
          </cell>
          <cell r="AS316">
            <v>55.622000000003027</v>
          </cell>
          <cell r="AT316">
            <v>6.6350000000093132</v>
          </cell>
          <cell r="AU316">
            <v>3.8650000000197906</v>
          </cell>
          <cell r="AV316">
            <v>0</v>
          </cell>
          <cell r="AW316">
            <v>7.1020000000135042</v>
          </cell>
          <cell r="AX316">
            <v>0.83800000000337604</v>
          </cell>
          <cell r="AY316">
            <v>0</v>
          </cell>
          <cell r="AZ316">
            <v>0</v>
          </cell>
          <cell r="BA316">
            <v>2.6000000012572855E-2</v>
          </cell>
          <cell r="BB316">
            <v>0</v>
          </cell>
          <cell r="BC316">
            <v>6.0000000026775524E-2</v>
          </cell>
          <cell r="BD316">
            <v>132.83999999999651</v>
          </cell>
          <cell r="BE316">
            <v>-393.3890000001993</v>
          </cell>
          <cell r="BF316">
            <v>19.470000000001164</v>
          </cell>
          <cell r="BG316">
            <v>0.29600000000209548</v>
          </cell>
          <cell r="BH316">
            <v>6.4649999999965075</v>
          </cell>
          <cell r="BI316">
            <v>0.14699999999720603</v>
          </cell>
          <cell r="BJ316">
            <v>1.0549999999930151</v>
          </cell>
          <cell r="BK316">
            <v>1.8999999992956873E-2</v>
          </cell>
          <cell r="BL316">
            <v>7.478000000002794</v>
          </cell>
          <cell r="BM316">
            <v>0</v>
          </cell>
          <cell r="BN316">
            <v>1.6999999999825377</v>
          </cell>
          <cell r="BO316">
            <v>1.0000000009313226E-2</v>
          </cell>
          <cell r="BP316">
            <v>-452.92900000000373</v>
          </cell>
          <cell r="BQ316">
            <v>22.899999999994179</v>
          </cell>
          <cell r="BR316">
            <v>210.05600000033155</v>
          </cell>
          <cell r="BS316">
            <v>43.265999999988708</v>
          </cell>
          <cell r="BT316">
            <v>13.589999999996508</v>
          </cell>
          <cell r="BU316">
            <v>2.4839999999967404</v>
          </cell>
          <cell r="BV316">
            <v>1.9139999999897555</v>
          </cell>
          <cell r="BW316">
            <v>13.645000000018626</v>
          </cell>
          <cell r="BX316">
            <v>0</v>
          </cell>
          <cell r="BY316">
            <v>0</v>
          </cell>
          <cell r="BZ316">
            <v>0</v>
          </cell>
          <cell r="CA316">
            <v>5.3690000000060536</v>
          </cell>
          <cell r="CB316">
            <v>4.4580000000132713</v>
          </cell>
          <cell r="CC316">
            <v>15.306000000011409</v>
          </cell>
          <cell r="CD316">
            <v>110.02400000001944</v>
          </cell>
          <cell r="CE316">
            <v>726.84299999987707</v>
          </cell>
          <cell r="CF316">
            <v>395.66500000000815</v>
          </cell>
          <cell r="CG316">
            <v>11.57499999999709</v>
          </cell>
          <cell r="CH316">
            <v>14.452999999994063</v>
          </cell>
          <cell r="CI316">
            <v>2.0500000000029104</v>
          </cell>
          <cell r="CJ316">
            <v>84.488000000012107</v>
          </cell>
          <cell r="CK316">
            <v>17.6759999999922</v>
          </cell>
          <cell r="CL316">
            <v>22.876000000003842</v>
          </cell>
          <cell r="CM316">
            <v>15.970000000030268</v>
          </cell>
          <cell r="CN316">
            <v>23.309999999997672</v>
          </cell>
          <cell r="CO316">
            <v>11.632999999972526</v>
          </cell>
          <cell r="CP316">
            <v>7.1700000000128057</v>
          </cell>
          <cell r="CQ316">
            <v>119.9770000000135</v>
          </cell>
          <cell r="CR316">
            <v>482.40099999983795</v>
          </cell>
          <cell r="CS316">
            <v>140.2039999999979</v>
          </cell>
          <cell r="CT316">
            <v>35.236999999993714</v>
          </cell>
          <cell r="CU316">
            <v>32.554000000003725</v>
          </cell>
          <cell r="CV316">
            <v>3.9299999999930151</v>
          </cell>
          <cell r="CW316">
            <v>76.55800000000454</v>
          </cell>
          <cell r="CX316">
            <v>11.451000000000931</v>
          </cell>
          <cell r="CY316">
            <v>43.269000000000233</v>
          </cell>
          <cell r="CZ316">
            <v>0</v>
          </cell>
          <cell r="DA316">
            <v>25.235000000015134</v>
          </cell>
          <cell r="DB316">
            <v>9.7259999999951106</v>
          </cell>
          <cell r="DC316">
            <v>21.290000000008149</v>
          </cell>
          <cell r="DD316">
            <v>82.947000000000116</v>
          </cell>
          <cell r="DE316">
            <v>744.82800000021234</v>
          </cell>
          <cell r="DF316">
            <v>94.827999999994063</v>
          </cell>
          <cell r="DG316">
            <v>43.30000000000291</v>
          </cell>
          <cell r="DH316">
            <v>24.163000000000466</v>
          </cell>
          <cell r="DI316">
            <v>6.375</v>
          </cell>
          <cell r="DJ316">
            <v>37.665000000008149</v>
          </cell>
          <cell r="DK316">
            <v>3.9340000000083819</v>
          </cell>
          <cell r="DL316">
            <v>46.388000000006286</v>
          </cell>
          <cell r="DM316">
            <v>8.1460000000079162</v>
          </cell>
          <cell r="DN316">
            <v>21.415000000037253</v>
          </cell>
          <cell r="DO316">
            <v>414.86999999999534</v>
          </cell>
          <cell r="DP316">
            <v>15.429999999993015</v>
          </cell>
          <cell r="DQ316">
            <v>28.314000000013039</v>
          </cell>
          <cell r="DR316">
            <v>382.72200000006706</v>
          </cell>
          <cell r="DS316">
            <v>34.89100000000326</v>
          </cell>
          <cell r="DT316">
            <v>18.085999999995693</v>
          </cell>
          <cell r="DU316">
            <v>11.260999999998603</v>
          </cell>
          <cell r="DV316">
            <v>28.987999999997555</v>
          </cell>
          <cell r="DW316">
            <v>76.615000000019791</v>
          </cell>
          <cell r="DX316">
            <v>20.782999999995809</v>
          </cell>
          <cell r="DY316">
            <v>69.93399999999383</v>
          </cell>
          <cell r="DZ316">
            <v>8.110000000015134</v>
          </cell>
          <cell r="EA316">
            <v>27.010000000009313</v>
          </cell>
          <cell r="EB316">
            <v>3.5879999999888241</v>
          </cell>
          <cell r="EC316">
            <v>13.75</v>
          </cell>
          <cell r="ED316">
            <v>69.706000000005588</v>
          </cell>
        </row>
        <row r="317">
          <cell r="C317" t="str">
            <v>Palo Verde</v>
          </cell>
          <cell r="F317">
            <v>350.0800000000163</v>
          </cell>
          <cell r="G317">
            <v>155.48000000001048</v>
          </cell>
          <cell r="H317">
            <v>266.71999999997206</v>
          </cell>
          <cell r="I317">
            <v>96.629999999946449</v>
          </cell>
          <cell r="J317">
            <v>53.199999999953434</v>
          </cell>
          <cell r="K317">
            <v>43.46999999997206</v>
          </cell>
          <cell r="L317">
            <v>49.380000000004657</v>
          </cell>
          <cell r="M317">
            <v>-21.099999999976717</v>
          </cell>
          <cell r="N317">
            <v>68</v>
          </cell>
          <cell r="O317">
            <v>275</v>
          </cell>
          <cell r="P317">
            <v>273.34000000002561</v>
          </cell>
          <cell r="Q317">
            <v>257.44000000000233</v>
          </cell>
          <cell r="R317">
            <v>823.91000000014901</v>
          </cell>
          <cell r="S317">
            <v>294.18000000005122</v>
          </cell>
          <cell r="T317">
            <v>24.099999999976717</v>
          </cell>
          <cell r="U317">
            <v>5.3099999999976717</v>
          </cell>
          <cell r="V317">
            <v>84.46999999997206</v>
          </cell>
          <cell r="W317">
            <v>3.7199999999720603</v>
          </cell>
          <cell r="X317">
            <v>40.309999999997672</v>
          </cell>
          <cell r="Y317">
            <v>17.809999999997672</v>
          </cell>
          <cell r="Z317">
            <v>19.090000000025611</v>
          </cell>
          <cell r="AA317">
            <v>9.0999999999767169</v>
          </cell>
          <cell r="AB317">
            <v>56.419999999983702</v>
          </cell>
          <cell r="AC317">
            <v>88.600000000034925</v>
          </cell>
          <cell r="AD317">
            <v>180.79999999998836</v>
          </cell>
          <cell r="AE317">
            <v>476.98999999929219</v>
          </cell>
          <cell r="AF317">
            <v>19.71999999997206</v>
          </cell>
          <cell r="AG317">
            <v>43.419999999983702</v>
          </cell>
          <cell r="AH317">
            <v>0</v>
          </cell>
          <cell r="AI317">
            <v>0</v>
          </cell>
          <cell r="AJ317">
            <v>0</v>
          </cell>
          <cell r="AK317">
            <v>7.9599999999627471</v>
          </cell>
          <cell r="AL317">
            <v>7.6500000000232831</v>
          </cell>
          <cell r="AM317">
            <v>74.940000000002328</v>
          </cell>
          <cell r="AN317">
            <v>0</v>
          </cell>
          <cell r="AO317">
            <v>49.180000000051223</v>
          </cell>
          <cell r="AP317">
            <v>10.060000000055879</v>
          </cell>
          <cell r="AQ317">
            <v>264.05999999999767</v>
          </cell>
          <cell r="AR317">
            <v>31.770000000018626</v>
          </cell>
          <cell r="AS317">
            <v>13.186000000001513</v>
          </cell>
          <cell r="AT317">
            <v>4.9450000000069849</v>
          </cell>
          <cell r="AU317">
            <v>0</v>
          </cell>
          <cell r="AV317">
            <v>0</v>
          </cell>
          <cell r="AW317">
            <v>0</v>
          </cell>
          <cell r="AX317">
            <v>2.4000000004889444E-2</v>
          </cell>
          <cell r="AY317">
            <v>0</v>
          </cell>
          <cell r="AZ317">
            <v>0</v>
          </cell>
          <cell r="BA317">
            <v>2.4899999999906868</v>
          </cell>
          <cell r="BB317">
            <v>3.1799999999930151</v>
          </cell>
          <cell r="BC317">
            <v>0</v>
          </cell>
          <cell r="BD317">
            <v>7.9450000000069849</v>
          </cell>
          <cell r="BE317">
            <v>29.258000000147149</v>
          </cell>
          <cell r="BF317">
            <v>6.1759999999922002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1.5999999988707714E-2</v>
          </cell>
          <cell r="BL317">
            <v>0</v>
          </cell>
          <cell r="BM317">
            <v>6.4199999999982538</v>
          </cell>
          <cell r="BN317">
            <v>1.6700000000128057</v>
          </cell>
          <cell r="BO317">
            <v>8.4700000000011642</v>
          </cell>
          <cell r="BP317">
            <v>0</v>
          </cell>
          <cell r="BQ317">
            <v>6.5059999999994034</v>
          </cell>
          <cell r="BR317">
            <v>36.79299999999057</v>
          </cell>
          <cell r="BS317">
            <v>0</v>
          </cell>
          <cell r="BT317">
            <v>4.6959999999999127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4.2199999999993452</v>
          </cell>
          <cell r="BZ317">
            <v>7.5490000000008877</v>
          </cell>
          <cell r="CA317">
            <v>0</v>
          </cell>
          <cell r="CB317">
            <v>14.416000000001077</v>
          </cell>
          <cell r="CC317">
            <v>0</v>
          </cell>
          <cell r="CD317">
            <v>5.9120000000002619</v>
          </cell>
          <cell r="CE317">
            <v>108.21799999999348</v>
          </cell>
          <cell r="CF317">
            <v>48.877000000000407</v>
          </cell>
          <cell r="CG317">
            <v>1.8510000000005675</v>
          </cell>
          <cell r="CH317">
            <v>0</v>
          </cell>
          <cell r="CI317">
            <v>0</v>
          </cell>
          <cell r="CJ317">
            <v>0</v>
          </cell>
          <cell r="CK317">
            <v>1.599999999962165E-2</v>
          </cell>
          <cell r="CL317">
            <v>6.2569999999996071</v>
          </cell>
          <cell r="CM317">
            <v>0</v>
          </cell>
          <cell r="CN317">
            <v>10.642000000000735</v>
          </cell>
          <cell r="CO317">
            <v>5.5540000000000873</v>
          </cell>
          <cell r="CP317">
            <v>6.5680000000011205</v>
          </cell>
          <cell r="CQ317">
            <v>28.453000000001339</v>
          </cell>
          <cell r="CR317">
            <v>44.289499999998952</v>
          </cell>
          <cell r="CS317">
            <v>11.47400000000016</v>
          </cell>
          <cell r="CT317">
            <v>0</v>
          </cell>
          <cell r="CU317">
            <v>0</v>
          </cell>
          <cell r="CV317">
            <v>2.0375000000003638</v>
          </cell>
          <cell r="CW317">
            <v>12.778000000000247</v>
          </cell>
          <cell r="CX317">
            <v>8.0900000000001455</v>
          </cell>
          <cell r="CY317">
            <v>5.5409999999992579</v>
          </cell>
          <cell r="CZ317">
            <v>0.65999999999985448</v>
          </cell>
          <cell r="DA317">
            <v>2.1319999999996071</v>
          </cell>
          <cell r="DB317">
            <v>0</v>
          </cell>
          <cell r="DC317">
            <v>0</v>
          </cell>
          <cell r="DD317">
            <v>1.5769999999993161</v>
          </cell>
          <cell r="DE317">
            <v>34.294000000008964</v>
          </cell>
          <cell r="DF317">
            <v>0</v>
          </cell>
          <cell r="DG317">
            <v>0</v>
          </cell>
          <cell r="DH317">
            <v>4.2309999999997672</v>
          </cell>
          <cell r="DI317">
            <v>0.1430000000000291</v>
          </cell>
          <cell r="DJ317">
            <v>0</v>
          </cell>
          <cell r="DK317">
            <v>0</v>
          </cell>
          <cell r="DL317">
            <v>6.0650000000005093</v>
          </cell>
          <cell r="DM317">
            <v>0</v>
          </cell>
          <cell r="DN317">
            <v>0</v>
          </cell>
          <cell r="DO317">
            <v>14.683000000000902</v>
          </cell>
          <cell r="DP317">
            <v>0</v>
          </cell>
          <cell r="DQ317">
            <v>9.1720000000004802</v>
          </cell>
          <cell r="DR317">
            <v>31.625799999994342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7.6370000000006257</v>
          </cell>
          <cell r="DX317">
            <v>0</v>
          </cell>
          <cell r="DY317">
            <v>0</v>
          </cell>
          <cell r="DZ317">
            <v>5.5659999999988941</v>
          </cell>
          <cell r="EA317">
            <v>7.9403000000002066</v>
          </cell>
          <cell r="EB317">
            <v>1.7854999999999563</v>
          </cell>
          <cell r="EC317">
            <v>0</v>
          </cell>
          <cell r="ED317">
            <v>8.6970000000001164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34.94091600000047</v>
          </cell>
          <cell r="AF320">
            <v>0</v>
          </cell>
          <cell r="AG320">
            <v>0</v>
          </cell>
          <cell r="AH320">
            <v>14.970946000000367</v>
          </cell>
          <cell r="AI320">
            <v>19.969970000000103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1649.0758939999796</v>
          </cell>
          <cell r="AS320">
            <v>12.468020000000251</v>
          </cell>
          <cell r="AT320">
            <v>47.901025999999547</v>
          </cell>
          <cell r="AU320">
            <v>335.64835000000312</v>
          </cell>
          <cell r="AV320">
            <v>683.15360000000146</v>
          </cell>
          <cell r="AW320">
            <v>280.18884999999864</v>
          </cell>
          <cell r="AX320">
            <v>88.968700000000354</v>
          </cell>
          <cell r="AY320">
            <v>0</v>
          </cell>
          <cell r="AZ320">
            <v>0</v>
          </cell>
          <cell r="BA320">
            <v>88.826259999998911</v>
          </cell>
          <cell r="BB320">
            <v>99.127883999997721</v>
          </cell>
          <cell r="BC320">
            <v>12.793203999997786</v>
          </cell>
          <cell r="BD320">
            <v>0</v>
          </cell>
          <cell r="BE320">
            <v>1030.8342109999867</v>
          </cell>
          <cell r="BF320">
            <v>12.405999999995402</v>
          </cell>
          <cell r="BG320">
            <v>13.16836400000102</v>
          </cell>
          <cell r="BH320">
            <v>281.40634999999747</v>
          </cell>
          <cell r="BI320">
            <v>475.66288999999961</v>
          </cell>
          <cell r="BJ320">
            <v>97.326869999999872</v>
          </cell>
          <cell r="BK320">
            <v>38.275839999999789</v>
          </cell>
          <cell r="BL320">
            <v>0</v>
          </cell>
          <cell r="BM320">
            <v>0</v>
          </cell>
          <cell r="BN320">
            <v>79.051030000000083</v>
          </cell>
          <cell r="BO320">
            <v>16.16381999999976</v>
          </cell>
          <cell r="BP320">
            <v>7.6079100000024482</v>
          </cell>
          <cell r="BQ320">
            <v>9.7651370000021416</v>
          </cell>
          <cell r="BR320">
            <v>928.18046799999865</v>
          </cell>
          <cell r="BS320">
            <v>0</v>
          </cell>
          <cell r="BT320">
            <v>30.181894000001193</v>
          </cell>
          <cell r="BU320">
            <v>299.49029999999766</v>
          </cell>
          <cell r="BV320">
            <v>438.54809999999634</v>
          </cell>
          <cell r="BW320">
            <v>22.35303399999998</v>
          </cell>
          <cell r="BX320">
            <v>16.934819999999945</v>
          </cell>
          <cell r="BY320">
            <v>0</v>
          </cell>
          <cell r="BZ320">
            <v>0</v>
          </cell>
          <cell r="CA320">
            <v>57.131580000000213</v>
          </cell>
          <cell r="CB320">
            <v>0</v>
          </cell>
          <cell r="CC320">
            <v>63.540740000000369</v>
          </cell>
          <cell r="CD320">
            <v>0</v>
          </cell>
          <cell r="CE320">
            <v>583.95163529999991</v>
          </cell>
          <cell r="CF320">
            <v>0</v>
          </cell>
          <cell r="CG320">
            <v>0</v>
          </cell>
          <cell r="CH320">
            <v>265.16738030000124</v>
          </cell>
          <cell r="CI320">
            <v>264.87581499999942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53.908440000000155</v>
          </cell>
          <cell r="CO320">
            <v>0</v>
          </cell>
          <cell r="CP320">
            <v>0</v>
          </cell>
          <cell r="CQ320">
            <v>0</v>
          </cell>
          <cell r="CR320">
            <v>338.18772680000166</v>
          </cell>
          <cell r="CS320">
            <v>0</v>
          </cell>
          <cell r="CT320">
            <v>0</v>
          </cell>
          <cell r="CU320">
            <v>177.24707000000126</v>
          </cell>
          <cell r="CV320">
            <v>122.44773999999961</v>
          </cell>
          <cell r="CW320">
            <v>7.9199221999999736</v>
          </cell>
          <cell r="CX320">
            <v>8.572998600000119</v>
          </cell>
          <cell r="CY320">
            <v>0</v>
          </cell>
          <cell r="CZ320">
            <v>0</v>
          </cell>
          <cell r="DA320">
            <v>8.1970219999998335</v>
          </cell>
          <cell r="DB320">
            <v>13.802974000000177</v>
          </cell>
          <cell r="DC320">
            <v>0</v>
          </cell>
          <cell r="DD320">
            <v>0</v>
          </cell>
          <cell r="DE320">
            <v>410.58705199999895</v>
          </cell>
          <cell r="DF320">
            <v>0</v>
          </cell>
          <cell r="DG320">
            <v>0</v>
          </cell>
          <cell r="DH320">
            <v>97.275966999997763</v>
          </cell>
          <cell r="DI320">
            <v>147.02665100000013</v>
          </cell>
          <cell r="DJ320">
            <v>59.600081999999929</v>
          </cell>
          <cell r="DK320">
            <v>39.394749999999476</v>
          </cell>
          <cell r="DL320">
            <v>0</v>
          </cell>
          <cell r="DM320">
            <v>0</v>
          </cell>
          <cell r="DN320">
            <v>33.770019999999931</v>
          </cell>
          <cell r="DO320">
            <v>33.51958200000081</v>
          </cell>
          <cell r="DP320">
            <v>0</v>
          </cell>
          <cell r="DQ320">
            <v>0</v>
          </cell>
          <cell r="DR320">
            <v>317.84013700000105</v>
          </cell>
          <cell r="DS320">
            <v>0</v>
          </cell>
          <cell r="DT320">
            <v>8.7567500000004657</v>
          </cell>
          <cell r="DU320">
            <v>153.96989000000031</v>
          </cell>
          <cell r="DV320">
            <v>82.599830000000111</v>
          </cell>
          <cell r="DW320">
            <v>0</v>
          </cell>
          <cell r="DX320">
            <v>23.390629999999874</v>
          </cell>
          <cell r="DY320">
            <v>0</v>
          </cell>
          <cell r="DZ320">
            <v>0</v>
          </cell>
          <cell r="EA320">
            <v>41.307119999999941</v>
          </cell>
          <cell r="EB320">
            <v>7.8159169999998994</v>
          </cell>
          <cell r="EC320">
            <v>0</v>
          </cell>
          <cell r="ED320">
            <v>0</v>
          </cell>
        </row>
        <row r="321">
          <cell r="F321">
            <v>672.76100000005681</v>
          </cell>
          <cell r="G321">
            <v>332.98000000003958</v>
          </cell>
          <cell r="H321">
            <v>577.79700000002049</v>
          </cell>
          <cell r="I321">
            <v>311.28699999995297</v>
          </cell>
          <cell r="J321">
            <v>104.24777000001632</v>
          </cell>
          <cell r="K321">
            <v>84.480639999965206</v>
          </cell>
          <cell r="L321">
            <v>588.77800000004936</v>
          </cell>
          <cell r="M321">
            <v>80.159999999916181</v>
          </cell>
          <cell r="N321">
            <v>97.474000000045635</v>
          </cell>
          <cell r="O321">
            <v>430.37099999992643</v>
          </cell>
          <cell r="P321">
            <v>574.38899999996647</v>
          </cell>
          <cell r="Q321">
            <v>632.66200000001118</v>
          </cell>
          <cell r="R321">
            <v>483.11210000142455</v>
          </cell>
          <cell r="S321">
            <v>505.94200000003912</v>
          </cell>
          <cell r="T321">
            <v>94.62699999997858</v>
          </cell>
          <cell r="U321">
            <v>74.760000000125729</v>
          </cell>
          <cell r="V321">
            <v>288.10900000005495</v>
          </cell>
          <cell r="W321">
            <v>22.694399999978486</v>
          </cell>
          <cell r="X321">
            <v>78.054699999978766</v>
          </cell>
          <cell r="Y321">
            <v>-1191.1000000000931</v>
          </cell>
          <cell r="Z321">
            <v>56.989999999990687</v>
          </cell>
          <cell r="AA321">
            <v>9.1950000000651926</v>
          </cell>
          <cell r="AB321">
            <v>132.58200000005309</v>
          </cell>
          <cell r="AC321">
            <v>14.935000000055879</v>
          </cell>
          <cell r="AD321">
            <v>396.32300000009127</v>
          </cell>
          <cell r="AE321">
            <v>-368.31408399902284</v>
          </cell>
          <cell r="AF321">
            <v>33.70699999993667</v>
          </cell>
          <cell r="AG321">
            <v>69.715999999898486</v>
          </cell>
          <cell r="AH321">
            <v>57.092945999931544</v>
          </cell>
          <cell r="AI321">
            <v>40.659970000153407</v>
          </cell>
          <cell r="AJ321">
            <v>26.474999999976717</v>
          </cell>
          <cell r="AK321">
            <v>67.025999999954365</v>
          </cell>
          <cell r="AL321">
            <v>-1477.6699999999255</v>
          </cell>
          <cell r="AM321">
            <v>113.52999999991152</v>
          </cell>
          <cell r="AN321">
            <v>29.32999999995809</v>
          </cell>
          <cell r="AO321">
            <v>76.814000000013039</v>
          </cell>
          <cell r="AP321">
            <v>36.65500000002794</v>
          </cell>
          <cell r="AQ321">
            <v>558.34999999997672</v>
          </cell>
          <cell r="AR321">
            <v>311.28589399904013</v>
          </cell>
          <cell r="AS321">
            <v>108.43602000002284</v>
          </cell>
          <cell r="AT321">
            <v>62.99102600000333</v>
          </cell>
          <cell r="AU321">
            <v>347.31335000006948</v>
          </cell>
          <cell r="AV321">
            <v>685.51959999999963</v>
          </cell>
          <cell r="AW321">
            <v>311.47484999994049</v>
          </cell>
          <cell r="AX321">
            <v>112.9936999999336</v>
          </cell>
          <cell r="AY321">
            <v>-1820.9400000000605</v>
          </cell>
          <cell r="AZ321">
            <v>3.0640000000130385</v>
          </cell>
          <cell r="BA321">
            <v>103.21825999999419</v>
          </cell>
          <cell r="BB321">
            <v>130.85188400011975</v>
          </cell>
          <cell r="BC321">
            <v>28.983203999930993</v>
          </cell>
          <cell r="BD321">
            <v>237.38000000000466</v>
          </cell>
          <cell r="BE321">
            <v>-1594.4767890004441</v>
          </cell>
          <cell r="BF321">
            <v>48.992000000027474</v>
          </cell>
          <cell r="BG321">
            <v>22.414363999967463</v>
          </cell>
          <cell r="BH321">
            <v>290.43134999985341</v>
          </cell>
          <cell r="BI321">
            <v>482.12989000009838</v>
          </cell>
          <cell r="BJ321">
            <v>110.39587000000756</v>
          </cell>
          <cell r="BK321">
            <v>67.391840000054799</v>
          </cell>
          <cell r="BL321">
            <v>-2008.5270000000019</v>
          </cell>
          <cell r="BM321">
            <v>26.665999999968335</v>
          </cell>
          <cell r="BN321">
            <v>96.931030000094324</v>
          </cell>
          <cell r="BO321">
            <v>74.663820000016131</v>
          </cell>
          <cell r="BP321">
            <v>-850.241090000025</v>
          </cell>
          <cell r="BQ321">
            <v>44.275136999960523</v>
          </cell>
          <cell r="BR321">
            <v>-535.46753200143576</v>
          </cell>
          <cell r="BS321">
            <v>58.716000000073109</v>
          </cell>
          <cell r="BT321">
            <v>64.502894000033848</v>
          </cell>
          <cell r="BU321">
            <v>303.28429999999935</v>
          </cell>
          <cell r="BV321">
            <v>440.62209999992047</v>
          </cell>
          <cell r="BW321">
            <v>38.614033999998355</v>
          </cell>
          <cell r="BX321">
            <v>22.057820000045467</v>
          </cell>
          <cell r="BY321">
            <v>-1969.2839999999851</v>
          </cell>
          <cell r="BZ321">
            <v>19.153999999980442</v>
          </cell>
          <cell r="CA321">
            <v>76.320579999941401</v>
          </cell>
          <cell r="CB321">
            <v>109.49699999997392</v>
          </cell>
          <cell r="CC321">
            <v>83.616740000026766</v>
          </cell>
          <cell r="CD321">
            <v>217.43100000004051</v>
          </cell>
          <cell r="CE321">
            <v>144.36913530062884</v>
          </cell>
          <cell r="CF321">
            <v>1032.4619999999995</v>
          </cell>
          <cell r="CG321">
            <v>16.435999999986961</v>
          </cell>
          <cell r="CH321">
            <v>289.97038030001568</v>
          </cell>
          <cell r="CI321">
            <v>275.27181499998551</v>
          </cell>
          <cell r="CJ321">
            <v>110.93250000002445</v>
          </cell>
          <cell r="CK321">
            <v>-17.810999999986961</v>
          </cell>
          <cell r="CL321">
            <v>-2115.1269999999786</v>
          </cell>
          <cell r="CM321">
            <v>93.089000000036322</v>
          </cell>
          <cell r="CN321">
            <v>147.38544000010006</v>
          </cell>
          <cell r="CO321">
            <v>100.64299999998184</v>
          </cell>
          <cell r="CP321">
            <v>21.732999999949243</v>
          </cell>
          <cell r="CQ321">
            <v>189.38400000007823</v>
          </cell>
          <cell r="CR321">
            <v>-874.1297732014209</v>
          </cell>
          <cell r="CS321">
            <v>239.13299999997253</v>
          </cell>
          <cell r="CT321">
            <v>46.936999999918044</v>
          </cell>
          <cell r="CU321">
            <v>221.85107000003336</v>
          </cell>
          <cell r="CV321">
            <v>140.73523999995086</v>
          </cell>
          <cell r="CW321">
            <v>120.84192219996476</v>
          </cell>
          <cell r="CX321">
            <v>60.971998599998187</v>
          </cell>
          <cell r="CY321">
            <v>-2254.7210000000196</v>
          </cell>
          <cell r="CZ321">
            <v>108.45999999996275</v>
          </cell>
          <cell r="DA321">
            <v>86.464022000087425</v>
          </cell>
          <cell r="DB321">
            <v>171.99997399997665</v>
          </cell>
          <cell r="DC321">
            <v>29.10899999999674</v>
          </cell>
          <cell r="DD321">
            <v>154.08800000004703</v>
          </cell>
          <cell r="DE321">
            <v>-3573.9779479987919</v>
          </cell>
          <cell r="DF321">
            <v>168.85800000000745</v>
          </cell>
          <cell r="DG321">
            <v>58.223999999987427</v>
          </cell>
          <cell r="DH321">
            <v>133.30996700003743</v>
          </cell>
          <cell r="DI321">
            <v>161.76865100004943</v>
          </cell>
          <cell r="DJ321">
            <v>119.01508199999807</v>
          </cell>
          <cell r="DK321">
            <v>47.309750000014901</v>
          </cell>
          <cell r="DL321">
            <v>-2228.3369999999413</v>
          </cell>
          <cell r="DM321">
            <v>119.67500000004657</v>
          </cell>
          <cell r="DN321">
            <v>65.711019999929704</v>
          </cell>
          <cell r="DO321">
            <v>-2298.6184180000564</v>
          </cell>
          <cell r="DP321">
            <v>18.909999999916181</v>
          </cell>
          <cell r="DQ321">
            <v>60.195999999996275</v>
          </cell>
          <cell r="DR321">
            <v>-318.49406300019473</v>
          </cell>
          <cell r="DS321">
            <v>61.701000000000931</v>
          </cell>
          <cell r="DT321">
            <v>34.692749999929219</v>
          </cell>
          <cell r="DU321">
            <v>185.72088999999687</v>
          </cell>
          <cell r="DV321">
            <v>139.04783000005409</v>
          </cell>
          <cell r="DW321">
            <v>135.71499999999651</v>
          </cell>
          <cell r="DX321">
            <v>908.64063000003807</v>
          </cell>
          <cell r="DY321">
            <v>-2174.7260000000242</v>
          </cell>
          <cell r="DZ321">
            <v>85.674999999930151</v>
          </cell>
          <cell r="EA321">
            <v>101.57241999998223</v>
          </cell>
          <cell r="EB321">
            <v>52.454417000000831</v>
          </cell>
          <cell r="EC321">
            <v>19.159000000101514</v>
          </cell>
          <cell r="ED321">
            <v>131.85299999994459</v>
          </cell>
        </row>
        <row r="323">
          <cell r="A323" t="str">
            <v>Total Special Sales For Resale</v>
          </cell>
          <cell r="F323">
            <v>672.76100000005681</v>
          </cell>
          <cell r="G323">
            <v>332.97999999998137</v>
          </cell>
          <cell r="H323">
            <v>577.79700000002049</v>
          </cell>
          <cell r="I323">
            <v>311.28699999995297</v>
          </cell>
          <cell r="J323">
            <v>104.24777000001632</v>
          </cell>
          <cell r="K323">
            <v>84.480639999965206</v>
          </cell>
          <cell r="L323">
            <v>588.77800000004936</v>
          </cell>
          <cell r="M323">
            <v>80.159999999916181</v>
          </cell>
          <cell r="N323">
            <v>97.474000000045635</v>
          </cell>
          <cell r="O323">
            <v>430.37099999992643</v>
          </cell>
          <cell r="P323">
            <v>574.38899999996647</v>
          </cell>
          <cell r="Q323">
            <v>632.66200000001118</v>
          </cell>
          <cell r="R323">
            <v>483.11209999769926</v>
          </cell>
          <cell r="S323">
            <v>505.94200000003912</v>
          </cell>
          <cell r="T323">
            <v>94.62699999997858</v>
          </cell>
          <cell r="U323">
            <v>74.760000000125729</v>
          </cell>
          <cell r="V323">
            <v>288.10900000005495</v>
          </cell>
          <cell r="W323">
            <v>22.694399999978486</v>
          </cell>
          <cell r="X323">
            <v>78.054699999978766</v>
          </cell>
          <cell r="Y323">
            <v>-1191.1000000000931</v>
          </cell>
          <cell r="Z323">
            <v>56.989999999990687</v>
          </cell>
          <cell r="AA323">
            <v>9.1950000000651926</v>
          </cell>
          <cell r="AB323">
            <v>132.58200000005309</v>
          </cell>
          <cell r="AC323">
            <v>14.935000000055879</v>
          </cell>
          <cell r="AD323">
            <v>396.32300000009127</v>
          </cell>
          <cell r="AE323">
            <v>-368.31408399902284</v>
          </cell>
          <cell r="AF323">
            <v>33.70699999993667</v>
          </cell>
          <cell r="AG323">
            <v>69.715999999898486</v>
          </cell>
          <cell r="AH323">
            <v>57.092945999931544</v>
          </cell>
          <cell r="AI323">
            <v>40.659970000153407</v>
          </cell>
          <cell r="AJ323">
            <v>26.474999999976717</v>
          </cell>
          <cell r="AK323">
            <v>67.025999999954365</v>
          </cell>
          <cell r="AL323">
            <v>-1477.6699999999255</v>
          </cell>
          <cell r="AM323">
            <v>113.52999999991152</v>
          </cell>
          <cell r="AN323">
            <v>29.32999999995809</v>
          </cell>
          <cell r="AO323">
            <v>76.814000000013039</v>
          </cell>
          <cell r="AP323">
            <v>36.65500000002794</v>
          </cell>
          <cell r="AQ323">
            <v>558.34999999997672</v>
          </cell>
          <cell r="AR323">
            <v>311.28589399997145</v>
          </cell>
          <cell r="AS323">
            <v>108.43602000002284</v>
          </cell>
          <cell r="AT323">
            <v>62.99102600000333</v>
          </cell>
          <cell r="AU323">
            <v>347.31335000006948</v>
          </cell>
          <cell r="AV323">
            <v>685.51959999999963</v>
          </cell>
          <cell r="AW323">
            <v>311.47484999994049</v>
          </cell>
          <cell r="AX323">
            <v>112.9936999999336</v>
          </cell>
          <cell r="AY323">
            <v>-1820.9400000000605</v>
          </cell>
          <cell r="AZ323">
            <v>3.0640000000130385</v>
          </cell>
          <cell r="BA323">
            <v>103.21825999999419</v>
          </cell>
          <cell r="BB323">
            <v>130.85188400011975</v>
          </cell>
          <cell r="BC323">
            <v>28.983203999930993</v>
          </cell>
          <cell r="BD323">
            <v>237.38000000000466</v>
          </cell>
          <cell r="BE323">
            <v>-1594.4767890004441</v>
          </cell>
          <cell r="BF323">
            <v>48.991999999969266</v>
          </cell>
          <cell r="BG323">
            <v>22.414363999967463</v>
          </cell>
          <cell r="BH323">
            <v>290.43134999985341</v>
          </cell>
          <cell r="BI323">
            <v>482.12989000009838</v>
          </cell>
          <cell r="BJ323">
            <v>110.39587000000756</v>
          </cell>
          <cell r="BK323">
            <v>67.391840000054799</v>
          </cell>
          <cell r="BL323">
            <v>-2008.5270000000019</v>
          </cell>
          <cell r="BM323">
            <v>26.665999999968335</v>
          </cell>
          <cell r="BN323">
            <v>96.931030000094324</v>
          </cell>
          <cell r="BO323">
            <v>74.663820000016131</v>
          </cell>
          <cell r="BP323">
            <v>-850.241090000025</v>
          </cell>
          <cell r="BQ323">
            <v>44.275136999960523</v>
          </cell>
          <cell r="BR323">
            <v>-535.46753200143576</v>
          </cell>
          <cell r="BS323">
            <v>58.716000000073109</v>
          </cell>
          <cell r="BT323">
            <v>64.502894000033848</v>
          </cell>
          <cell r="BU323">
            <v>303.28430000005756</v>
          </cell>
          <cell r="BV323">
            <v>440.62209999992047</v>
          </cell>
          <cell r="BW323">
            <v>38.614033999969251</v>
          </cell>
          <cell r="BX323">
            <v>22.057820000045467</v>
          </cell>
          <cell r="BY323">
            <v>-1969.2839999999851</v>
          </cell>
          <cell r="BZ323">
            <v>19.153999999980442</v>
          </cell>
          <cell r="CA323">
            <v>76.320579999941401</v>
          </cell>
          <cell r="CB323">
            <v>109.49699999997392</v>
          </cell>
          <cell r="CC323">
            <v>83.616739999968559</v>
          </cell>
          <cell r="CD323">
            <v>217.43100000004051</v>
          </cell>
          <cell r="CE323">
            <v>144.36913530062884</v>
          </cell>
          <cell r="CF323">
            <v>1032.4619999999995</v>
          </cell>
          <cell r="CG323">
            <v>16.435999999986961</v>
          </cell>
          <cell r="CH323">
            <v>289.97038030001568</v>
          </cell>
          <cell r="CI323">
            <v>275.27181499998551</v>
          </cell>
          <cell r="CJ323">
            <v>110.93250000002445</v>
          </cell>
          <cell r="CK323">
            <v>-17.810999999986961</v>
          </cell>
          <cell r="CL323">
            <v>-2115.1269999999786</v>
          </cell>
          <cell r="CM323">
            <v>93.089000000036322</v>
          </cell>
          <cell r="CN323">
            <v>147.38544000010006</v>
          </cell>
          <cell r="CO323">
            <v>100.64299999998184</v>
          </cell>
          <cell r="CP323">
            <v>21.732999999949243</v>
          </cell>
          <cell r="CQ323">
            <v>189.38400000007823</v>
          </cell>
          <cell r="CR323">
            <v>-874.12977319862694</v>
          </cell>
          <cell r="CS323">
            <v>239.13299999997253</v>
          </cell>
          <cell r="CT323">
            <v>46.936999999918044</v>
          </cell>
          <cell r="CU323">
            <v>221.85107000003336</v>
          </cell>
          <cell r="CV323">
            <v>140.73523999995086</v>
          </cell>
          <cell r="CW323">
            <v>120.84192219996476</v>
          </cell>
          <cell r="CX323">
            <v>60.971998599998187</v>
          </cell>
          <cell r="CY323">
            <v>-2254.7210000000196</v>
          </cell>
          <cell r="CZ323">
            <v>108.45999999996275</v>
          </cell>
          <cell r="DA323">
            <v>86.464022000087425</v>
          </cell>
          <cell r="DB323">
            <v>171.99997399997665</v>
          </cell>
          <cell r="DC323">
            <v>29.10899999999674</v>
          </cell>
          <cell r="DD323">
            <v>154.08800000004703</v>
          </cell>
          <cell r="DE323">
            <v>-3573.9779479997233</v>
          </cell>
          <cell r="DF323">
            <v>168.85800000000745</v>
          </cell>
          <cell r="DG323">
            <v>58.223999999987427</v>
          </cell>
          <cell r="DH323">
            <v>133.30996700003743</v>
          </cell>
          <cell r="DI323">
            <v>161.76865100004943</v>
          </cell>
          <cell r="DJ323">
            <v>119.01508199999807</v>
          </cell>
          <cell r="DK323">
            <v>47.309750000014901</v>
          </cell>
          <cell r="DL323">
            <v>-2228.3369999999413</v>
          </cell>
          <cell r="DM323">
            <v>119.67500000004657</v>
          </cell>
          <cell r="DN323">
            <v>65.711019999929704</v>
          </cell>
          <cell r="DO323">
            <v>-2298.6184180000564</v>
          </cell>
          <cell r="DP323">
            <v>18.909999999916181</v>
          </cell>
          <cell r="DQ323">
            <v>60.195999999996275</v>
          </cell>
          <cell r="DR323">
            <v>-318.49406299926341</v>
          </cell>
          <cell r="DS323">
            <v>61.701000000000931</v>
          </cell>
          <cell r="DT323">
            <v>34.692749999929219</v>
          </cell>
          <cell r="DU323">
            <v>185.72088999999687</v>
          </cell>
          <cell r="DV323">
            <v>139.04783000005409</v>
          </cell>
          <cell r="DW323">
            <v>135.71499999999651</v>
          </cell>
          <cell r="DX323">
            <v>908.64063000003807</v>
          </cell>
          <cell r="DY323">
            <v>-2174.7260000000242</v>
          </cell>
          <cell r="DZ323">
            <v>85.674999999930151</v>
          </cell>
          <cell r="EA323">
            <v>101.57241999998223</v>
          </cell>
          <cell r="EB323">
            <v>52.454417000000831</v>
          </cell>
          <cell r="EC323">
            <v>19.159000000101514</v>
          </cell>
          <cell r="ED323">
            <v>131.85299999994459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672.7609999999404</v>
          </cell>
          <cell r="G325">
            <v>332.97999999951571</v>
          </cell>
          <cell r="H325">
            <v>577.79700000025332</v>
          </cell>
          <cell r="I325">
            <v>311.28700000047684</v>
          </cell>
          <cell r="J325">
            <v>104.24777000024915</v>
          </cell>
          <cell r="K325">
            <v>84.480639999732375</v>
          </cell>
          <cell r="L325">
            <v>588.77799999993294</v>
          </cell>
          <cell r="M325">
            <v>80.160000000149012</v>
          </cell>
          <cell r="N325">
            <v>97.473999999463558</v>
          </cell>
          <cell r="O325">
            <v>430.37100000027567</v>
          </cell>
          <cell r="P325">
            <v>574.38899999950081</v>
          </cell>
          <cell r="Q325">
            <v>632.66200000047684</v>
          </cell>
          <cell r="R325">
            <v>483.11209999024868</v>
          </cell>
          <cell r="S325">
            <v>505.94199999980628</v>
          </cell>
          <cell r="T325">
            <v>94.627000000327826</v>
          </cell>
          <cell r="U325">
            <v>74.759999999776483</v>
          </cell>
          <cell r="V325">
            <v>288.10900000017136</v>
          </cell>
          <cell r="W325">
            <v>22.69440000038594</v>
          </cell>
          <cell r="X325">
            <v>78.054700000211596</v>
          </cell>
          <cell r="Y325">
            <v>-1191.1000000005588</v>
          </cell>
          <cell r="Z325">
            <v>56.989999999292195</v>
          </cell>
          <cell r="AA325">
            <v>9.1950000002980232</v>
          </cell>
          <cell r="AB325">
            <v>132.58199999947101</v>
          </cell>
          <cell r="AC325">
            <v>14.935000000521541</v>
          </cell>
          <cell r="AD325">
            <v>396.32299999985844</v>
          </cell>
          <cell r="AE325">
            <v>-368.31408399343491</v>
          </cell>
          <cell r="AF325">
            <v>33.707000000402331</v>
          </cell>
          <cell r="AG325">
            <v>69.716000000014901</v>
          </cell>
          <cell r="AH325">
            <v>57.092945999465883</v>
          </cell>
          <cell r="AI325">
            <v>40.659970000386238</v>
          </cell>
          <cell r="AJ325">
            <v>26.474999999627471</v>
          </cell>
          <cell r="AK325">
            <v>67.025999999605119</v>
          </cell>
          <cell r="AL325">
            <v>-1477.6699999999255</v>
          </cell>
          <cell r="AM325">
            <v>113.53000000026077</v>
          </cell>
          <cell r="AN325">
            <v>29.330000000074506</v>
          </cell>
          <cell r="AO325">
            <v>76.814000000245869</v>
          </cell>
          <cell r="AP325">
            <v>36.65500000026077</v>
          </cell>
          <cell r="AQ325">
            <v>558.35000000055879</v>
          </cell>
          <cell r="AR325">
            <v>311.28589399904013</v>
          </cell>
          <cell r="AS325">
            <v>108.43601999990642</v>
          </cell>
          <cell r="AT325">
            <v>62.991026000119746</v>
          </cell>
          <cell r="AU325">
            <v>347.3133499994874</v>
          </cell>
          <cell r="AV325">
            <v>685.51960000023246</v>
          </cell>
          <cell r="AW325">
            <v>311.47484999988228</v>
          </cell>
          <cell r="AX325">
            <v>112.99369999952614</v>
          </cell>
          <cell r="AY325">
            <v>-1820.9399999994785</v>
          </cell>
          <cell r="AZ325">
            <v>3.0640000002458692</v>
          </cell>
          <cell r="BA325">
            <v>103.21826000045985</v>
          </cell>
          <cell r="BB325">
            <v>130.85188400000334</v>
          </cell>
          <cell r="BC325">
            <v>28.983203999698162</v>
          </cell>
          <cell r="BD325">
            <v>237.37999999988824</v>
          </cell>
          <cell r="BE325">
            <v>-1594.4767890051007</v>
          </cell>
          <cell r="BF325">
            <v>48.99199999962002</v>
          </cell>
          <cell r="BG325">
            <v>22.414364000782371</v>
          </cell>
          <cell r="BH325">
            <v>290.43135000020266</v>
          </cell>
          <cell r="BI325">
            <v>482.12989000044763</v>
          </cell>
          <cell r="BJ325">
            <v>110.39587000012398</v>
          </cell>
          <cell r="BK325">
            <v>67.391839999705553</v>
          </cell>
          <cell r="BL325">
            <v>-2008.5270000007004</v>
          </cell>
          <cell r="BM325">
            <v>26.666000000201166</v>
          </cell>
          <cell r="BN325">
            <v>96.931029999628663</v>
          </cell>
          <cell r="BO325">
            <v>74.663819999434054</v>
          </cell>
          <cell r="BP325">
            <v>-850.24108999967575</v>
          </cell>
          <cell r="BQ325">
            <v>44.2751369997859</v>
          </cell>
          <cell r="BR325">
            <v>-535.46753199398518</v>
          </cell>
          <cell r="BS325">
            <v>58.716000000014901</v>
          </cell>
          <cell r="BT325">
            <v>64.502894000150263</v>
          </cell>
          <cell r="BU325">
            <v>303.2843000004068</v>
          </cell>
          <cell r="BV325">
            <v>440.62209999933839</v>
          </cell>
          <cell r="BW325">
            <v>38.614033999852836</v>
          </cell>
          <cell r="BX325">
            <v>22.057819999754429</v>
          </cell>
          <cell r="BY325">
            <v>-1969.2839999999851</v>
          </cell>
          <cell r="BZ325">
            <v>19.154000000096858</v>
          </cell>
          <cell r="CA325">
            <v>76.320579999126494</v>
          </cell>
          <cell r="CB325">
            <v>109.49699999950826</v>
          </cell>
          <cell r="CC325">
            <v>83.616739999502897</v>
          </cell>
          <cell r="CD325">
            <v>217.43099999986589</v>
          </cell>
          <cell r="CE325">
            <v>144.36913529783487</v>
          </cell>
          <cell r="CF325">
            <v>1032.4620000002906</v>
          </cell>
          <cell r="CG325">
            <v>16.435999999754131</v>
          </cell>
          <cell r="CH325">
            <v>289.97038029972464</v>
          </cell>
          <cell r="CI325">
            <v>275.27181500010192</v>
          </cell>
          <cell r="CJ325">
            <v>110.93250000011176</v>
          </cell>
          <cell r="CK325">
            <v>-17.810999999754131</v>
          </cell>
          <cell r="CL325">
            <v>-2115.1269999993965</v>
          </cell>
          <cell r="CM325">
            <v>93.088999999687076</v>
          </cell>
          <cell r="CN325">
            <v>147.38544000033289</v>
          </cell>
          <cell r="CO325">
            <v>100.64300000015646</v>
          </cell>
          <cell r="CP325">
            <v>21.733000000007451</v>
          </cell>
          <cell r="CQ325">
            <v>189.38399999961257</v>
          </cell>
          <cell r="CR325">
            <v>-874.12977319955826</v>
          </cell>
          <cell r="CS325">
            <v>239.13299999944866</v>
          </cell>
          <cell r="CT325">
            <v>46.936999999918044</v>
          </cell>
          <cell r="CU325">
            <v>221.85106999985874</v>
          </cell>
          <cell r="CV325">
            <v>140.73523999936879</v>
          </cell>
          <cell r="CW325">
            <v>120.8419222002849</v>
          </cell>
          <cell r="CX325">
            <v>60.971998600289226</v>
          </cell>
          <cell r="CY325">
            <v>-2254.7209999999031</v>
          </cell>
          <cell r="CZ325">
            <v>108.45999999996275</v>
          </cell>
          <cell r="DA325">
            <v>86.464021999388933</v>
          </cell>
          <cell r="DB325">
            <v>171.99997400026768</v>
          </cell>
          <cell r="DC325">
            <v>29.109000000171363</v>
          </cell>
          <cell r="DD325">
            <v>154.08800000045449</v>
          </cell>
          <cell r="DE325">
            <v>-3573.9779479876161</v>
          </cell>
          <cell r="DF325">
            <v>168.85800000000745</v>
          </cell>
          <cell r="DG325">
            <v>58.224000000394881</v>
          </cell>
          <cell r="DH325">
            <v>133.30996700003743</v>
          </cell>
          <cell r="DI325">
            <v>161.76865100022405</v>
          </cell>
          <cell r="DJ325">
            <v>119.01508199982345</v>
          </cell>
          <cell r="DK325">
            <v>47.309750000014901</v>
          </cell>
          <cell r="DL325">
            <v>-2228.3369999993593</v>
          </cell>
          <cell r="DM325">
            <v>119.67500000074506</v>
          </cell>
          <cell r="DN325">
            <v>65.711019999347627</v>
          </cell>
          <cell r="DO325">
            <v>-2298.6184179997072</v>
          </cell>
          <cell r="DP325">
            <v>18.909999999217689</v>
          </cell>
          <cell r="DQ325">
            <v>60.196000000461936</v>
          </cell>
          <cell r="DR325">
            <v>-318.49406299740076</v>
          </cell>
          <cell r="DS325">
            <v>61.701000000350177</v>
          </cell>
          <cell r="DT325">
            <v>34.692750000394881</v>
          </cell>
          <cell r="DU325">
            <v>185.72089000046253</v>
          </cell>
          <cell r="DV325">
            <v>139.04782999958843</v>
          </cell>
          <cell r="DW325">
            <v>135.71499999985099</v>
          </cell>
          <cell r="DX325">
            <v>908.6406300002709</v>
          </cell>
          <cell r="DY325">
            <v>-2174.7259999997914</v>
          </cell>
          <cell r="DZ325">
            <v>85.675000000745058</v>
          </cell>
          <cell r="EA325">
            <v>101.57242000009865</v>
          </cell>
          <cell r="EB325">
            <v>52.4544170005247</v>
          </cell>
          <cell r="EC325">
            <v>19.158999999985099</v>
          </cell>
          <cell r="ED325">
            <v>131.85300000011921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8">
          <cell r="A328" t="str">
            <v>Purchased Power &amp; Net Interchange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C359" t="str">
            <v>QF - Sch37 - UT - Solar F</v>
          </cell>
          <cell r="F359">
            <v>1542.25</v>
          </cell>
          <cell r="G359">
            <v>1509.5920000000001</v>
          </cell>
          <cell r="H359">
            <v>2045.07</v>
          </cell>
          <cell r="I359">
            <v>2113.11</v>
          </cell>
          <cell r="J359">
            <v>2271.2150000000001</v>
          </cell>
          <cell r="K359">
            <v>2268.81</v>
          </cell>
          <cell r="L359">
            <v>2138.5970000000002</v>
          </cell>
          <cell r="M359">
            <v>2257.2339999999999</v>
          </cell>
          <cell r="N359">
            <v>2196.75</v>
          </cell>
          <cell r="O359">
            <v>2095.91</v>
          </cell>
          <cell r="P359">
            <v>1667.28</v>
          </cell>
          <cell r="Q359">
            <v>1408.5160000000001</v>
          </cell>
          <cell r="R359">
            <v>23396.767000000003</v>
          </cell>
          <cell r="S359">
            <v>1534.5619999999999</v>
          </cell>
          <cell r="T359">
            <v>1502.0039999999999</v>
          </cell>
          <cell r="U359">
            <v>2034.84</v>
          </cell>
          <cell r="V359">
            <v>2102.58</v>
          </cell>
          <cell r="W359">
            <v>2259.8069999999998</v>
          </cell>
          <cell r="X359">
            <v>2257.44</v>
          </cell>
          <cell r="Y359">
            <v>2127.933</v>
          </cell>
          <cell r="Z359">
            <v>2245.9810000000002</v>
          </cell>
          <cell r="AA359">
            <v>2185.7399999999998</v>
          </cell>
          <cell r="AB359">
            <v>2085.4319999999998</v>
          </cell>
          <cell r="AC359">
            <v>1659</v>
          </cell>
          <cell r="AD359">
            <v>1401.4480000000001</v>
          </cell>
          <cell r="AE359">
            <v>23332.812999999998</v>
          </cell>
          <cell r="AF359">
            <v>1526.8430000000001</v>
          </cell>
          <cell r="AG359">
            <v>1547.875</v>
          </cell>
          <cell r="AH359">
            <v>2024.548</v>
          </cell>
          <cell r="AI359">
            <v>2091.9899999999998</v>
          </cell>
          <cell r="AJ359">
            <v>2248.5230000000001</v>
          </cell>
          <cell r="AK359">
            <v>2246.13</v>
          </cell>
          <cell r="AL359">
            <v>2117.2689999999998</v>
          </cell>
          <cell r="AM359">
            <v>2234.7280000000001</v>
          </cell>
          <cell r="AN359">
            <v>2174.85</v>
          </cell>
          <cell r="AO359">
            <v>2074.9850000000001</v>
          </cell>
          <cell r="AP359">
            <v>1650.63</v>
          </cell>
          <cell r="AQ359">
            <v>1394.442</v>
          </cell>
          <cell r="AR359">
            <v>23163.482</v>
          </cell>
          <cell r="AS359">
            <v>1519.248</v>
          </cell>
          <cell r="AT359">
            <v>1487.0239999999999</v>
          </cell>
          <cell r="AU359">
            <v>2014.473</v>
          </cell>
          <cell r="AV359">
            <v>2081.64</v>
          </cell>
          <cell r="AW359">
            <v>2237.3319999999999</v>
          </cell>
          <cell r="AX359">
            <v>2234.9699999999998</v>
          </cell>
          <cell r="AY359">
            <v>2106.6979999999999</v>
          </cell>
          <cell r="AZ359">
            <v>2223.63</v>
          </cell>
          <cell r="BA359">
            <v>2163.96</v>
          </cell>
          <cell r="BB359">
            <v>2064.6309999999999</v>
          </cell>
          <cell r="BC359">
            <v>1642.44</v>
          </cell>
          <cell r="BD359">
            <v>1387.4359999999999</v>
          </cell>
          <cell r="BE359">
            <v>23047.646000000001</v>
          </cell>
          <cell r="BF359">
            <v>1511.684</v>
          </cell>
          <cell r="BG359">
            <v>1479.604</v>
          </cell>
          <cell r="BH359">
            <v>2004.46</v>
          </cell>
          <cell r="BI359">
            <v>2071.1999999999998</v>
          </cell>
          <cell r="BJ359">
            <v>2226.0790000000002</v>
          </cell>
          <cell r="BK359">
            <v>2223.7800000000002</v>
          </cell>
          <cell r="BL359">
            <v>2096.1579999999999</v>
          </cell>
          <cell r="BM359">
            <v>2212.4699999999998</v>
          </cell>
          <cell r="BN359">
            <v>2153.19</v>
          </cell>
          <cell r="BO359">
            <v>2054.277</v>
          </cell>
          <cell r="BP359">
            <v>1634.19</v>
          </cell>
          <cell r="BQ359">
            <v>1380.5540000000001</v>
          </cell>
          <cell r="BR359">
            <v>22932.207999999999</v>
          </cell>
          <cell r="BS359">
            <v>1504.0889999999999</v>
          </cell>
          <cell r="BT359">
            <v>1472.184</v>
          </cell>
          <cell r="BU359">
            <v>1994.385</v>
          </cell>
          <cell r="BV359">
            <v>2060.79</v>
          </cell>
          <cell r="BW359">
            <v>2214.9810000000002</v>
          </cell>
          <cell r="BX359">
            <v>2212.65</v>
          </cell>
          <cell r="BY359">
            <v>2085.6489999999999</v>
          </cell>
          <cell r="BZ359">
            <v>2201.4029999999998</v>
          </cell>
          <cell r="CA359">
            <v>2142.39</v>
          </cell>
          <cell r="CB359">
            <v>2044.047</v>
          </cell>
          <cell r="CC359">
            <v>1626.03</v>
          </cell>
          <cell r="CD359">
            <v>1373.61</v>
          </cell>
          <cell r="CE359">
            <v>22869.967000000001</v>
          </cell>
          <cell r="CF359">
            <v>1496.556</v>
          </cell>
          <cell r="CG359">
            <v>1517.135</v>
          </cell>
          <cell r="CH359">
            <v>1984.4649999999999</v>
          </cell>
          <cell r="CI359">
            <v>2050.5300000000002</v>
          </cell>
          <cell r="CJ359">
            <v>2203.8519999999999</v>
          </cell>
          <cell r="CK359">
            <v>2201.5500000000002</v>
          </cell>
          <cell r="CL359">
            <v>2075.2330000000002</v>
          </cell>
          <cell r="CM359">
            <v>2190.4290000000001</v>
          </cell>
          <cell r="CN359">
            <v>2131.71</v>
          </cell>
          <cell r="CO359">
            <v>2033.817</v>
          </cell>
          <cell r="CP359">
            <v>1617.9</v>
          </cell>
          <cell r="CQ359">
            <v>1366.79</v>
          </cell>
          <cell r="CR359">
            <v>22703.487999999998</v>
          </cell>
          <cell r="CS359">
            <v>1489.0540000000001</v>
          </cell>
          <cell r="CT359">
            <v>1457.5119999999999</v>
          </cell>
          <cell r="CU359">
            <v>1974.5450000000001</v>
          </cell>
          <cell r="CV359">
            <v>2040.24</v>
          </cell>
          <cell r="CW359">
            <v>2192.8780000000002</v>
          </cell>
          <cell r="CX359">
            <v>2190.54</v>
          </cell>
          <cell r="CY359">
            <v>2064.848</v>
          </cell>
          <cell r="CZ359">
            <v>2179.393</v>
          </cell>
          <cell r="DA359">
            <v>2121.09</v>
          </cell>
          <cell r="DB359">
            <v>2023.6489999999999</v>
          </cell>
          <cell r="DC359">
            <v>1609.8</v>
          </cell>
          <cell r="DD359">
            <v>1359.9390000000001</v>
          </cell>
          <cell r="DE359">
            <v>22590.117999999999</v>
          </cell>
          <cell r="DF359">
            <v>1481.645</v>
          </cell>
          <cell r="DG359">
            <v>1450.232</v>
          </cell>
          <cell r="DH359">
            <v>1964.6869999999999</v>
          </cell>
          <cell r="DI359">
            <v>2030.07</v>
          </cell>
          <cell r="DJ359">
            <v>2181.904</v>
          </cell>
          <cell r="DK359">
            <v>2179.62</v>
          </cell>
          <cell r="DL359">
            <v>2054.556</v>
          </cell>
          <cell r="DM359">
            <v>2168.5120000000002</v>
          </cell>
          <cell r="DN359">
            <v>2110.4699999999998</v>
          </cell>
          <cell r="DO359">
            <v>2013.5119999999999</v>
          </cell>
          <cell r="DP359">
            <v>1601.76</v>
          </cell>
          <cell r="DQ359">
            <v>1353.15</v>
          </cell>
          <cell r="DR359">
            <v>22477.047999999995</v>
          </cell>
          <cell r="DS359">
            <v>1474.2670000000001</v>
          </cell>
          <cell r="DT359">
            <v>1443.008</v>
          </cell>
          <cell r="DU359">
            <v>1954.798</v>
          </cell>
          <cell r="DV359">
            <v>2019.93</v>
          </cell>
          <cell r="DW359">
            <v>2170.9920000000002</v>
          </cell>
          <cell r="DX359">
            <v>2168.6999999999998</v>
          </cell>
          <cell r="DY359">
            <v>2044.2639999999999</v>
          </cell>
          <cell r="DZ359">
            <v>2157.6930000000002</v>
          </cell>
          <cell r="EA359">
            <v>2099.88</v>
          </cell>
          <cell r="EB359">
            <v>2003.4059999999999</v>
          </cell>
          <cell r="EC359">
            <v>1593.78</v>
          </cell>
          <cell r="ED359">
            <v>1346.33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Net Generation</v>
          </cell>
          <cell r="F361">
            <v>1542.25</v>
          </cell>
          <cell r="G361">
            <v>1509.5920000000001</v>
          </cell>
          <cell r="H361">
            <v>2045.07</v>
          </cell>
          <cell r="I361">
            <v>2113.11</v>
          </cell>
          <cell r="J361">
            <v>2271.2150000000001</v>
          </cell>
          <cell r="K361">
            <v>2268.81</v>
          </cell>
          <cell r="L361">
            <v>2138.5970000000002</v>
          </cell>
          <cell r="M361">
            <v>2257.2339999999999</v>
          </cell>
          <cell r="N361">
            <v>2196.75</v>
          </cell>
          <cell r="O361">
            <v>2095.91</v>
          </cell>
          <cell r="P361">
            <v>1667.28</v>
          </cell>
          <cell r="Q361">
            <v>1408.5160000000001</v>
          </cell>
          <cell r="R361">
            <v>23396.767000000003</v>
          </cell>
          <cell r="S361">
            <v>1534.5619999999999</v>
          </cell>
          <cell r="T361">
            <v>1502.0039999999999</v>
          </cell>
          <cell r="U361">
            <v>2034.84</v>
          </cell>
          <cell r="V361">
            <v>2102.58</v>
          </cell>
          <cell r="W361">
            <v>2259.8069999999998</v>
          </cell>
          <cell r="X361">
            <v>2257.44</v>
          </cell>
          <cell r="Y361">
            <v>2127.933</v>
          </cell>
          <cell r="Z361">
            <v>2245.9810000000002</v>
          </cell>
          <cell r="AA361">
            <v>2185.7399999999998</v>
          </cell>
          <cell r="AB361">
            <v>2085.4319999999998</v>
          </cell>
          <cell r="AC361">
            <v>1659</v>
          </cell>
          <cell r="AD361">
            <v>1401.4480000000001</v>
          </cell>
          <cell r="AE361">
            <v>23332.812999999998</v>
          </cell>
          <cell r="AF361">
            <v>1526.8430000000001</v>
          </cell>
          <cell r="AG361">
            <v>1547.875</v>
          </cell>
          <cell r="AH361">
            <v>2024.548</v>
          </cell>
          <cell r="AI361">
            <v>2091.9899999999998</v>
          </cell>
          <cell r="AJ361">
            <v>2248.5230000000001</v>
          </cell>
          <cell r="AK361">
            <v>2246.13</v>
          </cell>
          <cell r="AL361">
            <v>2117.2689999999998</v>
          </cell>
          <cell r="AM361">
            <v>2234.7280000000001</v>
          </cell>
          <cell r="AN361">
            <v>2174.85</v>
          </cell>
          <cell r="AO361">
            <v>2074.9850000000001</v>
          </cell>
          <cell r="AP361">
            <v>1650.63</v>
          </cell>
          <cell r="AQ361">
            <v>1394.442</v>
          </cell>
          <cell r="AR361">
            <v>23163.482</v>
          </cell>
          <cell r="AS361">
            <v>1519.248</v>
          </cell>
          <cell r="AT361">
            <v>1487.0239999999999</v>
          </cell>
          <cell r="AU361">
            <v>2014.473</v>
          </cell>
          <cell r="AV361">
            <v>2081.64</v>
          </cell>
          <cell r="AW361">
            <v>2237.3319999999999</v>
          </cell>
          <cell r="AX361">
            <v>2234.9699999999998</v>
          </cell>
          <cell r="AY361">
            <v>2106.6979999999999</v>
          </cell>
          <cell r="AZ361">
            <v>2223.63</v>
          </cell>
          <cell r="BA361">
            <v>2163.96</v>
          </cell>
          <cell r="BB361">
            <v>2064.6309999999999</v>
          </cell>
          <cell r="BC361">
            <v>1642.44</v>
          </cell>
          <cell r="BD361">
            <v>1387.4359999999999</v>
          </cell>
          <cell r="BE361">
            <v>23047.646000000001</v>
          </cell>
          <cell r="BF361">
            <v>1511.684</v>
          </cell>
          <cell r="BG361">
            <v>1479.604</v>
          </cell>
          <cell r="BH361">
            <v>2004.46</v>
          </cell>
          <cell r="BI361">
            <v>2071.1999999999998</v>
          </cell>
          <cell r="BJ361">
            <v>2226.0790000000002</v>
          </cell>
          <cell r="BK361">
            <v>2223.7800000000002</v>
          </cell>
          <cell r="BL361">
            <v>2096.1579999999999</v>
          </cell>
          <cell r="BM361">
            <v>2212.4699999999998</v>
          </cell>
          <cell r="BN361">
            <v>2153.19</v>
          </cell>
          <cell r="BO361">
            <v>2054.277</v>
          </cell>
          <cell r="BP361">
            <v>1634.19</v>
          </cell>
          <cell r="BQ361">
            <v>1380.5540000000001</v>
          </cell>
          <cell r="BR361">
            <v>22932.207999999999</v>
          </cell>
          <cell r="BS361">
            <v>1504.0889999999999</v>
          </cell>
          <cell r="BT361">
            <v>1472.184</v>
          </cell>
          <cell r="BU361">
            <v>1994.385</v>
          </cell>
          <cell r="BV361">
            <v>2060.79</v>
          </cell>
          <cell r="BW361">
            <v>2214.9810000000002</v>
          </cell>
          <cell r="BX361">
            <v>2212.65</v>
          </cell>
          <cell r="BY361">
            <v>2085.6489999999999</v>
          </cell>
          <cell r="BZ361">
            <v>2201.4029999999998</v>
          </cell>
          <cell r="CA361">
            <v>2142.39</v>
          </cell>
          <cell r="CB361">
            <v>2044.047</v>
          </cell>
          <cell r="CC361">
            <v>1626.03</v>
          </cell>
          <cell r="CD361">
            <v>1373.61</v>
          </cell>
          <cell r="CE361">
            <v>22869.967000000001</v>
          </cell>
          <cell r="CF361">
            <v>1496.556</v>
          </cell>
          <cell r="CG361">
            <v>1517.135</v>
          </cell>
          <cell r="CH361">
            <v>1984.4649999999999</v>
          </cell>
          <cell r="CI361">
            <v>2050.5300000000002</v>
          </cell>
          <cell r="CJ361">
            <v>2203.8519999999999</v>
          </cell>
          <cell r="CK361">
            <v>2201.5500000000002</v>
          </cell>
          <cell r="CL361">
            <v>2075.2330000000002</v>
          </cell>
          <cell r="CM361">
            <v>2190.4290000000001</v>
          </cell>
          <cell r="CN361">
            <v>2131.71</v>
          </cell>
          <cell r="CO361">
            <v>2033.817</v>
          </cell>
          <cell r="CP361">
            <v>1617.9</v>
          </cell>
          <cell r="CQ361">
            <v>1366.79</v>
          </cell>
          <cell r="CR361">
            <v>22703.487999999998</v>
          </cell>
          <cell r="CS361">
            <v>1489.0540000000001</v>
          </cell>
          <cell r="CT361">
            <v>1457.5119999999999</v>
          </cell>
          <cell r="CU361">
            <v>1974.5450000000001</v>
          </cell>
          <cell r="CV361">
            <v>2040.24</v>
          </cell>
          <cell r="CW361">
            <v>2192.8780000000002</v>
          </cell>
          <cell r="CX361">
            <v>2190.54</v>
          </cell>
          <cell r="CY361">
            <v>2064.848</v>
          </cell>
          <cell r="CZ361">
            <v>2179.393</v>
          </cell>
          <cell r="DA361">
            <v>2121.09</v>
          </cell>
          <cell r="DB361">
            <v>2023.6489999999999</v>
          </cell>
          <cell r="DC361">
            <v>1609.8</v>
          </cell>
          <cell r="DD361">
            <v>1359.9390000000001</v>
          </cell>
          <cell r="DE361">
            <v>22590.117999999999</v>
          </cell>
          <cell r="DF361">
            <v>1481.645</v>
          </cell>
          <cell r="DG361">
            <v>1450.232</v>
          </cell>
          <cell r="DH361">
            <v>1964.6869999999999</v>
          </cell>
          <cell r="DI361">
            <v>2030.07</v>
          </cell>
          <cell r="DJ361">
            <v>2181.904</v>
          </cell>
          <cell r="DK361">
            <v>2179.62</v>
          </cell>
          <cell r="DL361">
            <v>2054.556</v>
          </cell>
          <cell r="DM361">
            <v>2168.5120000000002</v>
          </cell>
          <cell r="DN361">
            <v>2110.4699999999998</v>
          </cell>
          <cell r="DO361">
            <v>2013.5119999999999</v>
          </cell>
          <cell r="DP361">
            <v>1601.76</v>
          </cell>
          <cell r="DQ361">
            <v>1353.15</v>
          </cell>
          <cell r="DR361">
            <v>22477.047999999995</v>
          </cell>
          <cell r="DS361">
            <v>1474.2670000000001</v>
          </cell>
          <cell r="DT361">
            <v>1443.008</v>
          </cell>
          <cell r="DU361">
            <v>1954.798</v>
          </cell>
          <cell r="DV361">
            <v>2019.93</v>
          </cell>
          <cell r="DW361">
            <v>2170.9920000000002</v>
          </cell>
          <cell r="DX361">
            <v>2168.6999999999998</v>
          </cell>
          <cell r="DY361">
            <v>2044.2639999999999</v>
          </cell>
          <cell r="DZ361">
            <v>2157.6930000000002</v>
          </cell>
          <cell r="EA361">
            <v>2099.88</v>
          </cell>
          <cell r="EB361">
            <v>2003.4059999999999</v>
          </cell>
          <cell r="EC361">
            <v>1593.78</v>
          </cell>
          <cell r="ED361">
            <v>1346.33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Surprise Valley Geothermal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1542.25</v>
          </cell>
          <cell r="G420">
            <v>1509.5920000000624</v>
          </cell>
          <cell r="H420">
            <v>2045.0700000000652</v>
          </cell>
          <cell r="I420">
            <v>2113.109999999986</v>
          </cell>
          <cell r="J420">
            <v>2271.2150000000838</v>
          </cell>
          <cell r="K420">
            <v>2268.8100000000559</v>
          </cell>
          <cell r="L420">
            <v>2138.5969999999506</v>
          </cell>
          <cell r="M420">
            <v>2257.2339999999385</v>
          </cell>
          <cell r="N420">
            <v>2196.75</v>
          </cell>
          <cell r="O420">
            <v>2095.9100000000326</v>
          </cell>
          <cell r="P420">
            <v>1667.2799999999697</v>
          </cell>
          <cell r="Q420">
            <v>1408.5160000000615</v>
          </cell>
          <cell r="R420">
            <v>23396.766999999993</v>
          </cell>
          <cell r="S420">
            <v>1534.5620000000345</v>
          </cell>
          <cell r="T420">
            <v>1502.0039999999572</v>
          </cell>
          <cell r="U420">
            <v>2034.8400000000838</v>
          </cell>
          <cell r="V420">
            <v>2102.5799999999581</v>
          </cell>
          <cell r="W420">
            <v>2259.8070000000298</v>
          </cell>
          <cell r="X420">
            <v>2257.4399999999441</v>
          </cell>
          <cell r="Y420">
            <v>2127.9329999999609</v>
          </cell>
          <cell r="Z420">
            <v>2245.9810000000289</v>
          </cell>
          <cell r="AA420">
            <v>2185.7399999999907</v>
          </cell>
          <cell r="AB420">
            <v>2085.4320000000298</v>
          </cell>
          <cell r="AC420">
            <v>1659</v>
          </cell>
          <cell r="AD420">
            <v>1401.4479999999749</v>
          </cell>
          <cell r="AE420">
            <v>23332.812999999151</v>
          </cell>
          <cell r="AF420">
            <v>1526.8429999999935</v>
          </cell>
          <cell r="AG420">
            <v>1547.875</v>
          </cell>
          <cell r="AH420">
            <v>2024.5479999999516</v>
          </cell>
          <cell r="AI420">
            <v>2091.9899999999907</v>
          </cell>
          <cell r="AJ420">
            <v>2248.5230000000447</v>
          </cell>
          <cell r="AK420">
            <v>2246.1299999998882</v>
          </cell>
          <cell r="AL420">
            <v>2117.2689999999711</v>
          </cell>
          <cell r="AM420">
            <v>2234.7280000001192</v>
          </cell>
          <cell r="AN420">
            <v>2174.8499999999767</v>
          </cell>
          <cell r="AO420">
            <v>2074.984999999986</v>
          </cell>
          <cell r="AP420">
            <v>1650.6300000000047</v>
          </cell>
          <cell r="AQ420">
            <v>1394.4420000000391</v>
          </cell>
          <cell r="AR420">
            <v>23163.482000000775</v>
          </cell>
          <cell r="AS420">
            <v>1519.247999999905</v>
          </cell>
          <cell r="AT420">
            <v>1487.0239999999758</v>
          </cell>
          <cell r="AU420">
            <v>2014.4729999999981</v>
          </cell>
          <cell r="AV420">
            <v>2081.6399999998976</v>
          </cell>
          <cell r="AW420">
            <v>2237.3320000000531</v>
          </cell>
          <cell r="AX420">
            <v>2234.9699999999721</v>
          </cell>
          <cell r="AY420">
            <v>2106.6980000000913</v>
          </cell>
          <cell r="AZ420">
            <v>2223.6300000000047</v>
          </cell>
          <cell r="BA420">
            <v>2163.9599999999627</v>
          </cell>
          <cell r="BB420">
            <v>2064.6310000000522</v>
          </cell>
          <cell r="BC420">
            <v>1642.4400000000023</v>
          </cell>
          <cell r="BD420">
            <v>1387.435999999987</v>
          </cell>
          <cell r="BE420">
            <v>23047.645999999717</v>
          </cell>
          <cell r="BF420">
            <v>1511.6840000000084</v>
          </cell>
          <cell r="BG420">
            <v>1479.6040000000503</v>
          </cell>
          <cell r="BH420">
            <v>2004.4599999999627</v>
          </cell>
          <cell r="BI420">
            <v>2071.2000000000698</v>
          </cell>
          <cell r="BJ420">
            <v>2226.0789999999106</v>
          </cell>
          <cell r="BK420">
            <v>2223.7800000000279</v>
          </cell>
          <cell r="BL420">
            <v>2096.158000000054</v>
          </cell>
          <cell r="BM420">
            <v>2212.4699999999721</v>
          </cell>
          <cell r="BN420">
            <v>2153.1900000000605</v>
          </cell>
          <cell r="BO420">
            <v>2054.2770000000019</v>
          </cell>
          <cell r="BP420">
            <v>1634.1900000000023</v>
          </cell>
          <cell r="BQ420">
            <v>1380.5540000000037</v>
          </cell>
          <cell r="BR420">
            <v>22932.208000000566</v>
          </cell>
          <cell r="BS420">
            <v>1504.0890000000363</v>
          </cell>
          <cell r="BT420">
            <v>1472.1840000000084</v>
          </cell>
          <cell r="BU420">
            <v>1994.3850000000093</v>
          </cell>
          <cell r="BV420">
            <v>2060.7900000000373</v>
          </cell>
          <cell r="BW420">
            <v>2214.9809999999125</v>
          </cell>
          <cell r="BX420">
            <v>2212.6500000000233</v>
          </cell>
          <cell r="BY420">
            <v>2085.6489999999758</v>
          </cell>
          <cell r="BZ420">
            <v>2201.4030000000494</v>
          </cell>
          <cell r="CA420">
            <v>2142.390000000014</v>
          </cell>
          <cell r="CB420">
            <v>2044.0470000000205</v>
          </cell>
          <cell r="CC420">
            <v>1626.0299999999115</v>
          </cell>
          <cell r="CD420">
            <v>1373.609999999986</v>
          </cell>
          <cell r="CE420">
            <v>22869.967000000179</v>
          </cell>
          <cell r="CF420">
            <v>1496.5559999999823</v>
          </cell>
          <cell r="CG420">
            <v>1517.1350000000093</v>
          </cell>
          <cell r="CH420">
            <v>1984.4649999999674</v>
          </cell>
          <cell r="CI420">
            <v>2050.5300000000279</v>
          </cell>
          <cell r="CJ420">
            <v>2203.8520000000717</v>
          </cell>
          <cell r="CK420">
            <v>2201.5500000000466</v>
          </cell>
          <cell r="CL420">
            <v>2075.2330000000075</v>
          </cell>
          <cell r="CM420">
            <v>2190.4290000000037</v>
          </cell>
          <cell r="CN420">
            <v>2131.7099999999627</v>
          </cell>
          <cell r="CO420">
            <v>2033.8169999999227</v>
          </cell>
          <cell r="CP420">
            <v>1617.8999999999651</v>
          </cell>
          <cell r="CQ420">
            <v>1366.789999999979</v>
          </cell>
          <cell r="CR420">
            <v>22703.487999999896</v>
          </cell>
          <cell r="CS420">
            <v>1489.0540000000037</v>
          </cell>
          <cell r="CT420">
            <v>1457.5119999999879</v>
          </cell>
          <cell r="CU420">
            <v>1974.5449999999255</v>
          </cell>
          <cell r="CV420">
            <v>2040.2399999999907</v>
          </cell>
          <cell r="CW420">
            <v>2192.8779999997932</v>
          </cell>
          <cell r="CX420">
            <v>2190.5400000000373</v>
          </cell>
          <cell r="CY420">
            <v>2064.8479999999981</v>
          </cell>
          <cell r="CZ420">
            <v>2179.3929999999236</v>
          </cell>
          <cell r="DA420">
            <v>2121.0900000000838</v>
          </cell>
          <cell r="DB420">
            <v>2023.6489999999758</v>
          </cell>
          <cell r="DC420">
            <v>1609.8000000000466</v>
          </cell>
          <cell r="DD420">
            <v>1359.9389999998966</v>
          </cell>
          <cell r="DE420">
            <v>22590.117999999784</v>
          </cell>
          <cell r="DF420">
            <v>1481.6450000000186</v>
          </cell>
          <cell r="DG420">
            <v>1450.2320000000764</v>
          </cell>
          <cell r="DH420">
            <v>1964.6870000000345</v>
          </cell>
          <cell r="DI420">
            <v>2030.0699999999488</v>
          </cell>
          <cell r="DJ420">
            <v>2181.9039999999804</v>
          </cell>
          <cell r="DK420">
            <v>2179.6199999999953</v>
          </cell>
          <cell r="DL420">
            <v>2054.5560000000987</v>
          </cell>
          <cell r="DM420">
            <v>2168.5119999998715</v>
          </cell>
          <cell r="DN420">
            <v>2110.4699999999721</v>
          </cell>
          <cell r="DO420">
            <v>2013.5119999999879</v>
          </cell>
          <cell r="DP420">
            <v>1601.7600000000093</v>
          </cell>
          <cell r="DQ420">
            <v>1353.1500000000233</v>
          </cell>
          <cell r="DR420">
            <v>22477.047999999486</v>
          </cell>
          <cell r="DS420">
            <v>1474.2669999999925</v>
          </cell>
          <cell r="DT420">
            <v>1443.0079999999143</v>
          </cell>
          <cell r="DU420">
            <v>1954.7979999999516</v>
          </cell>
          <cell r="DV420">
            <v>2019.9300000000512</v>
          </cell>
          <cell r="DW420">
            <v>2170.9920000000857</v>
          </cell>
          <cell r="DX420">
            <v>2168.6999999999534</v>
          </cell>
          <cell r="DY420">
            <v>2044.2639999999665</v>
          </cell>
          <cell r="DZ420">
            <v>2157.6929999999702</v>
          </cell>
          <cell r="EA420">
            <v>2099.8800000000047</v>
          </cell>
          <cell r="EB420">
            <v>2003.4060000000754</v>
          </cell>
          <cell r="EC420">
            <v>1593.7800000000279</v>
          </cell>
          <cell r="ED420">
            <v>1346.3300000000163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1542.25</v>
          </cell>
          <cell r="G430">
            <v>1509.5920000000624</v>
          </cell>
          <cell r="H430">
            <v>2045.0700000000652</v>
          </cell>
          <cell r="I430">
            <v>2113.109999999986</v>
          </cell>
          <cell r="J430">
            <v>2271.2150000000838</v>
          </cell>
          <cell r="K430">
            <v>2268.8100000000559</v>
          </cell>
          <cell r="L430">
            <v>2138.5969999999506</v>
          </cell>
          <cell r="M430">
            <v>2257.2339999999385</v>
          </cell>
          <cell r="N430">
            <v>2196.75</v>
          </cell>
          <cell r="O430">
            <v>2095.9100000000326</v>
          </cell>
          <cell r="P430">
            <v>1667.2799999999697</v>
          </cell>
          <cell r="Q430">
            <v>1408.5160000000615</v>
          </cell>
          <cell r="R430">
            <v>23396.766999999993</v>
          </cell>
          <cell r="S430">
            <v>1534.5620000000345</v>
          </cell>
          <cell r="T430">
            <v>1502.0039999999572</v>
          </cell>
          <cell r="U430">
            <v>2034.8400000000838</v>
          </cell>
          <cell r="V430">
            <v>2102.5799999999581</v>
          </cell>
          <cell r="W430">
            <v>2259.8070000000298</v>
          </cell>
          <cell r="X430">
            <v>2257.4399999999441</v>
          </cell>
          <cell r="Y430">
            <v>2127.9329999999609</v>
          </cell>
          <cell r="Z430">
            <v>2245.9810000000289</v>
          </cell>
          <cell r="AA430">
            <v>2185.7399999999907</v>
          </cell>
          <cell r="AB430">
            <v>2085.4320000000298</v>
          </cell>
          <cell r="AC430">
            <v>1659</v>
          </cell>
          <cell r="AD430">
            <v>1401.4479999999749</v>
          </cell>
          <cell r="AE430">
            <v>23332.812999999151</v>
          </cell>
          <cell r="AF430">
            <v>1526.8429999999935</v>
          </cell>
          <cell r="AG430">
            <v>1547.875</v>
          </cell>
          <cell r="AH430">
            <v>2024.5479999999516</v>
          </cell>
          <cell r="AI430">
            <v>2091.9899999999907</v>
          </cell>
          <cell r="AJ430">
            <v>2248.5230000000447</v>
          </cell>
          <cell r="AK430">
            <v>2246.1299999998882</v>
          </cell>
          <cell r="AL430">
            <v>2117.2689999999711</v>
          </cell>
          <cell r="AM430">
            <v>2234.7280000001192</v>
          </cell>
          <cell r="AN430">
            <v>2174.8499999999767</v>
          </cell>
          <cell r="AO430">
            <v>2074.984999999986</v>
          </cell>
          <cell r="AP430">
            <v>1650.6300000000047</v>
          </cell>
          <cell r="AQ430">
            <v>1394.4420000000391</v>
          </cell>
          <cell r="AR430">
            <v>23163.482000000775</v>
          </cell>
          <cell r="AS430">
            <v>1519.247999999905</v>
          </cell>
          <cell r="AT430">
            <v>1487.0239999999758</v>
          </cell>
          <cell r="AU430">
            <v>2014.4729999999981</v>
          </cell>
          <cell r="AV430">
            <v>2081.6399999998976</v>
          </cell>
          <cell r="AW430">
            <v>2237.3320000000531</v>
          </cell>
          <cell r="AX430">
            <v>2234.9699999999721</v>
          </cell>
          <cell r="AY430">
            <v>2106.6980000000913</v>
          </cell>
          <cell r="AZ430">
            <v>2223.6300000000047</v>
          </cell>
          <cell r="BA430">
            <v>2163.9599999999627</v>
          </cell>
          <cell r="BB430">
            <v>2064.6310000000522</v>
          </cell>
          <cell r="BC430">
            <v>1642.4400000000023</v>
          </cell>
          <cell r="BD430">
            <v>1387.435999999987</v>
          </cell>
          <cell r="BE430">
            <v>23047.645999999717</v>
          </cell>
          <cell r="BF430">
            <v>1511.6840000000084</v>
          </cell>
          <cell r="BG430">
            <v>1479.6040000000503</v>
          </cell>
          <cell r="BH430">
            <v>2004.4599999999627</v>
          </cell>
          <cell r="BI430">
            <v>2071.2000000000698</v>
          </cell>
          <cell r="BJ430">
            <v>2226.0789999999106</v>
          </cell>
          <cell r="BK430">
            <v>2223.7800000000279</v>
          </cell>
          <cell r="BL430">
            <v>2096.158000000054</v>
          </cell>
          <cell r="BM430">
            <v>2212.4699999999721</v>
          </cell>
          <cell r="BN430">
            <v>2153.1900000000605</v>
          </cell>
          <cell r="BO430">
            <v>2054.2770000000019</v>
          </cell>
          <cell r="BP430">
            <v>1634.1900000000023</v>
          </cell>
          <cell r="BQ430">
            <v>1380.5540000000037</v>
          </cell>
          <cell r="BR430">
            <v>22932.208000000566</v>
          </cell>
          <cell r="BS430">
            <v>1504.0890000000363</v>
          </cell>
          <cell r="BT430">
            <v>1472.1840000000084</v>
          </cell>
          <cell r="BU430">
            <v>1994.3850000000093</v>
          </cell>
          <cell r="BV430">
            <v>2060.7900000000373</v>
          </cell>
          <cell r="BW430">
            <v>2214.9809999999125</v>
          </cell>
          <cell r="BX430">
            <v>2212.6500000000233</v>
          </cell>
          <cell r="BY430">
            <v>2085.6489999999758</v>
          </cell>
          <cell r="BZ430">
            <v>2201.4030000000494</v>
          </cell>
          <cell r="CA430">
            <v>2142.390000000014</v>
          </cell>
          <cell r="CB430">
            <v>2044.0470000000205</v>
          </cell>
          <cell r="CC430">
            <v>1626.0299999999115</v>
          </cell>
          <cell r="CD430">
            <v>1373.609999999986</v>
          </cell>
          <cell r="CE430">
            <v>22869.967000000179</v>
          </cell>
          <cell r="CF430">
            <v>1496.5559999999823</v>
          </cell>
          <cell r="CG430">
            <v>1517.1350000000093</v>
          </cell>
          <cell r="CH430">
            <v>1984.4649999999674</v>
          </cell>
          <cell r="CI430">
            <v>2050.5300000000279</v>
          </cell>
          <cell r="CJ430">
            <v>2203.8520000000717</v>
          </cell>
          <cell r="CK430">
            <v>2201.5500000000466</v>
          </cell>
          <cell r="CL430">
            <v>2075.2330000000075</v>
          </cell>
          <cell r="CM430">
            <v>2190.4290000000037</v>
          </cell>
          <cell r="CN430">
            <v>2131.7099999999627</v>
          </cell>
          <cell r="CO430">
            <v>2033.8169999999227</v>
          </cell>
          <cell r="CP430">
            <v>1617.8999999999651</v>
          </cell>
          <cell r="CQ430">
            <v>1366.789999999979</v>
          </cell>
          <cell r="CR430">
            <v>22703.487999999896</v>
          </cell>
          <cell r="CS430">
            <v>1489.0540000000037</v>
          </cell>
          <cell r="CT430">
            <v>1457.5119999999879</v>
          </cell>
          <cell r="CU430">
            <v>1974.5449999999255</v>
          </cell>
          <cell r="CV430">
            <v>2040.2399999999907</v>
          </cell>
          <cell r="CW430">
            <v>2192.8779999997932</v>
          </cell>
          <cell r="CX430">
            <v>2190.5400000000373</v>
          </cell>
          <cell r="CY430">
            <v>2064.8479999999981</v>
          </cell>
          <cell r="CZ430">
            <v>2179.3929999999236</v>
          </cell>
          <cell r="DA430">
            <v>2121.0900000000838</v>
          </cell>
          <cell r="DB430">
            <v>2023.6489999999758</v>
          </cell>
          <cell r="DC430">
            <v>1609.8000000000466</v>
          </cell>
          <cell r="DD430">
            <v>1359.9389999998966</v>
          </cell>
          <cell r="DE430">
            <v>22590.117999999784</v>
          </cell>
          <cell r="DF430">
            <v>1481.6450000000186</v>
          </cell>
          <cell r="DG430">
            <v>1450.2320000000764</v>
          </cell>
          <cell r="DH430">
            <v>1964.6870000000345</v>
          </cell>
          <cell r="DI430">
            <v>2030.0699999999488</v>
          </cell>
          <cell r="DJ430">
            <v>2181.9039999999804</v>
          </cell>
          <cell r="DK430">
            <v>2179.6199999999953</v>
          </cell>
          <cell r="DL430">
            <v>2054.5560000000987</v>
          </cell>
          <cell r="DM430">
            <v>2168.5119999998715</v>
          </cell>
          <cell r="DN430">
            <v>2110.4699999999721</v>
          </cell>
          <cell r="DO430">
            <v>2013.5119999999879</v>
          </cell>
          <cell r="DP430">
            <v>1601.7600000000093</v>
          </cell>
          <cell r="DQ430">
            <v>1353.1500000000233</v>
          </cell>
          <cell r="DR430">
            <v>22477.047999999486</v>
          </cell>
          <cell r="DS430">
            <v>1474.2669999999925</v>
          </cell>
          <cell r="DT430">
            <v>1443.0079999999143</v>
          </cell>
          <cell r="DU430">
            <v>1954.7979999999516</v>
          </cell>
          <cell r="DV430">
            <v>2019.9300000000512</v>
          </cell>
          <cell r="DW430">
            <v>2170.9920000000857</v>
          </cell>
          <cell r="DX430">
            <v>2168.6999999999534</v>
          </cell>
          <cell r="DY430">
            <v>2044.2639999999665</v>
          </cell>
          <cell r="DZ430">
            <v>2157.6929999999702</v>
          </cell>
          <cell r="EA430">
            <v>2099.8800000000047</v>
          </cell>
          <cell r="EB430">
            <v>2003.4060000000754</v>
          </cell>
          <cell r="EC430">
            <v>1593.7800000000279</v>
          </cell>
          <cell r="ED430">
            <v>1346.3300000000163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C459" t="str">
            <v>COB</v>
          </cell>
          <cell r="F459">
            <v>0</v>
          </cell>
          <cell r="G459">
            <v>-38.668509999999515</v>
          </cell>
          <cell r="H459">
            <v>-25.339600000000246</v>
          </cell>
          <cell r="I459">
            <v>-96.595300000000861</v>
          </cell>
          <cell r="J459">
            <v>-1.0000000002037268E-3</v>
          </cell>
          <cell r="K459">
            <v>-18.594399999998132</v>
          </cell>
          <cell r="L459">
            <v>-23.6223200000004</v>
          </cell>
          <cell r="M459">
            <v>-19.42336000000023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-97.32768999999098</v>
          </cell>
          <cell r="S459">
            <v>0</v>
          </cell>
          <cell r="T459">
            <v>-3.2300000000000182</v>
          </cell>
          <cell r="U459">
            <v>-1.2680900000000008</v>
          </cell>
          <cell r="V459">
            <v>-23.086900000000242</v>
          </cell>
          <cell r="W459">
            <v>-9.4377000000004045</v>
          </cell>
          <cell r="X459">
            <v>-35.02100000000064</v>
          </cell>
          <cell r="Y459">
            <v>-13.936800000003132</v>
          </cell>
          <cell r="Z459">
            <v>-7.791599999999562</v>
          </cell>
          <cell r="AA459">
            <v>0</v>
          </cell>
          <cell r="AB459">
            <v>0</v>
          </cell>
          <cell r="AC459">
            <v>-3.5555999999999131</v>
          </cell>
          <cell r="AD459">
            <v>0</v>
          </cell>
          <cell r="AE459">
            <v>-8.7876599999945029</v>
          </cell>
          <cell r="AF459">
            <v>0</v>
          </cell>
          <cell r="AG459">
            <v>-3.0641000000000531</v>
          </cell>
          <cell r="AH459">
            <v>0</v>
          </cell>
          <cell r="AI459">
            <v>-1.9987999999999602</v>
          </cell>
          <cell r="AJ459">
            <v>-3.158900000000358</v>
          </cell>
          <cell r="AK459">
            <v>0</v>
          </cell>
          <cell r="AL459">
            <v>-0.56586000000061176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-12.615669999999227</v>
          </cell>
          <cell r="AS459">
            <v>0</v>
          </cell>
          <cell r="AT459">
            <v>0</v>
          </cell>
          <cell r="AU459">
            <v>-7.5292300000000125</v>
          </cell>
          <cell r="AV459">
            <v>-3.9775400000000047</v>
          </cell>
          <cell r="AW459">
            <v>-0.70800000000008367</v>
          </cell>
          <cell r="AX459">
            <v>-0.40089999999963766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-108.08910000000469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-0.3520000000003165</v>
          </cell>
          <cell r="BK459">
            <v>-0.39900000000034197</v>
          </cell>
          <cell r="BL459">
            <v>-58.39010000000053</v>
          </cell>
          <cell r="BM459">
            <v>-48.947999999999411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-69.986250000001746</v>
          </cell>
          <cell r="BS459">
            <v>0</v>
          </cell>
          <cell r="BT459">
            <v>-2.8710399999999936</v>
          </cell>
          <cell r="BU459">
            <v>-3.9465900000000005</v>
          </cell>
          <cell r="BV459">
            <v>-4.6703200000010838</v>
          </cell>
          <cell r="BW459">
            <v>-4.125999999999749</v>
          </cell>
          <cell r="BX459">
            <v>0</v>
          </cell>
          <cell r="BY459">
            <v>-54.372299999999996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-201.13129999999364</v>
          </cell>
          <cell r="CF459">
            <v>0</v>
          </cell>
          <cell r="CG459">
            <v>-2.8571000000001732</v>
          </cell>
          <cell r="CH459">
            <v>0</v>
          </cell>
          <cell r="CI459">
            <v>-2.1044999999999163</v>
          </cell>
          <cell r="CJ459">
            <v>-29.485000000000582</v>
          </cell>
          <cell r="CK459">
            <v>-0.89960000000064611</v>
          </cell>
          <cell r="CL459">
            <v>-82.694000000001324</v>
          </cell>
          <cell r="CM459">
            <v>-23.868999999998778</v>
          </cell>
          <cell r="CN459">
            <v>-36.683100000000195</v>
          </cell>
          <cell r="CO459">
            <v>-22.53899999999885</v>
          </cell>
          <cell r="CP459">
            <v>0</v>
          </cell>
          <cell r="CQ459">
            <v>0</v>
          </cell>
          <cell r="CR459">
            <v>-177.77475999998569</v>
          </cell>
          <cell r="CS459">
            <v>0</v>
          </cell>
          <cell r="CT459">
            <v>-2.8427599999995437</v>
          </cell>
          <cell r="CU459">
            <v>0</v>
          </cell>
          <cell r="CV459">
            <v>-0.39769999999998618</v>
          </cell>
          <cell r="CW459">
            <v>-0.33799999999973807</v>
          </cell>
          <cell r="CX459">
            <v>-7.5508000000008906</v>
          </cell>
          <cell r="CY459">
            <v>-67.876000000000204</v>
          </cell>
          <cell r="CZ459">
            <v>-126.08000000000175</v>
          </cell>
          <cell r="DA459">
            <v>-5.7454999999999927</v>
          </cell>
          <cell r="DB459">
            <v>41.302999999999884</v>
          </cell>
          <cell r="DC459">
            <v>0</v>
          </cell>
          <cell r="DD459">
            <v>-8.2470000000002983</v>
          </cell>
          <cell r="DE459">
            <v>-299.17284199998539</v>
          </cell>
          <cell r="DF459">
            <v>0</v>
          </cell>
          <cell r="DG459">
            <v>-0.29099999999925785</v>
          </cell>
          <cell r="DH459">
            <v>0</v>
          </cell>
          <cell r="DI459">
            <v>-9.9693919999999707</v>
          </cell>
          <cell r="DJ459">
            <v>-5.8806000000004133</v>
          </cell>
          <cell r="DK459">
            <v>-0.38664000000062515</v>
          </cell>
          <cell r="DL459">
            <v>-31.465000000000146</v>
          </cell>
          <cell r="DM459">
            <v>-113.41200000000026</v>
          </cell>
          <cell r="DN459">
            <v>-24.10320999999999</v>
          </cell>
          <cell r="DO459">
            <v>-108.21299999999974</v>
          </cell>
          <cell r="DP459">
            <v>-0.45900000000074215</v>
          </cell>
          <cell r="DQ459">
            <v>-4.9930000000003929</v>
          </cell>
          <cell r="DR459">
            <v>-664.40561000001617</v>
          </cell>
          <cell r="DS459">
            <v>0</v>
          </cell>
          <cell r="DT459">
            <v>-8.1893699999982346</v>
          </cell>
          <cell r="DU459">
            <v>0</v>
          </cell>
          <cell r="DV459">
            <v>-26.940300000000207</v>
          </cell>
          <cell r="DW459">
            <v>-10.579299999997602</v>
          </cell>
          <cell r="DX459">
            <v>-430.06129999999939</v>
          </cell>
          <cell r="DY459">
            <v>-74.735999999998967</v>
          </cell>
          <cell r="DZ459">
            <v>-73.833000000002357</v>
          </cell>
          <cell r="EA459">
            <v>-15.571339999999964</v>
          </cell>
          <cell r="EB459">
            <v>-8.7840000000014697</v>
          </cell>
          <cell r="EC459">
            <v>-0.43900000000030559</v>
          </cell>
          <cell r="ED459">
            <v>-15.272000000000844</v>
          </cell>
        </row>
        <row r="460">
          <cell r="C460" t="str">
            <v>Four Corners</v>
          </cell>
          <cell r="F460">
            <v>-187.71700000000055</v>
          </cell>
          <cell r="G460">
            <v>-261.16000000000349</v>
          </cell>
          <cell r="H460">
            <v>-224.71800000000076</v>
          </cell>
          <cell r="I460">
            <v>-245.87000000002445</v>
          </cell>
          <cell r="J460">
            <v>-106.77399999999761</v>
          </cell>
          <cell r="K460">
            <v>-8.9950000000026193</v>
          </cell>
          <cell r="L460">
            <v>0</v>
          </cell>
          <cell r="M460">
            <v>0</v>
          </cell>
          <cell r="N460">
            <v>-3.4661999999998443</v>
          </cell>
          <cell r="O460">
            <v>-158.64500000000044</v>
          </cell>
          <cell r="P460">
            <v>-58.869500000000698</v>
          </cell>
          <cell r="Q460">
            <v>-124.64799999999923</v>
          </cell>
          <cell r="R460">
            <v>-485.59885999996914</v>
          </cell>
          <cell r="S460">
            <v>-38.743999999999687</v>
          </cell>
          <cell r="T460">
            <v>-6.1594400000000178</v>
          </cell>
          <cell r="U460">
            <v>-19.690000000000055</v>
          </cell>
          <cell r="V460">
            <v>-307.47000000000116</v>
          </cell>
          <cell r="W460">
            <v>-18.25</v>
          </cell>
          <cell r="X460">
            <v>-29.159999999974389</v>
          </cell>
          <cell r="Y460">
            <v>-6.5631500000000074</v>
          </cell>
          <cell r="Z460">
            <v>0</v>
          </cell>
          <cell r="AA460">
            <v>-1.0720000000048913E-2</v>
          </cell>
          <cell r="AB460">
            <v>-34.819499999999607</v>
          </cell>
          <cell r="AC460">
            <v>-3.5553499999999758</v>
          </cell>
          <cell r="AD460">
            <v>-21.176699999999983</v>
          </cell>
          <cell r="AE460">
            <v>-341.59044000002905</v>
          </cell>
          <cell r="AF460">
            <v>-1.9797399999999925</v>
          </cell>
          <cell r="AG460">
            <v>-12.086600000000089</v>
          </cell>
          <cell r="AH460">
            <v>-10.460300000000188</v>
          </cell>
          <cell r="AI460">
            <v>-4.8370000000013533</v>
          </cell>
          <cell r="AJ460">
            <v>-80.088000000003376</v>
          </cell>
          <cell r="AK460">
            <v>-60.833999999995285</v>
          </cell>
          <cell r="AL460">
            <v>0</v>
          </cell>
          <cell r="AM460">
            <v>0</v>
          </cell>
          <cell r="AN460">
            <v>-1.7540000000008149</v>
          </cell>
          <cell r="AO460">
            <v>-31.820700000000215</v>
          </cell>
          <cell r="AP460">
            <v>1.1900000000196087E-2</v>
          </cell>
          <cell r="AQ460">
            <v>-137.74200000000201</v>
          </cell>
          <cell r="AR460">
            <v>-181.99508000000787</v>
          </cell>
          <cell r="AS460">
            <v>-22.107000000000198</v>
          </cell>
          <cell r="AT460">
            <v>-3.0485999999998512</v>
          </cell>
          <cell r="AU460">
            <v>-10.263200000000325</v>
          </cell>
          <cell r="AV460">
            <v>-0.14728000000002339</v>
          </cell>
          <cell r="AW460">
            <v>-0.35900000000037835</v>
          </cell>
          <cell r="AX460">
            <v>-0.52700000000004366</v>
          </cell>
          <cell r="AY460">
            <v>0</v>
          </cell>
          <cell r="AZ460">
            <v>0</v>
          </cell>
          <cell r="BA460">
            <v>-5.7000000000698492E-2</v>
          </cell>
          <cell r="BB460">
            <v>-24.524000000000342</v>
          </cell>
          <cell r="BC460">
            <v>-0.84199999999964348</v>
          </cell>
          <cell r="BD460">
            <v>-120.12000000000262</v>
          </cell>
          <cell r="BE460">
            <v>-92.318070000001171</v>
          </cell>
          <cell r="BF460">
            <v>-6.8006000000000313</v>
          </cell>
          <cell r="BG460">
            <v>-0.89180000000010295</v>
          </cell>
          <cell r="BH460">
            <v>-7.7157999999999447</v>
          </cell>
          <cell r="BI460">
            <v>0</v>
          </cell>
          <cell r="BJ460">
            <v>-1.970000000028449E-3</v>
          </cell>
          <cell r="BK460">
            <v>-3.6099999999350985E-2</v>
          </cell>
          <cell r="BL460">
            <v>-19.761500000000069</v>
          </cell>
          <cell r="BM460">
            <v>-2.646900000000187</v>
          </cell>
          <cell r="BN460">
            <v>-1.6399999999975989E-2</v>
          </cell>
          <cell r="BO460">
            <v>-45.074000000000524</v>
          </cell>
          <cell r="BP460">
            <v>-7.4979999999995925</v>
          </cell>
          <cell r="BQ460">
            <v>-1.875</v>
          </cell>
          <cell r="BR460">
            <v>-183.60562000001664</v>
          </cell>
          <cell r="BS460">
            <v>-21.511499999999614</v>
          </cell>
          <cell r="BT460">
            <v>-11.226100000000315</v>
          </cell>
          <cell r="BU460">
            <v>-9.9388999999996486</v>
          </cell>
          <cell r="BV460">
            <v>-3.8234199999999987</v>
          </cell>
          <cell r="BW460">
            <v>-9.9999999997635314E-4</v>
          </cell>
          <cell r="BX460">
            <v>0</v>
          </cell>
          <cell r="BY460">
            <v>-29.319599999999809</v>
          </cell>
          <cell r="BZ460">
            <v>0</v>
          </cell>
          <cell r="CA460">
            <v>-8.3202000000001135</v>
          </cell>
          <cell r="CB460">
            <v>-42.617999999998574</v>
          </cell>
          <cell r="CC460">
            <v>-6.4900000000307045E-2</v>
          </cell>
          <cell r="CD460">
            <v>-56.781999999999243</v>
          </cell>
          <cell r="CE460">
            <v>-1575.4205000000075</v>
          </cell>
          <cell r="CF460">
            <v>-1181.4467000000004</v>
          </cell>
          <cell r="CG460">
            <v>-6.2999999999997272</v>
          </cell>
          <cell r="CH460">
            <v>-13.602100000000064</v>
          </cell>
          <cell r="CI460">
            <v>0</v>
          </cell>
          <cell r="CJ460">
            <v>-105.6830000000009</v>
          </cell>
          <cell r="CK460">
            <v>-62.94669999999951</v>
          </cell>
          <cell r="CL460">
            <v>-63.037000000000262</v>
          </cell>
          <cell r="CM460">
            <v>0</v>
          </cell>
          <cell r="CN460">
            <v>-2.4900000000343425E-2</v>
          </cell>
          <cell r="CO460">
            <v>-88.159999999999854</v>
          </cell>
          <cell r="CP460">
            <v>-3.4671000000000731</v>
          </cell>
          <cell r="CQ460">
            <v>-50.753000000004249</v>
          </cell>
          <cell r="CR460">
            <v>-420.30879999998433</v>
          </cell>
          <cell r="CS460">
            <v>-49.917000000001281</v>
          </cell>
          <cell r="CT460">
            <v>-14.076399999999921</v>
          </cell>
          <cell r="CU460">
            <v>-8.8292000000001281</v>
          </cell>
          <cell r="CV460">
            <v>-16.452700000000277</v>
          </cell>
          <cell r="CW460">
            <v>-33.692000000000007</v>
          </cell>
          <cell r="CX460">
            <v>-75.688299999999799</v>
          </cell>
          <cell r="CY460">
            <v>-49.889100000000326</v>
          </cell>
          <cell r="CZ460">
            <v>0</v>
          </cell>
          <cell r="DA460">
            <v>-2.3739999999997963</v>
          </cell>
          <cell r="DB460">
            <v>-112.28700000000026</v>
          </cell>
          <cell r="DC460">
            <v>-9.6200999999996384</v>
          </cell>
          <cell r="DD460">
            <v>-47.483000000000175</v>
          </cell>
          <cell r="DE460">
            <v>-405.47460000000137</v>
          </cell>
          <cell r="DF460">
            <v>-46.759000000000015</v>
          </cell>
          <cell r="DG460">
            <v>-13.742500000000291</v>
          </cell>
          <cell r="DH460">
            <v>-18.941400000000158</v>
          </cell>
          <cell r="DI460">
            <v>-2.1712000000002263</v>
          </cell>
          <cell r="DJ460">
            <v>-33.324999999999818</v>
          </cell>
          <cell r="DK460">
            <v>0</v>
          </cell>
          <cell r="DL460">
            <v>-65.139100000000326</v>
          </cell>
          <cell r="DM460">
            <v>0</v>
          </cell>
          <cell r="DN460">
            <v>-1.5645999999997002</v>
          </cell>
          <cell r="DO460">
            <v>-216.71600000000035</v>
          </cell>
          <cell r="DP460">
            <v>-3.4523999999996704</v>
          </cell>
          <cell r="DQ460">
            <v>-3.6633999999994558</v>
          </cell>
          <cell r="DR460">
            <v>-281.85440000001108</v>
          </cell>
          <cell r="DS460">
            <v>-9.5585000000000946</v>
          </cell>
          <cell r="DT460">
            <v>-3.1039000000000669</v>
          </cell>
          <cell r="DU460">
            <v>-16.267800000000079</v>
          </cell>
          <cell r="DV460">
            <v>-8.3674999999993815</v>
          </cell>
          <cell r="DW460">
            <v>-52.927300000000287</v>
          </cell>
          <cell r="DX460">
            <v>-11.03269999999975</v>
          </cell>
          <cell r="DY460">
            <v>-58.828599999999824</v>
          </cell>
          <cell r="DZ460">
            <v>0</v>
          </cell>
          <cell r="EA460">
            <v>-2.7000000000043656E-2</v>
          </cell>
          <cell r="EB460">
            <v>-85.887000000000626</v>
          </cell>
          <cell r="EC460">
            <v>-3.4160999999999149</v>
          </cell>
          <cell r="ED460">
            <v>-32.438000000001921</v>
          </cell>
        </row>
        <row r="461">
          <cell r="C461" t="str">
            <v>Mid Columbia</v>
          </cell>
          <cell r="F461">
            <v>-223.02999999999884</v>
          </cell>
          <cell r="G461">
            <v>-721.82000000000698</v>
          </cell>
          <cell r="H461">
            <v>-724.10000000003492</v>
          </cell>
          <cell r="I461">
            <v>-559.12000000011176</v>
          </cell>
          <cell r="J461">
            <v>-1272.9600000000792</v>
          </cell>
          <cell r="K461">
            <v>-855.15000000002328</v>
          </cell>
          <cell r="L461">
            <v>-749.45000000001164</v>
          </cell>
          <cell r="M461">
            <v>-717.10000000000582</v>
          </cell>
          <cell r="N461">
            <v>-254.39999999999418</v>
          </cell>
          <cell r="O461">
            <v>-89.440000000002328</v>
          </cell>
          <cell r="P461">
            <v>-75.570000000006985</v>
          </cell>
          <cell r="Q461">
            <v>-45.957000000002154</v>
          </cell>
          <cell r="R461">
            <v>-2746.4120000000112</v>
          </cell>
          <cell r="S461">
            <v>-54.711999999999534</v>
          </cell>
          <cell r="T461">
            <v>0</v>
          </cell>
          <cell r="U461">
            <v>-4.2989999999990687</v>
          </cell>
          <cell r="V461">
            <v>-36.165999999997439</v>
          </cell>
          <cell r="W461">
            <v>-1430.6899999999441</v>
          </cell>
          <cell r="X461">
            <v>-913.15000000002328</v>
          </cell>
          <cell r="Y461">
            <v>577.76999999996042</v>
          </cell>
          <cell r="Z461">
            <v>-618.38000000000466</v>
          </cell>
          <cell r="AA461">
            <v>-198.13500000000204</v>
          </cell>
          <cell r="AB461">
            <v>-47.580000000001746</v>
          </cell>
          <cell r="AC461">
            <v>-0.5</v>
          </cell>
          <cell r="AD461">
            <v>-20.569999999999709</v>
          </cell>
          <cell r="AE461">
            <v>-432.4089999999851</v>
          </cell>
          <cell r="AF461">
            <v>0</v>
          </cell>
          <cell r="AG461">
            <v>-1.4010000000016589</v>
          </cell>
          <cell r="AH461">
            <v>-5.7000000000698492E-2</v>
          </cell>
          <cell r="AI461">
            <v>-17.860000000000582</v>
          </cell>
          <cell r="AJ461">
            <v>-354.11999999999534</v>
          </cell>
          <cell r="AK461">
            <v>-400.31999999994878</v>
          </cell>
          <cell r="AL461">
            <v>813.33999999999651</v>
          </cell>
          <cell r="AM461">
            <v>-314.91999999999825</v>
          </cell>
          <cell r="AN461">
            <v>-43.611000000000786</v>
          </cell>
          <cell r="AO461">
            <v>-24.130000000004657</v>
          </cell>
          <cell r="AP461">
            <v>0</v>
          </cell>
          <cell r="AQ461">
            <v>-89.330000000016298</v>
          </cell>
          <cell r="AR461">
            <v>192.01100000063889</v>
          </cell>
          <cell r="AS461">
            <v>-15.724000000001979</v>
          </cell>
          <cell r="AT461">
            <v>0</v>
          </cell>
          <cell r="AU461">
            <v>-8.4999999999126885E-2</v>
          </cell>
          <cell r="AV461">
            <v>-0.45300000000133878</v>
          </cell>
          <cell r="AW461">
            <v>-113.9199999999837</v>
          </cell>
          <cell r="AX461">
            <v>-201.90000000002328</v>
          </cell>
          <cell r="AY461">
            <v>729.68400000000838</v>
          </cell>
          <cell r="AZ461">
            <v>-160.6140000000014</v>
          </cell>
          <cell r="BA461">
            <v>-20.791999999997643</v>
          </cell>
          <cell r="BB461">
            <v>-22.300999999999476</v>
          </cell>
          <cell r="BC461">
            <v>0</v>
          </cell>
          <cell r="BD461">
            <v>-1.8839999999909196</v>
          </cell>
          <cell r="BE461">
            <v>51.415999999968335</v>
          </cell>
          <cell r="BF461">
            <v>-16.639999999999418</v>
          </cell>
          <cell r="BG461">
            <v>-5.8020000000033178</v>
          </cell>
          <cell r="BH461">
            <v>0</v>
          </cell>
          <cell r="BI461">
            <v>-6.8499999999985448</v>
          </cell>
          <cell r="BJ461">
            <v>-113.53999999997905</v>
          </cell>
          <cell r="BK461">
            <v>-173.85999999998603</v>
          </cell>
          <cell r="BL461">
            <v>470.40000000000146</v>
          </cell>
          <cell r="BM461">
            <v>-72.796999999998661</v>
          </cell>
          <cell r="BN461">
            <v>-10.630999999997584</v>
          </cell>
          <cell r="BO461">
            <v>-18.476999999998952</v>
          </cell>
          <cell r="BP461">
            <v>-0.38699999999880674</v>
          </cell>
          <cell r="BQ461">
            <v>0</v>
          </cell>
          <cell r="BR461">
            <v>183.58799999987241</v>
          </cell>
          <cell r="BS461">
            <v>-1.9490000000005239</v>
          </cell>
          <cell r="BT461">
            <v>-1.6740000000027067</v>
          </cell>
          <cell r="BU461">
            <v>-1.2990000000027067</v>
          </cell>
          <cell r="BV461">
            <v>-0.59900000000197906</v>
          </cell>
          <cell r="BW461">
            <v>-94.340000000025611</v>
          </cell>
          <cell r="BX461">
            <v>-103.85999999998603</v>
          </cell>
          <cell r="BY461">
            <v>550.75200000000041</v>
          </cell>
          <cell r="BZ461">
            <v>-85.684000000001106</v>
          </cell>
          <cell r="CA461">
            <v>-67.152000000001863</v>
          </cell>
          <cell r="CB461">
            <v>-8.7069999999948777</v>
          </cell>
          <cell r="CC461">
            <v>-2.4000000001251465E-2</v>
          </cell>
          <cell r="CD461">
            <v>-1.8759999999965657</v>
          </cell>
          <cell r="CE461">
            <v>-1836.6159999999218</v>
          </cell>
          <cell r="CF461">
            <v>-1710.9060000000027</v>
          </cell>
          <cell r="CG461">
            <v>-5.8130000000019209</v>
          </cell>
          <cell r="CH461">
            <v>-1.2949999999982538</v>
          </cell>
          <cell r="CI461">
            <v>-0.15399999999499414</v>
          </cell>
          <cell r="CJ461">
            <v>-318.84999999997672</v>
          </cell>
          <cell r="CK461">
            <v>-143.96999999997206</v>
          </cell>
          <cell r="CL461">
            <v>524.64899999999761</v>
          </cell>
          <cell r="CM461">
            <v>-148.93000000000029</v>
          </cell>
          <cell r="CN461">
            <v>-16.860999999997148</v>
          </cell>
          <cell r="CO461">
            <v>-4.2260000000023865</v>
          </cell>
          <cell r="CP461">
            <v>-0.17399999999906868</v>
          </cell>
          <cell r="CQ461">
            <v>-10.086000000002969</v>
          </cell>
          <cell r="CR461">
            <v>-109.74200000031851</v>
          </cell>
          <cell r="CS461">
            <v>-61.330000000001746</v>
          </cell>
          <cell r="CT461">
            <v>-4.2420000000020082</v>
          </cell>
          <cell r="CU461">
            <v>-6.1050000000032014</v>
          </cell>
          <cell r="CV461">
            <v>-6.9480000000039581</v>
          </cell>
          <cell r="CW461">
            <v>-81.659999999974389</v>
          </cell>
          <cell r="CX461">
            <v>-122.22000000000116</v>
          </cell>
          <cell r="CY461">
            <v>338.28299999999581</v>
          </cell>
          <cell r="CZ461">
            <v>-122.38999999999942</v>
          </cell>
          <cell r="DA461">
            <v>-30.936999999998079</v>
          </cell>
          <cell r="DB461">
            <v>-2.3919999999998254</v>
          </cell>
          <cell r="DC461">
            <v>-0.25499999999738066</v>
          </cell>
          <cell r="DD461">
            <v>-9.5460000000020955</v>
          </cell>
          <cell r="DE461">
            <v>525.78999999980442</v>
          </cell>
          <cell r="DF461">
            <v>-10.935000000012224</v>
          </cell>
          <cell r="DG461">
            <v>-1.5040000000008149</v>
          </cell>
          <cell r="DH461">
            <v>-3.9310000000004948</v>
          </cell>
          <cell r="DI461">
            <v>-0.72299999999813735</v>
          </cell>
          <cell r="DJ461">
            <v>-115.27999999996973</v>
          </cell>
          <cell r="DK461">
            <v>-25.790000000008149</v>
          </cell>
          <cell r="DL461">
            <v>325.41699999999764</v>
          </cell>
          <cell r="DM461">
            <v>-86.509999999994761</v>
          </cell>
          <cell r="DN461">
            <v>-4.9609999999993306</v>
          </cell>
          <cell r="DO461">
            <v>451.87700000000041</v>
          </cell>
          <cell r="DP461">
            <v>-4.0999999997438863E-2</v>
          </cell>
          <cell r="DQ461">
            <v>-1.8289999999979045</v>
          </cell>
          <cell r="DR461">
            <v>-2328.0260000000708</v>
          </cell>
          <cell r="DS461">
            <v>-4.7459999999991851</v>
          </cell>
          <cell r="DT461">
            <v>0</v>
          </cell>
          <cell r="DU461">
            <v>-0.11000000000058208</v>
          </cell>
          <cell r="DV461">
            <v>-22.090000000011059</v>
          </cell>
          <cell r="DW461">
            <v>-215.65999999997439</v>
          </cell>
          <cell r="DX461">
            <v>-2304.2999999999884</v>
          </cell>
          <cell r="DY461">
            <v>345.40000000000146</v>
          </cell>
          <cell r="DZ461">
            <v>-109.9600000000064</v>
          </cell>
          <cell r="EA461">
            <v>-9.1209999999991851</v>
          </cell>
          <cell r="EB461">
            <v>-2.5760000000009313</v>
          </cell>
          <cell r="EC461">
            <v>-6.099999999969441E-2</v>
          </cell>
          <cell r="ED461">
            <v>-4.8019999999996799</v>
          </cell>
        </row>
        <row r="462">
          <cell r="C462" t="str">
            <v>Mona</v>
          </cell>
          <cell r="F462">
            <v>-228.24234520000027</v>
          </cell>
          <cell r="G462">
            <v>-21.37599999998929</v>
          </cell>
          <cell r="H462">
            <v>-210.09399999999732</v>
          </cell>
          <cell r="I462">
            <v>-86.94999999999709</v>
          </cell>
          <cell r="J462">
            <v>-31.929000000003725</v>
          </cell>
          <cell r="K462">
            <v>-5.7049999999981083</v>
          </cell>
          <cell r="L462">
            <v>-5.4352739999999358</v>
          </cell>
          <cell r="M462">
            <v>0</v>
          </cell>
          <cell r="N462">
            <v>-16.511000000000422</v>
          </cell>
          <cell r="O462">
            <v>-63.664600000000064</v>
          </cell>
          <cell r="P462">
            <v>-183.4529999999977</v>
          </cell>
          <cell r="Q462">
            <v>-202.56500000000233</v>
          </cell>
          <cell r="R462">
            <v>-748.64999999996508</v>
          </cell>
          <cell r="S462">
            <v>-177.32999999999811</v>
          </cell>
          <cell r="T462">
            <v>-33.819800000000214</v>
          </cell>
          <cell r="U462">
            <v>-43.991299999999683</v>
          </cell>
          <cell r="V462">
            <v>-275.11600000000908</v>
          </cell>
          <cell r="W462">
            <v>-26.469999999986612</v>
          </cell>
          <cell r="X462">
            <v>-48.610000000000582</v>
          </cell>
          <cell r="Y462">
            <v>-4.8526000000001659</v>
          </cell>
          <cell r="Z462">
            <v>0</v>
          </cell>
          <cell r="AA462">
            <v>-4.2900000000372529E-2</v>
          </cell>
          <cell r="AB462">
            <v>-5.0413999999991574</v>
          </cell>
          <cell r="AC462">
            <v>-148.6260000000002</v>
          </cell>
          <cell r="AD462">
            <v>15.25</v>
          </cell>
          <cell r="AE462">
            <v>-318.88211000003503</v>
          </cell>
          <cell r="AF462">
            <v>-15.530700000000252</v>
          </cell>
          <cell r="AG462">
            <v>-20.430200000000696</v>
          </cell>
          <cell r="AH462">
            <v>-37.785499999999956</v>
          </cell>
          <cell r="AI462">
            <v>-0.75900000000183354</v>
          </cell>
          <cell r="AJ462">
            <v>-0.35900000001129229</v>
          </cell>
          <cell r="AK462">
            <v>-22.405999999995402</v>
          </cell>
          <cell r="AL462">
            <v>-0.55481000000008862</v>
          </cell>
          <cell r="AM462">
            <v>0</v>
          </cell>
          <cell r="AN462">
            <v>-5.0460000000020955</v>
          </cell>
          <cell r="AO462">
            <v>-18.01929999999993</v>
          </cell>
          <cell r="AP462">
            <v>-19.202600000000075</v>
          </cell>
          <cell r="AQ462">
            <v>-178.78900000000431</v>
          </cell>
          <cell r="AR462">
            <v>-229.75710000001709</v>
          </cell>
          <cell r="AS462">
            <v>-32.280600000000049</v>
          </cell>
          <cell r="AT462">
            <v>-7.3411000000000968</v>
          </cell>
          <cell r="AU462">
            <v>-11.550699999999779</v>
          </cell>
          <cell r="AV462">
            <v>-4.1606000000001586</v>
          </cell>
          <cell r="AW462">
            <v>-42.248000000003231</v>
          </cell>
          <cell r="AX462">
            <v>-3.2260000000023865</v>
          </cell>
          <cell r="AY462">
            <v>0</v>
          </cell>
          <cell r="AZ462">
            <v>0</v>
          </cell>
          <cell r="BA462">
            <v>-1.3999999999214197E-2</v>
          </cell>
          <cell r="BB462">
            <v>-5.4059999999999491</v>
          </cell>
          <cell r="BC462">
            <v>-11.787100000000464</v>
          </cell>
          <cell r="BD462">
            <v>-111.74300000000221</v>
          </cell>
          <cell r="BE462">
            <v>229.44286999999895</v>
          </cell>
          <cell r="BF462">
            <v>-13.28650000000016</v>
          </cell>
          <cell r="BG462">
            <v>-14.575000000000273</v>
          </cell>
          <cell r="BH462">
            <v>-9.990729999999985</v>
          </cell>
          <cell r="BI462">
            <v>-3.8429999999998472</v>
          </cell>
          <cell r="BJ462">
            <v>-10.621999999999389</v>
          </cell>
          <cell r="BK462">
            <v>-2.9240000000027067</v>
          </cell>
          <cell r="BL462">
            <v>-7.5522000000000844</v>
          </cell>
          <cell r="BM462">
            <v>0</v>
          </cell>
          <cell r="BN462">
            <v>-3.1700000000455475E-2</v>
          </cell>
          <cell r="BO462">
            <v>-1.8329999999996289</v>
          </cell>
          <cell r="BP462">
            <v>305.31700000000001</v>
          </cell>
          <cell r="BQ462">
            <v>-11.216000000000349</v>
          </cell>
          <cell r="BR462">
            <v>-150.92117199998756</v>
          </cell>
          <cell r="BS462">
            <v>-25.163000000000466</v>
          </cell>
          <cell r="BT462">
            <v>-0.1977999999999156</v>
          </cell>
          <cell r="BU462">
            <v>-10.378899999999931</v>
          </cell>
          <cell r="BV462">
            <v>-1.9116499999999803</v>
          </cell>
          <cell r="BW462">
            <v>-14.079999999999927</v>
          </cell>
          <cell r="BX462">
            <v>-8.9557000000004336</v>
          </cell>
          <cell r="BY462">
            <v>0</v>
          </cell>
          <cell r="BZ462">
            <v>0</v>
          </cell>
          <cell r="CA462">
            <v>0</v>
          </cell>
          <cell r="CB462">
            <v>-6.7596000000003187</v>
          </cell>
          <cell r="CC462">
            <v>-9.3960000000006403</v>
          </cell>
          <cell r="CD462">
            <v>-74.078521999996156</v>
          </cell>
          <cell r="CE462">
            <v>-853.18453730001056</v>
          </cell>
          <cell r="CF462">
            <v>-504.91113029999906</v>
          </cell>
          <cell r="CG462">
            <v>-13.488100000000031</v>
          </cell>
          <cell r="CH462">
            <v>-7.6545999999998457</v>
          </cell>
          <cell r="CI462">
            <v>0</v>
          </cell>
          <cell r="CJ462">
            <v>-153.63165700000172</v>
          </cell>
          <cell r="CK462">
            <v>-40.30370000000039</v>
          </cell>
          <cell r="CL462">
            <v>-14.745249999999942</v>
          </cell>
          <cell r="CM462">
            <v>0</v>
          </cell>
          <cell r="CN462">
            <v>-3.2200000000102591E-2</v>
          </cell>
          <cell r="CO462">
            <v>-8.9550000000017462</v>
          </cell>
          <cell r="CP462">
            <v>-4.3199000000004162</v>
          </cell>
          <cell r="CQ462">
            <v>-105.14300000000003</v>
          </cell>
          <cell r="CR462">
            <v>-589.30365299998084</v>
          </cell>
          <cell r="CS462">
            <v>-184.48399999999674</v>
          </cell>
          <cell r="CT462">
            <v>-17.394000000000233</v>
          </cell>
          <cell r="CU462">
            <v>-22.132300000000214</v>
          </cell>
          <cell r="CV462">
            <v>-15.451000000000931</v>
          </cell>
          <cell r="CW462">
            <v>-110.1299999999992</v>
          </cell>
          <cell r="CX462">
            <v>-91.656699999998636</v>
          </cell>
          <cell r="CY462">
            <v>-63.599099999999453</v>
          </cell>
          <cell r="CZ462">
            <v>0</v>
          </cell>
          <cell r="DA462">
            <v>-5.8700000000499131E-2</v>
          </cell>
          <cell r="DB462">
            <v>-4.8953999999994267</v>
          </cell>
          <cell r="DC462">
            <v>-16.916500000000269</v>
          </cell>
          <cell r="DD462">
            <v>-62.585952999997971</v>
          </cell>
          <cell r="DE462">
            <v>-1234.8794749999943</v>
          </cell>
          <cell r="DF462">
            <v>-159.83800500000143</v>
          </cell>
          <cell r="DG462">
            <v>-9.0676000000003114</v>
          </cell>
          <cell r="DH462">
            <v>-29.154999999999745</v>
          </cell>
          <cell r="DI462">
            <v>-6.8019999999996799</v>
          </cell>
          <cell r="DJ462">
            <v>-85.884000000000015</v>
          </cell>
          <cell r="DK462">
            <v>-1.530840000000012</v>
          </cell>
          <cell r="DL462">
            <v>-40.361329999999725</v>
          </cell>
          <cell r="DM462">
            <v>0</v>
          </cell>
          <cell r="DN462">
            <v>-5.3299999999580905E-2</v>
          </cell>
          <cell r="DO462">
            <v>-863.14100000000053</v>
          </cell>
          <cell r="DP462">
            <v>-18.136399999999412</v>
          </cell>
          <cell r="DQ462">
            <v>-20.909999999999854</v>
          </cell>
          <cell r="DR462">
            <v>-652.08472999998776</v>
          </cell>
          <cell r="DS462">
            <v>-39.072000000000116</v>
          </cell>
          <cell r="DT462">
            <v>-17.802499999999782</v>
          </cell>
          <cell r="DU462">
            <v>-31.484999999999673</v>
          </cell>
          <cell r="DV462">
            <v>-60.451020000000426</v>
          </cell>
          <cell r="DW462">
            <v>-196.72799999999916</v>
          </cell>
          <cell r="DX462">
            <v>-186.63920000000053</v>
          </cell>
          <cell r="DY462">
            <v>-22.617609999999331</v>
          </cell>
          <cell r="DZ462">
            <v>0</v>
          </cell>
          <cell r="EA462">
            <v>-1.6550000000006548</v>
          </cell>
          <cell r="EB462">
            <v>-6.6304000000000087</v>
          </cell>
          <cell r="EC462">
            <v>-4.5689999999995052</v>
          </cell>
          <cell r="ED462">
            <v>-84.43500000000131</v>
          </cell>
        </row>
        <row r="463">
          <cell r="C463" t="str">
            <v>Palo Verde</v>
          </cell>
          <cell r="F463">
            <v>-48.542899999999463</v>
          </cell>
          <cell r="G463">
            <v>-49.480000000001382</v>
          </cell>
          <cell r="H463">
            <v>-52.052299999999377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-1.1871950000000027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-1.1871949999999991</v>
          </cell>
          <cell r="BR463">
            <v>-30.743760000000066</v>
          </cell>
          <cell r="BS463">
            <v>-17.348220000000012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-1.8069999999994479E-2</v>
          </cell>
          <cell r="BY463">
            <v>0</v>
          </cell>
          <cell r="BZ463">
            <v>-0.19809000000000765</v>
          </cell>
          <cell r="CA463">
            <v>0</v>
          </cell>
          <cell r="CB463">
            <v>-9.1506300000000067</v>
          </cell>
          <cell r="CC463">
            <v>0</v>
          </cell>
          <cell r="CD463">
            <v>-4.0287500000000023</v>
          </cell>
          <cell r="CE463">
            <v>-30.789953999999852</v>
          </cell>
          <cell r="CF463">
            <v>-20.209734000000005</v>
          </cell>
          <cell r="CG463">
            <v>0</v>
          </cell>
          <cell r="CH463">
            <v>0</v>
          </cell>
          <cell r="CI463">
            <v>0</v>
          </cell>
          <cell r="CJ463">
            <v>-5.4866900000000101</v>
          </cell>
          <cell r="CK463">
            <v>0</v>
          </cell>
          <cell r="CL463">
            <v>-9.819999999990614E-3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-5.0837099999999964</v>
          </cell>
          <cell r="CR463">
            <v>-33.487499999999727</v>
          </cell>
          <cell r="CS463">
            <v>-25.277950000000033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-0.60761999999999716</v>
          </cell>
          <cell r="CY463">
            <v>-4.4649600000000191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-3.1369699999999909</v>
          </cell>
          <cell r="DE463">
            <v>-24.827928000000156</v>
          </cell>
          <cell r="DF463">
            <v>0</v>
          </cell>
          <cell r="DG463">
            <v>0</v>
          </cell>
          <cell r="DH463">
            <v>-3.361618</v>
          </cell>
          <cell r="DI463">
            <v>0</v>
          </cell>
          <cell r="DJ463">
            <v>0</v>
          </cell>
          <cell r="DK463">
            <v>0</v>
          </cell>
          <cell r="DL463">
            <v>-2.6537199999999643</v>
          </cell>
          <cell r="DM463">
            <v>0</v>
          </cell>
          <cell r="DN463">
            <v>0</v>
          </cell>
          <cell r="DO463">
            <v>-18.81259</v>
          </cell>
          <cell r="DP463">
            <v>0</v>
          </cell>
          <cell r="DQ463">
            <v>0</v>
          </cell>
          <cell r="DR463">
            <v>-26.597544000000653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-2.911680000000004</v>
          </cell>
          <cell r="DY463">
            <v>-0.5261000000000422</v>
          </cell>
          <cell r="DZ463">
            <v>-4.7394400000000019</v>
          </cell>
          <cell r="EA463">
            <v>-6.7406000000000006</v>
          </cell>
          <cell r="EB463">
            <v>0</v>
          </cell>
          <cell r="EC463">
            <v>-1.7561640000000001</v>
          </cell>
          <cell r="ED463">
            <v>-9.923560000000009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-687.53224520001095</v>
          </cell>
          <cell r="G467">
            <v>-1092.5045099998824</v>
          </cell>
          <cell r="H467">
            <v>-1236.3039000001154</v>
          </cell>
          <cell r="I467">
            <v>-988.53530000010505</v>
          </cell>
          <cell r="J467">
            <v>-1411.6639999999898</v>
          </cell>
          <cell r="K467">
            <v>-888.44440000015311</v>
          </cell>
          <cell r="L467">
            <v>-778.50759399996605</v>
          </cell>
          <cell r="M467">
            <v>-736.52336000002106</v>
          </cell>
          <cell r="N467">
            <v>-274.37719999998808</v>
          </cell>
          <cell r="O467">
            <v>-311.74959999999555</v>
          </cell>
          <cell r="P467">
            <v>-317.8925000000163</v>
          </cell>
          <cell r="Q467">
            <v>-373.17000000001281</v>
          </cell>
          <cell r="R467">
            <v>-4077.9885499994271</v>
          </cell>
          <cell r="S467">
            <v>-270.78600000000733</v>
          </cell>
          <cell r="T467">
            <v>-43.209240000000136</v>
          </cell>
          <cell r="U467">
            <v>-69.248390000000654</v>
          </cell>
          <cell r="V467">
            <v>-641.83890000008978</v>
          </cell>
          <cell r="W467">
            <v>-1484.8476999998093</v>
          </cell>
          <cell r="X467">
            <v>-1025.9409999999916</v>
          </cell>
          <cell r="Y467">
            <v>552.41744999989169</v>
          </cell>
          <cell r="Z467">
            <v>-626.17160000000149</v>
          </cell>
          <cell r="AA467">
            <v>-198.18862000000081</v>
          </cell>
          <cell r="AB467">
            <v>-87.440900000015972</v>
          </cell>
          <cell r="AC467">
            <v>-156.23694999999861</v>
          </cell>
          <cell r="AD467">
            <v>-26.496700000003329</v>
          </cell>
          <cell r="AE467">
            <v>-1101.669209999498</v>
          </cell>
          <cell r="AF467">
            <v>-17.510440000005474</v>
          </cell>
          <cell r="AG467">
            <v>-36.981899999998859</v>
          </cell>
          <cell r="AH467">
            <v>-48.302800000001298</v>
          </cell>
          <cell r="AI467">
            <v>-25.454800000006799</v>
          </cell>
          <cell r="AJ467">
            <v>-437.72589999996126</v>
          </cell>
          <cell r="AK467">
            <v>-483.55999999993946</v>
          </cell>
          <cell r="AL467">
            <v>812.21932999999262</v>
          </cell>
          <cell r="AM467">
            <v>-314.91999999999825</v>
          </cell>
          <cell r="AN467">
            <v>-50.410999999992782</v>
          </cell>
          <cell r="AO467">
            <v>-73.970000000001164</v>
          </cell>
          <cell r="AP467">
            <v>-19.190700000002835</v>
          </cell>
          <cell r="AQ467">
            <v>-405.86100000000442</v>
          </cell>
          <cell r="AR467">
            <v>-232.35685000009835</v>
          </cell>
          <cell r="AS467">
            <v>-70.111599999989267</v>
          </cell>
          <cell r="AT467">
            <v>-10.389699999996083</v>
          </cell>
          <cell r="AU467">
            <v>-29.428130000000237</v>
          </cell>
          <cell r="AV467">
            <v>-8.7384200000014971</v>
          </cell>
          <cell r="AW467">
            <v>-157.23499999992782</v>
          </cell>
          <cell r="AX467">
            <v>-206.05389999999898</v>
          </cell>
          <cell r="AY467">
            <v>729.68400000000838</v>
          </cell>
          <cell r="AZ467">
            <v>-160.6140000000014</v>
          </cell>
          <cell r="BA467">
            <v>-20.863000000004831</v>
          </cell>
          <cell r="BB467">
            <v>-52.230999999999767</v>
          </cell>
          <cell r="BC467">
            <v>-12.629099999998289</v>
          </cell>
          <cell r="BD467">
            <v>-233.74699999997392</v>
          </cell>
          <cell r="BE467">
            <v>79.264505000086501</v>
          </cell>
          <cell r="BF467">
            <v>-36.727100000003702</v>
          </cell>
          <cell r="BG467">
            <v>-21.268800000005285</v>
          </cell>
          <cell r="BH467">
            <v>-17.706529999999475</v>
          </cell>
          <cell r="BI467">
            <v>-10.692999999999302</v>
          </cell>
          <cell r="BJ467">
            <v>-124.51597000000766</v>
          </cell>
          <cell r="BK467">
            <v>-177.21910000004573</v>
          </cell>
          <cell r="BL467">
            <v>384.69620000000577</v>
          </cell>
          <cell r="BM467">
            <v>-124.3918999999878</v>
          </cell>
          <cell r="BN467">
            <v>-10.679099999997561</v>
          </cell>
          <cell r="BO467">
            <v>-65.384000000005472</v>
          </cell>
          <cell r="BP467">
            <v>297.4320000000007</v>
          </cell>
          <cell r="BQ467">
            <v>-14.278194999998959</v>
          </cell>
          <cell r="BR467">
            <v>-251.66880200011656</v>
          </cell>
          <cell r="BS467">
            <v>-65.971720000001369</v>
          </cell>
          <cell r="BT467">
            <v>-15.968940000006114</v>
          </cell>
          <cell r="BU467">
            <v>-25.563389999999345</v>
          </cell>
          <cell r="BV467">
            <v>-11.004390000001877</v>
          </cell>
          <cell r="BW467">
            <v>-112.54700000002049</v>
          </cell>
          <cell r="BX467">
            <v>-112.83377000002656</v>
          </cell>
          <cell r="BY467">
            <v>467.06010000000242</v>
          </cell>
          <cell r="BZ467">
            <v>-85.882090000006428</v>
          </cell>
          <cell r="CA467">
            <v>-75.472200000003795</v>
          </cell>
          <cell r="CB467">
            <v>-67.235229999976582</v>
          </cell>
          <cell r="CC467">
            <v>-9.4849000000031083</v>
          </cell>
          <cell r="CD467">
            <v>-136.76527199998964</v>
          </cell>
          <cell r="CE467">
            <v>-4497.1422912999988</v>
          </cell>
          <cell r="CF467">
            <v>-3417.4735643000167</v>
          </cell>
          <cell r="CG467">
            <v>-28.458200000000943</v>
          </cell>
          <cell r="CH467">
            <v>-22.551699999999983</v>
          </cell>
          <cell r="CI467">
            <v>-2.2584999999962747</v>
          </cell>
          <cell r="CJ467">
            <v>-613.13634700002149</v>
          </cell>
          <cell r="CK467">
            <v>-248.11999999993714</v>
          </cell>
          <cell r="CL467">
            <v>364.16292999999132</v>
          </cell>
          <cell r="CM467">
            <v>-172.79899999999907</v>
          </cell>
          <cell r="CN467">
            <v>-53.60120000000461</v>
          </cell>
          <cell r="CO467">
            <v>-123.88000000000466</v>
          </cell>
          <cell r="CP467">
            <v>-7.9609999999956926</v>
          </cell>
          <cell r="CQ467">
            <v>-171.06571000000986</v>
          </cell>
          <cell r="CR467">
            <v>-1330.616712999763</v>
          </cell>
          <cell r="CS467">
            <v>-321.00894999998854</v>
          </cell>
          <cell r="CT467">
            <v>-38.555160000003525</v>
          </cell>
          <cell r="CU467">
            <v>-37.066500000004453</v>
          </cell>
          <cell r="CV467">
            <v>-39.249400000000605</v>
          </cell>
          <cell r="CW467">
            <v>-225.81999999994878</v>
          </cell>
          <cell r="CX467">
            <v>-297.7234199999948</v>
          </cell>
          <cell r="CY467">
            <v>152.45384000000195</v>
          </cell>
          <cell r="CZ467">
            <v>-248.47000000000116</v>
          </cell>
          <cell r="DA467">
            <v>-39.11519999999291</v>
          </cell>
          <cell r="DB467">
            <v>-78.271399999997811</v>
          </cell>
          <cell r="DC467">
            <v>-26.791599999996834</v>
          </cell>
          <cell r="DD467">
            <v>-130.99892300000647</v>
          </cell>
          <cell r="DE467">
            <v>-1438.5648449994624</v>
          </cell>
          <cell r="DF467">
            <v>-217.53200500001549</v>
          </cell>
          <cell r="DG467">
            <v>-24.605100000000675</v>
          </cell>
          <cell r="DH467">
            <v>-55.389017999998032</v>
          </cell>
          <cell r="DI467">
            <v>-19.665591999990284</v>
          </cell>
          <cell r="DJ467">
            <v>-240.36959999997634</v>
          </cell>
          <cell r="DK467">
            <v>-27.707479999982752</v>
          </cell>
          <cell r="DL467">
            <v>185.7978499999881</v>
          </cell>
          <cell r="DM467">
            <v>-199.92199999999139</v>
          </cell>
          <cell r="DN467">
            <v>-30.682109999994282</v>
          </cell>
          <cell r="DO467">
            <v>-755.00559000000067</v>
          </cell>
          <cell r="DP467">
            <v>-22.088799999990442</v>
          </cell>
          <cell r="DQ467">
            <v>-31.39539999999397</v>
          </cell>
          <cell r="DR467">
            <v>-3952.9682839999441</v>
          </cell>
          <cell r="DS467">
            <v>-53.376499999998487</v>
          </cell>
          <cell r="DT467">
            <v>-29.095769999996264</v>
          </cell>
          <cell r="DU467">
            <v>-47.862800000002608</v>
          </cell>
          <cell r="DV467">
            <v>-117.8488200000138</v>
          </cell>
          <cell r="DW467">
            <v>-475.89459999999963</v>
          </cell>
          <cell r="DX467">
            <v>-2934.9448799999664</v>
          </cell>
          <cell r="DY467">
            <v>188.69168999999238</v>
          </cell>
          <cell r="DZ467">
            <v>-188.53244000000996</v>
          </cell>
          <cell r="EA467">
            <v>-33.114939999992203</v>
          </cell>
          <cell r="EB467">
            <v>-103.87740000001213</v>
          </cell>
          <cell r="EC467">
            <v>-10.24126399999659</v>
          </cell>
          <cell r="ED467">
            <v>-146.87055999999575</v>
          </cell>
        </row>
        <row r="469">
          <cell r="A469" t="str">
            <v xml:space="preserve">Total Purchased Power &amp; Net Interchange </v>
          </cell>
          <cell r="F469">
            <v>854.71775479987264</v>
          </cell>
          <cell r="G469">
            <v>417.08749000029638</v>
          </cell>
          <cell r="H469">
            <v>808.76609999989159</v>
          </cell>
          <cell r="I469">
            <v>1124.5746999999974</v>
          </cell>
          <cell r="J469">
            <v>859.55100000021048</v>
          </cell>
          <cell r="K469">
            <v>1380.3655999996699</v>
          </cell>
          <cell r="L469">
            <v>1360.0894059999846</v>
          </cell>
          <cell r="M469">
            <v>1520.7106399998302</v>
          </cell>
          <cell r="N469">
            <v>1922.3728000000119</v>
          </cell>
          <cell r="O469">
            <v>1784.1604000000516</v>
          </cell>
          <cell r="P469">
            <v>1349.3874999999534</v>
          </cell>
          <cell r="Q469">
            <v>1035.3460000000196</v>
          </cell>
          <cell r="R469">
            <v>19318.778449999169</v>
          </cell>
          <cell r="S469">
            <v>1263.7760000000708</v>
          </cell>
          <cell r="T469">
            <v>1458.7947599999607</v>
          </cell>
          <cell r="U469">
            <v>1965.5916100000031</v>
          </cell>
          <cell r="V469">
            <v>1460.7410999997519</v>
          </cell>
          <cell r="W469">
            <v>774.95930000022054</v>
          </cell>
          <cell r="X469">
            <v>1231.4989999998361</v>
          </cell>
          <cell r="Y469">
            <v>2680.3504499999108</v>
          </cell>
          <cell r="Z469">
            <v>1619.809399999911</v>
          </cell>
          <cell r="AA469">
            <v>1987.5513800000772</v>
          </cell>
          <cell r="AB469">
            <v>1997.9911000001011</v>
          </cell>
          <cell r="AC469">
            <v>1502.7630499999505</v>
          </cell>
          <cell r="AD469">
            <v>1374.9512999998406</v>
          </cell>
          <cell r="AE469">
            <v>22231.143790002912</v>
          </cell>
          <cell r="AF469">
            <v>1509.3325600000098</v>
          </cell>
          <cell r="AG469">
            <v>1510.8930999999866</v>
          </cell>
          <cell r="AH469">
            <v>1976.2451999998884</v>
          </cell>
          <cell r="AI469">
            <v>2066.5351999999257</v>
          </cell>
          <cell r="AJ469">
            <v>1810.7971000000834</v>
          </cell>
          <cell r="AK469">
            <v>1762.5700000000652</v>
          </cell>
          <cell r="AL469">
            <v>2929.4883300000802</v>
          </cell>
          <cell r="AM469">
            <v>1919.8080000000773</v>
          </cell>
          <cell r="AN469">
            <v>2124.439000000013</v>
          </cell>
          <cell r="AO469">
            <v>2001.015000000014</v>
          </cell>
          <cell r="AP469">
            <v>1631.4392999998527</v>
          </cell>
          <cell r="AQ469">
            <v>988.58100000000559</v>
          </cell>
          <cell r="AR469">
            <v>22931.125149998814</v>
          </cell>
          <cell r="AS469">
            <v>1449.1363999999594</v>
          </cell>
          <cell r="AT469">
            <v>1476.6342999999179</v>
          </cell>
          <cell r="AU469">
            <v>1985.0448699999833</v>
          </cell>
          <cell r="AV469">
            <v>2072.9015799998306</v>
          </cell>
          <cell r="AW469">
            <v>2080.0970000000671</v>
          </cell>
          <cell r="AX469">
            <v>2028.9161000000313</v>
          </cell>
          <cell r="AY469">
            <v>2836.3820000002161</v>
          </cell>
          <cell r="AZ469">
            <v>2063.0160000000615</v>
          </cell>
          <cell r="BA469">
            <v>2143.0969999999506</v>
          </cell>
          <cell r="BB469">
            <v>2012.4000000001397</v>
          </cell>
          <cell r="BC469">
            <v>1629.8109000000404</v>
          </cell>
          <cell r="BD469">
            <v>1153.689000000013</v>
          </cell>
          <cell r="BE469">
            <v>23126.910505000502</v>
          </cell>
          <cell r="BF469">
            <v>1474.9569000001065</v>
          </cell>
          <cell r="BG469">
            <v>1458.3351999999722</v>
          </cell>
          <cell r="BH469">
            <v>1986.753469999996</v>
          </cell>
          <cell r="BI469">
            <v>2060.5069999999832</v>
          </cell>
          <cell r="BJ469">
            <v>2101.5630300000776</v>
          </cell>
          <cell r="BK469">
            <v>2046.5609000001568</v>
          </cell>
          <cell r="BL469">
            <v>2480.8541999999434</v>
          </cell>
          <cell r="BM469">
            <v>2088.0780999999261</v>
          </cell>
          <cell r="BN469">
            <v>2142.5109000001103</v>
          </cell>
          <cell r="BO469">
            <v>1988.89300000004</v>
          </cell>
          <cell r="BP469">
            <v>1931.6219999999739</v>
          </cell>
          <cell r="BQ469">
            <v>1366.2758049999829</v>
          </cell>
          <cell r="BR469">
            <v>22680.539197999984</v>
          </cell>
          <cell r="BS469">
            <v>1438.1172800000058</v>
          </cell>
          <cell r="BT469">
            <v>1456.2150599999586</v>
          </cell>
          <cell r="BU469">
            <v>1968.8216100001009</v>
          </cell>
          <cell r="BV469">
            <v>2049.7856100000208</v>
          </cell>
          <cell r="BW469">
            <v>2102.433999999892</v>
          </cell>
          <cell r="BX469">
            <v>2099.8162299999967</v>
          </cell>
          <cell r="BY469">
            <v>2552.7091000000946</v>
          </cell>
          <cell r="BZ469">
            <v>2115.5209100001957</v>
          </cell>
          <cell r="CA469">
            <v>2066.9178000000538</v>
          </cell>
          <cell r="CB469">
            <v>1976.8117700000294</v>
          </cell>
          <cell r="CC469">
            <v>1616.5450999997556</v>
          </cell>
          <cell r="CD469">
            <v>1236.8447279999964</v>
          </cell>
          <cell r="CE469">
            <v>18372.82470870018</v>
          </cell>
          <cell r="CF469">
            <v>-1920.9175643000053</v>
          </cell>
          <cell r="CG469">
            <v>1488.6768000000156</v>
          </cell>
          <cell r="CH469">
            <v>1961.9132999998983</v>
          </cell>
          <cell r="CI469">
            <v>2048.2715000000317</v>
          </cell>
          <cell r="CJ469">
            <v>1590.7156530001666</v>
          </cell>
          <cell r="CK469">
            <v>1953.4300000001676</v>
          </cell>
          <cell r="CL469">
            <v>2439.3959300001152</v>
          </cell>
          <cell r="CM469">
            <v>2017.6300000000047</v>
          </cell>
          <cell r="CN469">
            <v>2078.108799999929</v>
          </cell>
          <cell r="CO469">
            <v>1909.936999999918</v>
          </cell>
          <cell r="CP469">
            <v>1609.9389999998966</v>
          </cell>
          <cell r="CQ469">
            <v>1195.7242900000419</v>
          </cell>
          <cell r="CR469">
            <v>21372.871286997572</v>
          </cell>
          <cell r="CS469">
            <v>1168.0450500000734</v>
          </cell>
          <cell r="CT469">
            <v>1418.9568399999989</v>
          </cell>
          <cell r="CU469">
            <v>1937.4784999999683</v>
          </cell>
          <cell r="CV469">
            <v>2000.9906000000192</v>
          </cell>
          <cell r="CW469">
            <v>1967.0579999997281</v>
          </cell>
          <cell r="CX469">
            <v>1892.8165799998678</v>
          </cell>
          <cell r="CY469">
            <v>2217.301839999971</v>
          </cell>
          <cell r="CZ469">
            <v>1930.9229999999516</v>
          </cell>
          <cell r="DA469">
            <v>2081.9748000000836</v>
          </cell>
          <cell r="DB469">
            <v>1945.3776000000071</v>
          </cell>
          <cell r="DC469">
            <v>1583.0084000000497</v>
          </cell>
          <cell r="DD469">
            <v>1228.9400769998319</v>
          </cell>
          <cell r="DE469">
            <v>21151.553154997528</v>
          </cell>
          <cell r="DF469">
            <v>1264.112994999974</v>
          </cell>
          <cell r="DG469">
            <v>1425.626900000032</v>
          </cell>
          <cell r="DH469">
            <v>1909.2979820000473</v>
          </cell>
          <cell r="DI469">
            <v>2010.4044079999439</v>
          </cell>
          <cell r="DJ469">
            <v>1941.5344000002369</v>
          </cell>
          <cell r="DK469">
            <v>2151.9125200000126</v>
          </cell>
          <cell r="DL469">
            <v>2240.3538500000723</v>
          </cell>
          <cell r="DM469">
            <v>1968.589999999851</v>
          </cell>
          <cell r="DN469">
            <v>2079.787890000036</v>
          </cell>
          <cell r="DO469">
            <v>1258.5064100000309</v>
          </cell>
          <cell r="DP469">
            <v>1579.6711999999825</v>
          </cell>
          <cell r="DQ469">
            <v>1321.7545999999857</v>
          </cell>
          <cell r="DR469">
            <v>18524.079716000706</v>
          </cell>
          <cell r="DS469">
            <v>1420.8904999999795</v>
          </cell>
          <cell r="DT469">
            <v>1413.9122299998999</v>
          </cell>
          <cell r="DU469">
            <v>1906.935199999949</v>
          </cell>
          <cell r="DV469">
            <v>1902.0811799999792</v>
          </cell>
          <cell r="DW469">
            <v>1695.0974000000861</v>
          </cell>
          <cell r="DX469">
            <v>-766.24487999989651</v>
          </cell>
          <cell r="DY469">
            <v>2232.9556899999734</v>
          </cell>
          <cell r="DZ469">
            <v>1969.1605599999893</v>
          </cell>
          <cell r="EA469">
            <v>2066.7650600000052</v>
          </cell>
          <cell r="EB469">
            <v>1899.5285999999614</v>
          </cell>
          <cell r="EC469">
            <v>1583.5387359999586</v>
          </cell>
          <cell r="ED469">
            <v>1199.459440000006</v>
          </cell>
        </row>
        <row r="471">
          <cell r="A471" t="str">
            <v>Coal Generation</v>
          </cell>
        </row>
        <row r="472">
          <cell r="C472" t="str">
            <v>Cholla</v>
          </cell>
          <cell r="F472">
            <v>-63.065161999984412</v>
          </cell>
          <cell r="G472">
            <v>-23.333259999984875</v>
          </cell>
          <cell r="H472">
            <v>-36.523409999994328</v>
          </cell>
          <cell r="I472">
            <v>0</v>
          </cell>
          <cell r="J472">
            <v>-2.5653000000020256</v>
          </cell>
          <cell r="K472">
            <v>-8.9777400000020862</v>
          </cell>
          <cell r="L472">
            <v>-16.206509999989066</v>
          </cell>
          <cell r="M472">
            <v>-26.454549999994924</v>
          </cell>
          <cell r="N472">
            <v>-7.3163300000014715</v>
          </cell>
          <cell r="O472">
            <v>-32.56409500000882</v>
          </cell>
          <cell r="P472">
            <v>-76.672300000005635</v>
          </cell>
          <cell r="Q472">
            <v>-57.762949999974808</v>
          </cell>
          <cell r="R472">
            <v>-873.02072999998927</v>
          </cell>
          <cell r="S472">
            <v>-27.705010000005132</v>
          </cell>
          <cell r="T472">
            <v>-517.09655000001658</v>
          </cell>
          <cell r="U472">
            <v>-94.347330000018701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-14.911149999999907</v>
          </cell>
          <cell r="AA472">
            <v>-1.7010799999989104</v>
          </cell>
          <cell r="AB472">
            <v>-82.963329999998678</v>
          </cell>
          <cell r="AC472">
            <v>-77.524689999991097</v>
          </cell>
          <cell r="AD472">
            <v>-56.771590000018477</v>
          </cell>
          <cell r="AE472">
            <v>-221.2328800004907</v>
          </cell>
          <cell r="AF472">
            <v>-20.962980000011157</v>
          </cell>
          <cell r="AG472">
            <v>-31.366110000002664</v>
          </cell>
          <cell r="AH472">
            <v>-43.769020000007004</v>
          </cell>
          <cell r="AI472">
            <v>-1.9408899999980349</v>
          </cell>
          <cell r="AJ472">
            <v>-2.0331300000107149</v>
          </cell>
          <cell r="AK472">
            <v>0</v>
          </cell>
          <cell r="AL472">
            <v>-13.919040000007953</v>
          </cell>
          <cell r="AM472">
            <v>0</v>
          </cell>
          <cell r="AN472">
            <v>0</v>
          </cell>
          <cell r="AO472">
            <v>-9.408579999988433</v>
          </cell>
          <cell r="AP472">
            <v>-14.648539999994682</v>
          </cell>
          <cell r="AQ472">
            <v>-83.184589999989839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-16.475252999924123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-11.170322999998461</v>
          </cell>
          <cell r="X473">
            <v>-5.3049299999984214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-128.0711799999699</v>
          </cell>
          <cell r="AF473">
            <v>0</v>
          </cell>
          <cell r="AG473">
            <v>0</v>
          </cell>
          <cell r="AH473">
            <v>-7.9379899999912595</v>
          </cell>
          <cell r="AI473">
            <v>-80.201567999996769</v>
          </cell>
          <cell r="AJ473">
            <v>-39.913554999999178</v>
          </cell>
          <cell r="AK473">
            <v>-1.8066999997245148E-2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-403.65846800000872</v>
          </cell>
          <cell r="AS473">
            <v>0</v>
          </cell>
          <cell r="AT473">
            <v>-17.067389000003459</v>
          </cell>
          <cell r="AU473">
            <v>-86.097160999983316</v>
          </cell>
          <cell r="AV473">
            <v>-71.723494999998366</v>
          </cell>
          <cell r="AW473">
            <v>-94.829382000003534</v>
          </cell>
          <cell r="AX473">
            <v>-10.601691000003484</v>
          </cell>
          <cell r="AY473">
            <v>-17.133052999997744</v>
          </cell>
          <cell r="AZ473">
            <v>-30.799817000020994</v>
          </cell>
          <cell r="BA473">
            <v>-58.742662000004202</v>
          </cell>
          <cell r="BB473">
            <v>-8.4289549999957671</v>
          </cell>
          <cell r="BC473">
            <v>-8.2348629999978584</v>
          </cell>
          <cell r="BD473">
            <v>0</v>
          </cell>
          <cell r="BE473">
            <v>-506.08983900013845</v>
          </cell>
          <cell r="BF473">
            <v>-10.130127000011271</v>
          </cell>
          <cell r="BG473">
            <v>-32.805252999998629</v>
          </cell>
          <cell r="BH473">
            <v>-113.152362000008</v>
          </cell>
          <cell r="BI473">
            <v>-67.10862300000008</v>
          </cell>
          <cell r="BJ473">
            <v>-142.58323199999722</v>
          </cell>
          <cell r="BK473">
            <v>-70.114178000003449</v>
          </cell>
          <cell r="BL473">
            <v>0</v>
          </cell>
          <cell r="BM473">
            <v>-9.0668889999942621</v>
          </cell>
          <cell r="BN473">
            <v>-48.655299000005471</v>
          </cell>
          <cell r="BO473">
            <v>-5.997799999997369</v>
          </cell>
          <cell r="BP473">
            <v>0</v>
          </cell>
          <cell r="BQ473">
            <v>-6.4760759999917354</v>
          </cell>
          <cell r="BR473">
            <v>-202.50064300012309</v>
          </cell>
          <cell r="BS473">
            <v>0</v>
          </cell>
          <cell r="BT473">
            <v>-10.912842999998247</v>
          </cell>
          <cell r="BU473">
            <v>-105.21155000000726</v>
          </cell>
          <cell r="BV473">
            <v>-51.296366000002308</v>
          </cell>
          <cell r="BW473">
            <v>-7.6919499999930849</v>
          </cell>
          <cell r="BX473">
            <v>-8.4691279999969993</v>
          </cell>
          <cell r="BY473">
            <v>0</v>
          </cell>
          <cell r="BZ473">
            <v>0</v>
          </cell>
          <cell r="CA473">
            <v>-18.918805999986944</v>
          </cell>
          <cell r="CB473">
            <v>0</v>
          </cell>
          <cell r="CC473">
            <v>0</v>
          </cell>
          <cell r="CD473">
            <v>0</v>
          </cell>
          <cell r="CE473">
            <v>-168.43552000005729</v>
          </cell>
          <cell r="CF473">
            <v>0</v>
          </cell>
          <cell r="CG473">
            <v>-29.720787999991444</v>
          </cell>
          <cell r="CH473">
            <v>-63.691898000019137</v>
          </cell>
          <cell r="CI473">
            <v>-43.816280999999435</v>
          </cell>
          <cell r="CJ473">
            <v>0</v>
          </cell>
          <cell r="CK473">
            <v>-7.3791510000010021</v>
          </cell>
          <cell r="CL473">
            <v>0</v>
          </cell>
          <cell r="CM473">
            <v>-8.991944000008516</v>
          </cell>
          <cell r="CN473">
            <v>-0.64224700001068413</v>
          </cell>
          <cell r="CO473">
            <v>0</v>
          </cell>
          <cell r="CP473">
            <v>-14.193210999997973</v>
          </cell>
          <cell r="CQ473">
            <v>0</v>
          </cell>
          <cell r="CR473">
            <v>-140.02562099974602</v>
          </cell>
          <cell r="CS473">
            <v>0</v>
          </cell>
          <cell r="CT473">
            <v>0</v>
          </cell>
          <cell r="CU473">
            <v>-49.775225999997929</v>
          </cell>
          <cell r="CV473">
            <v>-57.192290999999386</v>
          </cell>
          <cell r="CW473">
            <v>0</v>
          </cell>
          <cell r="CX473">
            <v>-6.8620609999925364</v>
          </cell>
          <cell r="CY473">
            <v>0</v>
          </cell>
          <cell r="CZ473">
            <v>0</v>
          </cell>
          <cell r="DA473">
            <v>-18.167967000001227</v>
          </cell>
          <cell r="DB473">
            <v>-8.0280760000023292</v>
          </cell>
          <cell r="DC473">
            <v>0</v>
          </cell>
          <cell r="DD473">
            <v>0</v>
          </cell>
          <cell r="DE473">
            <v>-147.55885299970396</v>
          </cell>
          <cell r="DF473">
            <v>-12.160160999992513</v>
          </cell>
          <cell r="DG473">
            <v>0</v>
          </cell>
          <cell r="DH473">
            <v>-60.202128999982961</v>
          </cell>
          <cell r="DI473">
            <v>-16.3269020000007</v>
          </cell>
          <cell r="DJ473">
            <v>-7.9050310000020545</v>
          </cell>
          <cell r="DK473">
            <v>-0.44896999999764375</v>
          </cell>
          <cell r="DL473">
            <v>0</v>
          </cell>
          <cell r="DM473">
            <v>0</v>
          </cell>
          <cell r="DN473">
            <v>-22.451174000016181</v>
          </cell>
          <cell r="DO473">
            <v>-22.890165999997407</v>
          </cell>
          <cell r="DP473">
            <v>-5.1743200000055367</v>
          </cell>
          <cell r="DQ473">
            <v>0</v>
          </cell>
          <cell r="DR473">
            <v>-330.98872699984349</v>
          </cell>
          <cell r="DS473">
            <v>0</v>
          </cell>
          <cell r="DT473">
            <v>-8.321129000003566</v>
          </cell>
          <cell r="DU473">
            <v>-109.69246900000144</v>
          </cell>
          <cell r="DV473">
            <v>-18.505871000001207</v>
          </cell>
          <cell r="DW473">
            <v>-7.8410690000018803</v>
          </cell>
          <cell r="DX473">
            <v>-119.34352500000386</v>
          </cell>
          <cell r="DY473">
            <v>0</v>
          </cell>
          <cell r="DZ473">
            <v>0</v>
          </cell>
          <cell r="EA473">
            <v>-54.01562200000626</v>
          </cell>
          <cell r="EB473">
            <v>-5.8488759999891045</v>
          </cell>
          <cell r="EC473">
            <v>-7.420165999996243</v>
          </cell>
          <cell r="ED473">
            <v>0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-5.3320300000050338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-8.4182090000249445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-5.4379840000037802</v>
          </cell>
          <cell r="AK474">
            <v>-2.9802250000066124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-119.45791500038467</v>
          </cell>
          <cell r="AS474">
            <v>0</v>
          </cell>
          <cell r="AT474">
            <v>-8.6500189999933355</v>
          </cell>
          <cell r="AU474">
            <v>-11.95287899998948</v>
          </cell>
          <cell r="AV474">
            <v>-28.520751999996719</v>
          </cell>
          <cell r="AW474">
            <v>-7.7049490000063088</v>
          </cell>
          <cell r="AX474">
            <v>-17.299332000009599</v>
          </cell>
          <cell r="AY474">
            <v>0</v>
          </cell>
          <cell r="AZ474">
            <v>-8.6069350000034319</v>
          </cell>
          <cell r="BA474">
            <v>-15.294679000013275</v>
          </cell>
          <cell r="BB474">
            <v>-3.4884260000108043</v>
          </cell>
          <cell r="BC474">
            <v>-17.939943999997922</v>
          </cell>
          <cell r="BD474">
            <v>0</v>
          </cell>
          <cell r="BE474">
            <v>-140.47879599989392</v>
          </cell>
          <cell r="BF474">
            <v>0</v>
          </cell>
          <cell r="BG474">
            <v>-41.55208200000925</v>
          </cell>
          <cell r="BH474">
            <v>-36.140029999995022</v>
          </cell>
          <cell r="BI474">
            <v>-43.902100000006612</v>
          </cell>
          <cell r="BJ474">
            <v>0</v>
          </cell>
          <cell r="BK474">
            <v>-12.886784000002081</v>
          </cell>
          <cell r="BL474">
            <v>0</v>
          </cell>
          <cell r="BM474">
            <v>0</v>
          </cell>
          <cell r="BN474">
            <v>0</v>
          </cell>
          <cell r="BO474">
            <v>-5.9978000000119209</v>
          </cell>
          <cell r="BP474">
            <v>0</v>
          </cell>
          <cell r="BQ474">
            <v>0</v>
          </cell>
          <cell r="BR474">
            <v>-187.20085899997503</v>
          </cell>
          <cell r="BS474">
            <v>-5.4960949999949662</v>
          </cell>
          <cell r="BT474">
            <v>-9.7865359999996144</v>
          </cell>
          <cell r="BU474">
            <v>-20.578131999995094</v>
          </cell>
          <cell r="BV474">
            <v>-74.727682999997342</v>
          </cell>
          <cell r="BW474">
            <v>-49.27586500000325</v>
          </cell>
          <cell r="BX474">
            <v>-5.8013839999912307</v>
          </cell>
          <cell r="BY474">
            <v>0</v>
          </cell>
          <cell r="BZ474">
            <v>0</v>
          </cell>
          <cell r="CA474">
            <v>-10.26905099999567</v>
          </cell>
          <cell r="CB474">
            <v>0</v>
          </cell>
          <cell r="CC474">
            <v>-7.7419430000009015</v>
          </cell>
          <cell r="CD474">
            <v>-3.5241700000042329</v>
          </cell>
          <cell r="CE474">
            <v>-155.64772299991455</v>
          </cell>
          <cell r="CF474">
            <v>0</v>
          </cell>
          <cell r="CG474">
            <v>-21.793369999999413</v>
          </cell>
          <cell r="CH474">
            <v>-39.883767999999691</v>
          </cell>
          <cell r="CI474">
            <v>-51.864885999995749</v>
          </cell>
          <cell r="CJ474">
            <v>-15.945069999994303</v>
          </cell>
          <cell r="CK474">
            <v>0</v>
          </cell>
          <cell r="CL474">
            <v>0</v>
          </cell>
          <cell r="CM474">
            <v>-1.2342070000013337</v>
          </cell>
          <cell r="CN474">
            <v>-8.2290029999858234</v>
          </cell>
          <cell r="CO474">
            <v>0</v>
          </cell>
          <cell r="CP474">
            <v>-16.69741900000372</v>
          </cell>
          <cell r="CQ474">
            <v>0</v>
          </cell>
          <cell r="CR474">
            <v>-89.909606999950483</v>
          </cell>
          <cell r="CS474">
            <v>0</v>
          </cell>
          <cell r="CT474">
            <v>0</v>
          </cell>
          <cell r="CU474">
            <v>-39.111109000004944</v>
          </cell>
          <cell r="CV474">
            <v>-42.204505000001518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-8.5939930000022287</v>
          </cell>
          <cell r="DC474">
            <v>0</v>
          </cell>
          <cell r="DD474">
            <v>0</v>
          </cell>
          <cell r="DE474">
            <v>-86.81763599999249</v>
          </cell>
          <cell r="DF474">
            <v>0</v>
          </cell>
          <cell r="DG474">
            <v>0</v>
          </cell>
          <cell r="DH474">
            <v>-29.37411499999871</v>
          </cell>
          <cell r="DI474">
            <v>-21.161132000001089</v>
          </cell>
          <cell r="DJ474">
            <v>0</v>
          </cell>
          <cell r="DK474">
            <v>-15.82177899999806</v>
          </cell>
          <cell r="DL474">
            <v>0</v>
          </cell>
          <cell r="DM474">
            <v>0</v>
          </cell>
          <cell r="DN474">
            <v>0</v>
          </cell>
          <cell r="DO474">
            <v>-20.460610000001907</v>
          </cell>
          <cell r="DP474">
            <v>0</v>
          </cell>
          <cell r="DQ474">
            <v>0</v>
          </cell>
          <cell r="DR474">
            <v>-693.52368799992837</v>
          </cell>
          <cell r="DS474">
            <v>-59.580224999997881</v>
          </cell>
          <cell r="DT474">
            <v>-57.430910000002768</v>
          </cell>
          <cell r="DU474">
            <v>-49.677903999996488</v>
          </cell>
          <cell r="DV474">
            <v>-32.674052000002121</v>
          </cell>
          <cell r="DW474">
            <v>-14.075741000000562</v>
          </cell>
          <cell r="DX474">
            <v>-178.74331900000107</v>
          </cell>
          <cell r="DY474">
            <v>-33.50011899999663</v>
          </cell>
          <cell r="DZ474">
            <v>-30.136930999993638</v>
          </cell>
          <cell r="EA474">
            <v>-47.998321999999462</v>
          </cell>
          <cell r="EB474">
            <v>-74.800175999997009</v>
          </cell>
          <cell r="EC474">
            <v>-105.38304300000163</v>
          </cell>
          <cell r="ED474">
            <v>-9.5229459999973187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-1.8482599999988452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-85.80233300011605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-56.274983000010252</v>
          </cell>
          <cell r="X475">
            <v>-29.527349999989383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-718.64795600064099</v>
          </cell>
          <cell r="AF475">
            <v>0</v>
          </cell>
          <cell r="AG475">
            <v>0</v>
          </cell>
          <cell r="AH475">
            <v>0</v>
          </cell>
          <cell r="AI475">
            <v>-302.89530099998228</v>
          </cell>
          <cell r="AJ475">
            <v>-93.07587500003865</v>
          </cell>
          <cell r="AK475">
            <v>-138.98543700005393</v>
          </cell>
          <cell r="AL475">
            <v>-18.952129999990575</v>
          </cell>
          <cell r="AM475">
            <v>-29.667769000050612</v>
          </cell>
          <cell r="AN475">
            <v>-135.07144400005927</v>
          </cell>
          <cell r="AO475">
            <v>0</v>
          </cell>
          <cell r="AP475">
            <v>0</v>
          </cell>
          <cell r="AQ475">
            <v>0</v>
          </cell>
          <cell r="AR475">
            <v>-1825.5836889995262</v>
          </cell>
          <cell r="AS475">
            <v>0</v>
          </cell>
          <cell r="AT475">
            <v>-37.823730000061914</v>
          </cell>
          <cell r="AU475">
            <v>-149.88092299998971</v>
          </cell>
          <cell r="AV475">
            <v>-182.29164800001308</v>
          </cell>
          <cell r="AW475">
            <v>-392.80105000000913</v>
          </cell>
          <cell r="AX475">
            <v>-435.22015700006159</v>
          </cell>
          <cell r="AY475">
            <v>-100.83937099995092</v>
          </cell>
          <cell r="AZ475">
            <v>-112.53795599995647</v>
          </cell>
          <cell r="BA475">
            <v>-349.17214400001103</v>
          </cell>
          <cell r="BB475">
            <v>-47.066880000056699</v>
          </cell>
          <cell r="BC475">
            <v>-17.949829999997746</v>
          </cell>
          <cell r="BD475">
            <v>0</v>
          </cell>
          <cell r="BE475">
            <v>-1694.7600970007479</v>
          </cell>
          <cell r="BF475">
            <v>0</v>
          </cell>
          <cell r="BG475">
            <v>-26.267074000032153</v>
          </cell>
          <cell r="BH475">
            <v>-170.29333499999484</v>
          </cell>
          <cell r="BI475">
            <v>-260.9235940000508</v>
          </cell>
          <cell r="BJ475">
            <v>-476.21805500006303</v>
          </cell>
          <cell r="BK475">
            <v>-396.82362199999625</v>
          </cell>
          <cell r="BL475">
            <v>-47.443420000025071</v>
          </cell>
          <cell r="BM475">
            <v>-81.19686600001296</v>
          </cell>
          <cell r="BN475">
            <v>-170.13538100000005</v>
          </cell>
          <cell r="BO475">
            <v>-49.484620000002906</v>
          </cell>
          <cell r="BP475">
            <v>-15.974129999987781</v>
          </cell>
          <cell r="BQ475">
            <v>0</v>
          </cell>
          <cell r="BR475">
            <v>-657.58308100048453</v>
          </cell>
          <cell r="BS475">
            <v>-5.4960900000296533</v>
          </cell>
          <cell r="BT475">
            <v>0</v>
          </cell>
          <cell r="BU475">
            <v>-141.06462600000668</v>
          </cell>
          <cell r="BV475">
            <v>-191.47401599993464</v>
          </cell>
          <cell r="BW475">
            <v>-137.14655900001526</v>
          </cell>
          <cell r="BX475">
            <v>-110.19628600002034</v>
          </cell>
          <cell r="BY475">
            <v>0</v>
          </cell>
          <cell r="BZ475">
            <v>0</v>
          </cell>
          <cell r="CA475">
            <v>-57.694504000013694</v>
          </cell>
          <cell r="CB475">
            <v>0</v>
          </cell>
          <cell r="CC475">
            <v>-14.510999999998603</v>
          </cell>
          <cell r="CD475">
            <v>0</v>
          </cell>
          <cell r="CE475">
            <v>-492.11100500077009</v>
          </cell>
          <cell r="CF475">
            <v>0</v>
          </cell>
          <cell r="CG475">
            <v>-10.686029999982566</v>
          </cell>
          <cell r="CH475">
            <v>-53.42143499996746</v>
          </cell>
          <cell r="CI475">
            <v>-283.40998099994613</v>
          </cell>
          <cell r="CJ475">
            <v>-30.917461000033654</v>
          </cell>
          <cell r="CK475">
            <v>-43.962871000054292</v>
          </cell>
          <cell r="CL475">
            <v>0</v>
          </cell>
          <cell r="CM475">
            <v>-24.648615000071004</v>
          </cell>
          <cell r="CN475">
            <v>-30.891104000038467</v>
          </cell>
          <cell r="CO475">
            <v>-7.9350580000318587</v>
          </cell>
          <cell r="CP475">
            <v>-6.2384499999461696</v>
          </cell>
          <cell r="CQ475">
            <v>0</v>
          </cell>
          <cell r="CR475">
            <v>-260.50049800053239</v>
          </cell>
          <cell r="CS475">
            <v>0</v>
          </cell>
          <cell r="CT475">
            <v>0</v>
          </cell>
          <cell r="CU475">
            <v>-75.624687999952585</v>
          </cell>
          <cell r="CV475">
            <v>-75.143825000035577</v>
          </cell>
          <cell r="CW475">
            <v>-35.380169999960344</v>
          </cell>
          <cell r="CX475">
            <v>-17.233156000031158</v>
          </cell>
          <cell r="CY475">
            <v>0</v>
          </cell>
          <cell r="CZ475">
            <v>-8.9318849999690428</v>
          </cell>
          <cell r="DA475">
            <v>-48.186773999943398</v>
          </cell>
          <cell r="DB475">
            <v>0</v>
          </cell>
          <cell r="DC475">
            <v>0</v>
          </cell>
          <cell r="DD475">
            <v>0</v>
          </cell>
          <cell r="DE475">
            <v>-352.83200400136411</v>
          </cell>
          <cell r="DF475">
            <v>0</v>
          </cell>
          <cell r="DG475">
            <v>0</v>
          </cell>
          <cell r="DH475">
            <v>-87.688273999956436</v>
          </cell>
          <cell r="DI475">
            <v>-107.05201300000772</v>
          </cell>
          <cell r="DJ475">
            <v>-39.814210999989882</v>
          </cell>
          <cell r="DK475">
            <v>-55.391740999999456</v>
          </cell>
          <cell r="DL475">
            <v>0</v>
          </cell>
          <cell r="DM475">
            <v>0</v>
          </cell>
          <cell r="DN475">
            <v>-62.885764999955427</v>
          </cell>
          <cell r="DO475">
            <v>0</v>
          </cell>
          <cell r="DP475">
            <v>0</v>
          </cell>
          <cell r="DQ475">
            <v>0</v>
          </cell>
          <cell r="DR475">
            <v>-388.407590999268</v>
          </cell>
          <cell r="DS475">
            <v>0</v>
          </cell>
          <cell r="DT475">
            <v>0</v>
          </cell>
          <cell r="DU475">
            <v>-51.376769999973476</v>
          </cell>
          <cell r="DV475">
            <v>-54.43226999999024</v>
          </cell>
          <cell r="DW475">
            <v>-13.254376000026241</v>
          </cell>
          <cell r="DX475">
            <v>-239.65790500002913</v>
          </cell>
          <cell r="DY475">
            <v>0</v>
          </cell>
          <cell r="DZ475">
            <v>0</v>
          </cell>
          <cell r="EA475">
            <v>-24.691150000027847</v>
          </cell>
          <cell r="EB475">
            <v>0</v>
          </cell>
          <cell r="EC475">
            <v>-4.99511999997776</v>
          </cell>
          <cell r="ED475">
            <v>0</v>
          </cell>
        </row>
        <row r="476">
          <cell r="C476" t="str">
            <v>Hayden</v>
          </cell>
          <cell r="F476">
            <v>-33.294315999999526</v>
          </cell>
          <cell r="G476">
            <v>-11.076835999992909</v>
          </cell>
          <cell r="H476">
            <v>-2.326814000000013</v>
          </cell>
          <cell r="I476">
            <v>0</v>
          </cell>
          <cell r="J476">
            <v>0</v>
          </cell>
          <cell r="K476">
            <v>0</v>
          </cell>
          <cell r="L476">
            <v>2.6730039999965811</v>
          </cell>
          <cell r="M476">
            <v>-6.4356819999957224</v>
          </cell>
          <cell r="N476">
            <v>-3.0199999964679591E-3</v>
          </cell>
          <cell r="O476">
            <v>-14.085634999999456</v>
          </cell>
          <cell r="P476">
            <v>-11.211255999998684</v>
          </cell>
          <cell r="Q476">
            <v>-8.6655089999985648</v>
          </cell>
          <cell r="R476">
            <v>-200.77080399997067</v>
          </cell>
          <cell r="S476">
            <v>0</v>
          </cell>
          <cell r="T476">
            <v>-164.02762100000109</v>
          </cell>
          <cell r="U476">
            <v>-9.194497999997111</v>
          </cell>
          <cell r="V476">
            <v>-1.9504999999990105</v>
          </cell>
          <cell r="W476">
            <v>0</v>
          </cell>
          <cell r="X476">
            <v>-2.2853429999959189</v>
          </cell>
          <cell r="Y476">
            <v>0</v>
          </cell>
          <cell r="Z476">
            <v>-8.3583199999993667</v>
          </cell>
          <cell r="AA476">
            <v>-1.1283679999978631</v>
          </cell>
          <cell r="AB476">
            <v>0</v>
          </cell>
          <cell r="AC476">
            <v>-0.7865590000001248</v>
          </cell>
          <cell r="AD476">
            <v>-13.039595000009285</v>
          </cell>
          <cell r="AE476">
            <v>-48.367873000155669</v>
          </cell>
          <cell r="AF476">
            <v>-8.3381980000012845</v>
          </cell>
          <cell r="AG476">
            <v>-7.0673519999982091</v>
          </cell>
          <cell r="AH476">
            <v>-6.3033450000002631</v>
          </cell>
          <cell r="AI476">
            <v>0</v>
          </cell>
          <cell r="AJ476">
            <v>0</v>
          </cell>
          <cell r="AK476">
            <v>0</v>
          </cell>
          <cell r="AL476">
            <v>-13.482153999997536</v>
          </cell>
          <cell r="AM476">
            <v>-3.5686490000007325</v>
          </cell>
          <cell r="AN476">
            <v>-1.564951000000292</v>
          </cell>
          <cell r="AO476">
            <v>-0.40969899999981862</v>
          </cell>
          <cell r="AP476">
            <v>-3.5369569999966188</v>
          </cell>
          <cell r="AQ476">
            <v>-4.0965679999935674</v>
          </cell>
          <cell r="AR476">
            <v>-45.744411000050604</v>
          </cell>
          <cell r="AS476">
            <v>-14.69127500000468</v>
          </cell>
          <cell r="AT476">
            <v>0</v>
          </cell>
          <cell r="AU476">
            <v>-3.9863879999975325</v>
          </cell>
          <cell r="AV476">
            <v>0</v>
          </cell>
          <cell r="AW476">
            <v>0</v>
          </cell>
          <cell r="AX476">
            <v>0</v>
          </cell>
          <cell r="AY476">
            <v>-15.221889000000374</v>
          </cell>
          <cell r="AZ476">
            <v>-4.3806159999949159</v>
          </cell>
          <cell r="BA476">
            <v>0</v>
          </cell>
          <cell r="BB476">
            <v>0</v>
          </cell>
          <cell r="BC476">
            <v>0</v>
          </cell>
          <cell r="BD476">
            <v>-7.4642430000021704</v>
          </cell>
          <cell r="BE476">
            <v>-61.027079999970738</v>
          </cell>
          <cell r="BF476">
            <v>-20.421382000000449</v>
          </cell>
          <cell r="BG476">
            <v>-5.0151069999992615</v>
          </cell>
          <cell r="BH476">
            <v>-2.8014999999868451E-2</v>
          </cell>
          <cell r="BI476">
            <v>0</v>
          </cell>
          <cell r="BJ476">
            <v>-2.0126799999998184</v>
          </cell>
          <cell r="BK476">
            <v>0</v>
          </cell>
          <cell r="BL476">
            <v>-22.548104999994393</v>
          </cell>
          <cell r="BM476">
            <v>-6.0906329999997979</v>
          </cell>
          <cell r="BN476">
            <v>-1.6749570000029053</v>
          </cell>
          <cell r="BO476">
            <v>-3.2362009999997099</v>
          </cell>
          <cell r="BP476">
            <v>0</v>
          </cell>
          <cell r="BQ476">
            <v>0</v>
          </cell>
          <cell r="BR476">
            <v>-0.82190500001888722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-0.82190500000433531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-19.689749000011943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-10.079729999997653</v>
          </cell>
          <cell r="CK476">
            <v>0</v>
          </cell>
          <cell r="CL476">
            <v>0</v>
          </cell>
          <cell r="CM476">
            <v>-6.782457000001159</v>
          </cell>
          <cell r="CN476">
            <v>0</v>
          </cell>
          <cell r="CO476">
            <v>0</v>
          </cell>
          <cell r="CP476">
            <v>0</v>
          </cell>
          <cell r="CQ476">
            <v>-2.8275620000022172</v>
          </cell>
          <cell r="CR476">
            <v>-13.274649000028148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-4.6925709999995888</v>
          </cell>
          <cell r="CX476">
            <v>0</v>
          </cell>
          <cell r="CY476">
            <v>0</v>
          </cell>
          <cell r="CZ476">
            <v>-8.5771950000053039</v>
          </cell>
          <cell r="DA476">
            <v>0</v>
          </cell>
          <cell r="DB476">
            <v>0</v>
          </cell>
          <cell r="DC476">
            <v>0</v>
          </cell>
          <cell r="DD476">
            <v>-4.8830000014277175E-3</v>
          </cell>
          <cell r="DE476">
            <v>-21.653060000040568</v>
          </cell>
          <cell r="DF476">
            <v>0</v>
          </cell>
          <cell r="DG476">
            <v>0</v>
          </cell>
          <cell r="DH476">
            <v>0</v>
          </cell>
          <cell r="DI476">
            <v>-2.0273430000015651</v>
          </cell>
          <cell r="DJ476">
            <v>-9.3328719999990426</v>
          </cell>
          <cell r="DK476">
            <v>0</v>
          </cell>
          <cell r="DL476">
            <v>0</v>
          </cell>
          <cell r="DM476">
            <v>-8.367895999999746</v>
          </cell>
          <cell r="DN476">
            <v>0</v>
          </cell>
          <cell r="DO476">
            <v>-1.924949000000197</v>
          </cell>
          <cell r="DP476">
            <v>0</v>
          </cell>
          <cell r="DQ476">
            <v>0</v>
          </cell>
          <cell r="DR476">
            <v>-78.755024000012781</v>
          </cell>
          <cell r="DS476">
            <v>-3.4106019999999262</v>
          </cell>
          <cell r="DT476">
            <v>-0.89999700000043958</v>
          </cell>
          <cell r="DU476">
            <v>-1.6781019999980344</v>
          </cell>
          <cell r="DV476">
            <v>-3.5711279999995895</v>
          </cell>
          <cell r="DW476">
            <v>-19.584063000002061</v>
          </cell>
          <cell r="DX476">
            <v>-8.4999850000021979</v>
          </cell>
          <cell r="DY476">
            <v>-0.98022800000035204</v>
          </cell>
          <cell r="DZ476">
            <v>-0.22638299999744049</v>
          </cell>
          <cell r="EA476">
            <v>-5.2595999999975902</v>
          </cell>
          <cell r="EB476">
            <v>-19.129936999997881</v>
          </cell>
          <cell r="EC476">
            <v>-7.1956830000017362</v>
          </cell>
          <cell r="ED476">
            <v>-8.3193160000009811</v>
          </cell>
        </row>
        <row r="477">
          <cell r="C477" t="str">
            <v>Hunter</v>
          </cell>
          <cell r="F477">
            <v>-8.1817799999844283</v>
          </cell>
          <cell r="G477">
            <v>-8.828260000096634</v>
          </cell>
          <cell r="H477">
            <v>-47.241189999971539</v>
          </cell>
          <cell r="I477">
            <v>-177.07798000006005</v>
          </cell>
          <cell r="J477">
            <v>-239.28872000006959</v>
          </cell>
          <cell r="K477">
            <v>-346.42894399998477</v>
          </cell>
          <cell r="L477">
            <v>-192.03269999998156</v>
          </cell>
          <cell r="M477">
            <v>-203.25587999995332</v>
          </cell>
          <cell r="N477">
            <v>-501.10368000005838</v>
          </cell>
          <cell r="O477">
            <v>-161.83972000004724</v>
          </cell>
          <cell r="P477">
            <v>-37.822589999996126</v>
          </cell>
          <cell r="Q477">
            <v>-40.857599999988452</v>
          </cell>
          <cell r="R477">
            <v>-5323.5716730002314</v>
          </cell>
          <cell r="S477">
            <v>-1.7132099999580532</v>
          </cell>
          <cell r="T477">
            <v>-1668.3494299999438</v>
          </cell>
          <cell r="U477">
            <v>-338.69175500003621</v>
          </cell>
          <cell r="V477">
            <v>-434.89835500001209</v>
          </cell>
          <cell r="W477">
            <v>-368.21681999997236</v>
          </cell>
          <cell r="X477">
            <v>-273.32667799998308</v>
          </cell>
          <cell r="Y477">
            <v>-152.87188399990555</v>
          </cell>
          <cell r="Z477">
            <v>-461.580140999984</v>
          </cell>
          <cell r="AA477">
            <v>-582.40952999994624</v>
          </cell>
          <cell r="AB477">
            <v>-478.43739000009373</v>
          </cell>
          <cell r="AC477">
            <v>-528.74624000000767</v>
          </cell>
          <cell r="AD477">
            <v>-34.330240000039339</v>
          </cell>
          <cell r="AE477">
            <v>-4706.2686080001295</v>
          </cell>
          <cell r="AF477">
            <v>-98.683330000028946</v>
          </cell>
          <cell r="AG477">
            <v>-251.697610000032</v>
          </cell>
          <cell r="AH477">
            <v>-380.51642999995966</v>
          </cell>
          <cell r="AI477">
            <v>-254.55445599998347</v>
          </cell>
          <cell r="AJ477">
            <v>-458.4671860000235</v>
          </cell>
          <cell r="AK477">
            <v>-412.11038999998709</v>
          </cell>
          <cell r="AL477">
            <v>-384.17622100003064</v>
          </cell>
          <cell r="AM477">
            <v>-567.44328999996651</v>
          </cell>
          <cell r="AN477">
            <v>-704.10947600007057</v>
          </cell>
          <cell r="AO477">
            <v>-562.55001499992795</v>
          </cell>
          <cell r="AP477">
            <v>-625.64042399986647</v>
          </cell>
          <cell r="AQ477">
            <v>-6.3197800000198185</v>
          </cell>
          <cell r="AR477">
            <v>-4391.7259980011731</v>
          </cell>
          <cell r="AS477">
            <v>-405.30967999994755</v>
          </cell>
          <cell r="AT477">
            <v>-362.94944599992596</v>
          </cell>
          <cell r="AU477">
            <v>-343.45974000007845</v>
          </cell>
          <cell r="AV477">
            <v>-28.086820000025909</v>
          </cell>
          <cell r="AW477">
            <v>-71.010252000007313</v>
          </cell>
          <cell r="AX477">
            <v>-340.52264600002673</v>
          </cell>
          <cell r="AY477">
            <v>-591.13680999993812</v>
          </cell>
          <cell r="AZ477">
            <v>-481.62817400007043</v>
          </cell>
          <cell r="BA477">
            <v>-362.75524000008591</v>
          </cell>
          <cell r="BB477">
            <v>-532.6256899998989</v>
          </cell>
          <cell r="BC477">
            <v>-624.36536000005435</v>
          </cell>
          <cell r="BD477">
            <v>-247.87613999994937</v>
          </cell>
          <cell r="BE477">
            <v>-2879.2092970004305</v>
          </cell>
          <cell r="BF477">
            <v>-424.88550999993458</v>
          </cell>
          <cell r="BG477">
            <v>-203.14853999996558</v>
          </cell>
          <cell r="BH477">
            <v>-300.21966000006068</v>
          </cell>
          <cell r="BI477">
            <v>-53.948565999977291</v>
          </cell>
          <cell r="BJ477">
            <v>-260.95015000004787</v>
          </cell>
          <cell r="BK477">
            <v>-332.01550999999745</v>
          </cell>
          <cell r="BL477">
            <v>-447.02948000002652</v>
          </cell>
          <cell r="BM477">
            <v>-467.82515999989118</v>
          </cell>
          <cell r="BN477">
            <v>-420.86178999999538</v>
          </cell>
          <cell r="BO477">
            <v>-503.57234499999322</v>
          </cell>
          <cell r="BP477">
            <v>911.35198000015225</v>
          </cell>
          <cell r="BQ477">
            <v>-376.10456600005273</v>
          </cell>
          <cell r="BR477">
            <v>-4811.096720000729</v>
          </cell>
          <cell r="BS477">
            <v>-411.98496999999043</v>
          </cell>
          <cell r="BT477">
            <v>-458.95366999995895</v>
          </cell>
          <cell r="BU477">
            <v>-281.9667859999463</v>
          </cell>
          <cell r="BV477">
            <v>-59.466460000025108</v>
          </cell>
          <cell r="BW477">
            <v>-284.56174999999348</v>
          </cell>
          <cell r="BX477">
            <v>-409.48958600003971</v>
          </cell>
          <cell r="BY477">
            <v>-441.72047500009649</v>
          </cell>
          <cell r="BZ477">
            <v>-660.21603000001051</v>
          </cell>
          <cell r="CA477">
            <v>-444.33892000012565</v>
          </cell>
          <cell r="CB477">
            <v>-615.35952000005636</v>
          </cell>
          <cell r="CC477">
            <v>-496.14770900004078</v>
          </cell>
          <cell r="CD477">
            <v>-246.89084399992134</v>
          </cell>
          <cell r="CE477">
            <v>-10765.522730999626</v>
          </cell>
          <cell r="CF477">
            <v>-6284.2467300001299</v>
          </cell>
          <cell r="CG477">
            <v>-515.52474000002258</v>
          </cell>
          <cell r="CH477">
            <v>-536.22413299989421</v>
          </cell>
          <cell r="CI477">
            <v>-68.100200000044424</v>
          </cell>
          <cell r="CJ477">
            <v>-347.48248000012245</v>
          </cell>
          <cell r="CK477">
            <v>-490.32214599999133</v>
          </cell>
          <cell r="CL477">
            <v>-272.54969000001438</v>
          </cell>
          <cell r="CM477">
            <v>-261.7785000000149</v>
          </cell>
          <cell r="CN477">
            <v>-592.53004600002896</v>
          </cell>
          <cell r="CO477">
            <v>-528.61678000004031</v>
          </cell>
          <cell r="CP477">
            <v>-592.37900600000285</v>
          </cell>
          <cell r="CQ477">
            <v>-275.76827999996021</v>
          </cell>
          <cell r="CR477">
            <v>-5467.2990910010412</v>
          </cell>
          <cell r="CS477">
            <v>-244.27764999994542</v>
          </cell>
          <cell r="CT477">
            <v>-494.78701600001659</v>
          </cell>
          <cell r="CU477">
            <v>-384.10112999996636</v>
          </cell>
          <cell r="CV477">
            <v>-633.34519999998156</v>
          </cell>
          <cell r="CW477">
            <v>-632.25417000008747</v>
          </cell>
          <cell r="CX477">
            <v>-365.91592899989337</v>
          </cell>
          <cell r="CY477">
            <v>-257.98517999995966</v>
          </cell>
          <cell r="CZ477">
            <v>-301.04275999998208</v>
          </cell>
          <cell r="DA477">
            <v>-633.69539100001566</v>
          </cell>
          <cell r="DB477">
            <v>-653.95001999998931</v>
          </cell>
          <cell r="DC477">
            <v>-571.20536500005983</v>
          </cell>
          <cell r="DD477">
            <v>-294.73928000009619</v>
          </cell>
          <cell r="DE477">
            <v>-5914.4950900003314</v>
          </cell>
          <cell r="DF477">
            <v>-294.33725000009872</v>
          </cell>
          <cell r="DG477">
            <v>-480.31070500006899</v>
          </cell>
          <cell r="DH477">
            <v>-384.5938760000281</v>
          </cell>
          <cell r="DI477">
            <v>-513.73401999997441</v>
          </cell>
          <cell r="DJ477">
            <v>-681.03578999999445</v>
          </cell>
          <cell r="DK477">
            <v>-711.86068499996327</v>
          </cell>
          <cell r="DL477">
            <v>-268.67167000006884</v>
          </cell>
          <cell r="DM477">
            <v>-298.54162400006317</v>
          </cell>
          <cell r="DN477">
            <v>-660.4871399999829</v>
          </cell>
          <cell r="DO477">
            <v>-671.58236000000034</v>
          </cell>
          <cell r="DP477">
            <v>-627.09681000001729</v>
          </cell>
          <cell r="DQ477">
            <v>-322.24315999995451</v>
          </cell>
          <cell r="DR477">
            <v>-6025.4722680011764</v>
          </cell>
          <cell r="DS477">
            <v>-379.22068000002764</v>
          </cell>
          <cell r="DT477">
            <v>-438.60542899998836</v>
          </cell>
          <cell r="DU477">
            <v>-344.46213900006842</v>
          </cell>
          <cell r="DV477">
            <v>-143.54556599998614</v>
          </cell>
          <cell r="DW477">
            <v>-388.41772500000661</v>
          </cell>
          <cell r="DX477">
            <v>-1008.2734620000119</v>
          </cell>
          <cell r="DY477">
            <v>-457.47401000000536</v>
          </cell>
          <cell r="DZ477">
            <v>-467.39957600005437</v>
          </cell>
          <cell r="EA477">
            <v>-607.12551700009499</v>
          </cell>
          <cell r="EB477">
            <v>-767.9458600000944</v>
          </cell>
          <cell r="EC477">
            <v>-733.16361399996094</v>
          </cell>
          <cell r="ED477">
            <v>-289.83868999988772</v>
          </cell>
        </row>
        <row r="478">
          <cell r="C478" t="str">
            <v>Huntington</v>
          </cell>
          <cell r="F478">
            <v>-25.089879999984987</v>
          </cell>
          <cell r="G478">
            <v>-32.32640999997966</v>
          </cell>
          <cell r="H478">
            <v>-96.107665999908932</v>
          </cell>
          <cell r="I478">
            <v>-236.3608949999325</v>
          </cell>
          <cell r="J478">
            <v>-185.12044400000013</v>
          </cell>
          <cell r="K478">
            <v>-219.74235499999486</v>
          </cell>
          <cell r="L478">
            <v>-283.33866999996826</v>
          </cell>
          <cell r="M478">
            <v>-447.62328599998727</v>
          </cell>
          <cell r="N478">
            <v>-443.97707000002265</v>
          </cell>
          <cell r="O478">
            <v>-435.44750399998156</v>
          </cell>
          <cell r="P478">
            <v>-200.40237400005572</v>
          </cell>
          <cell r="Q478">
            <v>-217.84075999993365</v>
          </cell>
          <cell r="R478">
            <v>-4955.3607970010489</v>
          </cell>
          <cell r="S478">
            <v>-40.380600000033155</v>
          </cell>
          <cell r="T478">
            <v>-1485.4782299999497</v>
          </cell>
          <cell r="U478">
            <v>-505.30764399998588</v>
          </cell>
          <cell r="V478">
            <v>-475.59911999996984</v>
          </cell>
          <cell r="W478">
            <v>-131.42260000004899</v>
          </cell>
          <cell r="X478">
            <v>-310.99191500002053</v>
          </cell>
          <cell r="Y478">
            <v>-212.08642999990843</v>
          </cell>
          <cell r="Z478">
            <v>-305.65102999994997</v>
          </cell>
          <cell r="AA478">
            <v>-604.51830600004178</v>
          </cell>
          <cell r="AB478">
            <v>-342.49361599999247</v>
          </cell>
          <cell r="AC478">
            <v>-460.43234599998686</v>
          </cell>
          <cell r="AD478">
            <v>-80.998959999997169</v>
          </cell>
          <cell r="AE478">
            <v>-3264.9806060008705</v>
          </cell>
          <cell r="AF478">
            <v>-364.94902999995975</v>
          </cell>
          <cell r="AG478">
            <v>-98.979684999969322</v>
          </cell>
          <cell r="AH478">
            <v>-193.00547999999253</v>
          </cell>
          <cell r="AI478">
            <v>-280.37254000001121</v>
          </cell>
          <cell r="AJ478">
            <v>-467.71176999993622</v>
          </cell>
          <cell r="AK478">
            <v>-271.78739000001224</v>
          </cell>
          <cell r="AL478">
            <v>-226.8205050000106</v>
          </cell>
          <cell r="AM478">
            <v>-218.80695999995805</v>
          </cell>
          <cell r="AN478">
            <v>-488.40403599996353</v>
          </cell>
          <cell r="AO478">
            <v>-354.07119999994757</v>
          </cell>
          <cell r="AP478">
            <v>-160.95113000000129</v>
          </cell>
          <cell r="AQ478">
            <v>-139.12088000006042</v>
          </cell>
          <cell r="AR478">
            <v>-3904.1679179994389</v>
          </cell>
          <cell r="AS478">
            <v>-426.33257499989122</v>
          </cell>
          <cell r="AT478">
            <v>-278.76951999997254</v>
          </cell>
          <cell r="AU478">
            <v>-320.94879400002537</v>
          </cell>
          <cell r="AV478">
            <v>-72.024600000004284</v>
          </cell>
          <cell r="AW478">
            <v>-383.17605000003823</v>
          </cell>
          <cell r="AX478">
            <v>-302.07808499998646</v>
          </cell>
          <cell r="AY478">
            <v>-372.8527039999608</v>
          </cell>
          <cell r="AZ478">
            <v>-389.76175400003558</v>
          </cell>
          <cell r="BA478">
            <v>-400.51938000001246</v>
          </cell>
          <cell r="BB478">
            <v>-455.23844999994617</v>
          </cell>
          <cell r="BC478">
            <v>-163.77963599999202</v>
          </cell>
          <cell r="BD478">
            <v>-338.68637000001036</v>
          </cell>
          <cell r="BE478">
            <v>-2489.3290459988639</v>
          </cell>
          <cell r="BF478">
            <v>-188.65838999993866</v>
          </cell>
          <cell r="BG478">
            <v>-170.29246999998577</v>
          </cell>
          <cell r="BH478">
            <v>-393.08809599996312</v>
          </cell>
          <cell r="BI478">
            <v>-51.785970000026282</v>
          </cell>
          <cell r="BJ478">
            <v>-246.43532000001869</v>
          </cell>
          <cell r="BK478">
            <v>-318.10577799996827</v>
          </cell>
          <cell r="BL478">
            <v>-268.05710600008024</v>
          </cell>
          <cell r="BM478">
            <v>-412.61645900004078</v>
          </cell>
          <cell r="BN478">
            <v>-391.93593000003602</v>
          </cell>
          <cell r="BO478">
            <v>-449.87273699999787</v>
          </cell>
          <cell r="BP478">
            <v>691.6870699999854</v>
          </cell>
          <cell r="BQ478">
            <v>-290.16786000004504</v>
          </cell>
          <cell r="BR478">
            <v>-3409.782869999297</v>
          </cell>
          <cell r="BS478">
            <v>-230.01248000003397</v>
          </cell>
          <cell r="BT478">
            <v>-176.80081000004429</v>
          </cell>
          <cell r="BU478">
            <v>-382.63629999995464</v>
          </cell>
          <cell r="BV478">
            <v>-82.159820000000764</v>
          </cell>
          <cell r="BW478">
            <v>-401.38655400002608</v>
          </cell>
          <cell r="BX478">
            <v>-454.71737600001507</v>
          </cell>
          <cell r="BY478">
            <v>-304.09405999991577</v>
          </cell>
          <cell r="BZ478">
            <v>-231.81366799992975</v>
          </cell>
          <cell r="CA478">
            <v>-365.54866999998922</v>
          </cell>
          <cell r="CB478">
            <v>-237.90763000003062</v>
          </cell>
          <cell r="CC478">
            <v>-262.92429599992465</v>
          </cell>
          <cell r="CD478">
            <v>-279.78120600013062</v>
          </cell>
          <cell r="CE478">
            <v>-6852.9089979985729</v>
          </cell>
          <cell r="CF478">
            <v>-3222.0812059999444</v>
          </cell>
          <cell r="CG478">
            <v>-300.69005000003381</v>
          </cell>
          <cell r="CH478">
            <v>-405.50619000004372</v>
          </cell>
          <cell r="CI478">
            <v>-151.07288999995217</v>
          </cell>
          <cell r="CJ478">
            <v>-398.24572000000626</v>
          </cell>
          <cell r="CK478">
            <v>-240.1399799999781</v>
          </cell>
          <cell r="CL478">
            <v>-392.13144099991769</v>
          </cell>
          <cell r="CM478">
            <v>-472.11335399991367</v>
          </cell>
          <cell r="CN478">
            <v>-350.68099599995185</v>
          </cell>
          <cell r="CO478">
            <v>-378.8194750000257</v>
          </cell>
          <cell r="CP478">
            <v>-268.43473600002471</v>
          </cell>
          <cell r="CQ478">
            <v>-272.99296000006143</v>
          </cell>
          <cell r="CR478">
            <v>-4434.6300709983334</v>
          </cell>
          <cell r="CS478">
            <v>-306.6942599999602</v>
          </cell>
          <cell r="CT478">
            <v>-232.40808999992441</v>
          </cell>
          <cell r="CU478">
            <v>-498.32373499998357</v>
          </cell>
          <cell r="CV478">
            <v>-391.09489999996731</v>
          </cell>
          <cell r="CW478">
            <v>-315.68865999998525</v>
          </cell>
          <cell r="CX478">
            <v>-380.10863000003155</v>
          </cell>
          <cell r="CY478">
            <v>-333.36823000013828</v>
          </cell>
          <cell r="CZ478">
            <v>-372.59820000000764</v>
          </cell>
          <cell r="DA478">
            <v>-501.51119999994989</v>
          </cell>
          <cell r="DB478">
            <v>-413.102555999998</v>
          </cell>
          <cell r="DC478">
            <v>-314.05840999993961</v>
          </cell>
          <cell r="DD478">
            <v>-375.67319999996107</v>
          </cell>
          <cell r="DE478">
            <v>-3467.8643370000646</v>
          </cell>
          <cell r="DF478">
            <v>-364.39583000005223</v>
          </cell>
          <cell r="DG478">
            <v>-229.51035000005504</v>
          </cell>
          <cell r="DH478">
            <v>-588.67343500000425</v>
          </cell>
          <cell r="DI478">
            <v>-417.75914900004864</v>
          </cell>
          <cell r="DJ478">
            <v>-306.64333499997156</v>
          </cell>
          <cell r="DK478">
            <v>-441.05637200002093</v>
          </cell>
          <cell r="DL478">
            <v>-358.76650599995628</v>
          </cell>
          <cell r="DM478">
            <v>-374.42271999991499</v>
          </cell>
          <cell r="DN478">
            <v>-357.52883000002475</v>
          </cell>
          <cell r="DO478">
            <v>537.72411499998998</v>
          </cell>
          <cell r="DP478">
            <v>-280.98372099996777</v>
          </cell>
          <cell r="DQ478">
            <v>-285.84820400003809</v>
          </cell>
          <cell r="DR478">
            <v>-9102.6287070000544</v>
          </cell>
          <cell r="DS478">
            <v>-144.6320799998939</v>
          </cell>
          <cell r="DT478">
            <v>-297.34957000007853</v>
          </cell>
          <cell r="DU478">
            <v>-654.27512600005139</v>
          </cell>
          <cell r="DV478">
            <v>-816.1822749999119</v>
          </cell>
          <cell r="DW478">
            <v>-342.59963000001153</v>
          </cell>
          <cell r="DX478">
            <v>-5818.9356199998874</v>
          </cell>
          <cell r="DY478">
            <v>-29.205059999949299</v>
          </cell>
          <cell r="DZ478">
            <v>-117.65156999998726</v>
          </cell>
          <cell r="EA478">
            <v>-451.85683599999174</v>
          </cell>
          <cell r="EB478">
            <v>-202.99878000002354</v>
          </cell>
          <cell r="EC478">
            <v>-211.10428999993019</v>
          </cell>
          <cell r="ED478">
            <v>-15.837869999930263</v>
          </cell>
        </row>
        <row r="479">
          <cell r="C479" t="str">
            <v>Jim Bridger</v>
          </cell>
          <cell r="F479">
            <v>0</v>
          </cell>
          <cell r="G479">
            <v>0</v>
          </cell>
          <cell r="H479">
            <v>-47.885699999984354</v>
          </cell>
          <cell r="I479">
            <v>-399.86039399995934</v>
          </cell>
          <cell r="J479">
            <v>-268.65462200000184</v>
          </cell>
          <cell r="K479">
            <v>-493.10631900001317</v>
          </cell>
          <cell r="L479">
            <v>-264.22821999993175</v>
          </cell>
          <cell r="M479">
            <v>-750.40026899997611</v>
          </cell>
          <cell r="N479">
            <v>-834.96218100003898</v>
          </cell>
          <cell r="O479">
            <v>-707.82446200004779</v>
          </cell>
          <cell r="P479">
            <v>-440.75094699999318</v>
          </cell>
          <cell r="Q479">
            <v>-44.579160000081174</v>
          </cell>
          <cell r="R479">
            <v>-5688.9560649991035</v>
          </cell>
          <cell r="S479">
            <v>-557.63749500003178</v>
          </cell>
          <cell r="T479">
            <v>-1031.0657329999958</v>
          </cell>
          <cell r="U479">
            <v>-393.66524999996182</v>
          </cell>
          <cell r="V479">
            <v>-50.18888299993705</v>
          </cell>
          <cell r="W479">
            <v>-0.86046900000656024</v>
          </cell>
          <cell r="X479">
            <v>-204.88430300005712</v>
          </cell>
          <cell r="Y479">
            <v>-537.82157499995083</v>
          </cell>
          <cell r="Z479">
            <v>-682.75758000009228</v>
          </cell>
          <cell r="AA479">
            <v>-428.83190799999284</v>
          </cell>
          <cell r="AB479">
            <v>-821.07639100000961</v>
          </cell>
          <cell r="AC479">
            <v>-407.24748399999226</v>
          </cell>
          <cell r="AD479">
            <v>-572.91899399994873</v>
          </cell>
          <cell r="AE479">
            <v>-6674.4230889985338</v>
          </cell>
          <cell r="AF479">
            <v>-519.93059500004165</v>
          </cell>
          <cell r="AG479">
            <v>-443.75879200000782</v>
          </cell>
          <cell r="AH479">
            <v>-779.95597999996971</v>
          </cell>
          <cell r="AI479">
            <v>-134.62682099995436</v>
          </cell>
          <cell r="AJ479">
            <v>-542.7513049999834</v>
          </cell>
          <cell r="AK479">
            <v>-647.44613700004993</v>
          </cell>
          <cell r="AL479">
            <v>-697.82021000003442</v>
          </cell>
          <cell r="AM479">
            <v>-718.16451900009997</v>
          </cell>
          <cell r="AN479">
            <v>-469.87605500000063</v>
          </cell>
          <cell r="AO479">
            <v>-908.17014399997424</v>
          </cell>
          <cell r="AP479">
            <v>-796.02287099987734</v>
          </cell>
          <cell r="AQ479">
            <v>-15.899660000111908</v>
          </cell>
          <cell r="AR479">
            <v>-4344.1870740000159</v>
          </cell>
          <cell r="AS479">
            <v>-403.51060999999754</v>
          </cell>
          <cell r="AT479">
            <v>-520.85886800009757</v>
          </cell>
          <cell r="AU479">
            <v>-491.4675490000518</v>
          </cell>
          <cell r="AV479">
            <v>-43.19562999997288</v>
          </cell>
          <cell r="AW479">
            <v>-67.546808000013698</v>
          </cell>
          <cell r="AX479">
            <v>-206.46111199998995</v>
          </cell>
          <cell r="AY479">
            <v>-537.72727099992335</v>
          </cell>
          <cell r="AZ479">
            <v>-748.3067559999181</v>
          </cell>
          <cell r="BA479">
            <v>-191.38519000000088</v>
          </cell>
          <cell r="BB479">
            <v>-460.61275600001682</v>
          </cell>
          <cell r="BC479">
            <v>-534.70673399989028</v>
          </cell>
          <cell r="BD479">
            <v>-138.40778999996837</v>
          </cell>
          <cell r="BE479">
            <v>-3743.4587830016389</v>
          </cell>
          <cell r="BF479">
            <v>-457.96215700008906</v>
          </cell>
          <cell r="BG479">
            <v>-560.55091499991249</v>
          </cell>
          <cell r="BH479">
            <v>-260.62363999994704</v>
          </cell>
          <cell r="BI479">
            <v>-50.769744000048377</v>
          </cell>
          <cell r="BJ479">
            <v>-85.218267999996897</v>
          </cell>
          <cell r="BK479">
            <v>-293.65207000001101</v>
          </cell>
          <cell r="BL479">
            <v>-729.60178599995561</v>
          </cell>
          <cell r="BM479">
            <v>-827.98295300011523</v>
          </cell>
          <cell r="BN479">
            <v>-301.51533999998355</v>
          </cell>
          <cell r="BO479">
            <v>-505.8493989999406</v>
          </cell>
          <cell r="BP479">
            <v>802.36373499990441</v>
          </cell>
          <cell r="BQ479">
            <v>-472.09624600003008</v>
          </cell>
          <cell r="BR479">
            <v>-6093.3969059996307</v>
          </cell>
          <cell r="BS479">
            <v>-571.87837199994829</v>
          </cell>
          <cell r="BT479">
            <v>-585.21601700002793</v>
          </cell>
          <cell r="BU479">
            <v>-261.18137899995781</v>
          </cell>
          <cell r="BV479">
            <v>-66.006582000060007</v>
          </cell>
          <cell r="BW479">
            <v>-398.97650599997723</v>
          </cell>
          <cell r="BX479">
            <v>-432.8506210000487</v>
          </cell>
          <cell r="BY479">
            <v>-813.02598599996418</v>
          </cell>
          <cell r="BZ479">
            <v>-813.98041099996772</v>
          </cell>
          <cell r="CA479">
            <v>-407.08209499996156</v>
          </cell>
          <cell r="CB479">
            <v>-769.61412500008009</v>
          </cell>
          <cell r="CC479">
            <v>-666.51251199992839</v>
          </cell>
          <cell r="CD479">
            <v>-307.07229999999981</v>
          </cell>
          <cell r="CE479">
            <v>-9987.4306739997119</v>
          </cell>
          <cell r="CF479">
            <v>-4184.5991249999497</v>
          </cell>
          <cell r="CG479">
            <v>-470.62719000002835</v>
          </cell>
          <cell r="CH479">
            <v>-467.71562899998389</v>
          </cell>
          <cell r="CI479">
            <v>-55.409250000026077</v>
          </cell>
          <cell r="CJ479">
            <v>-620.92369099985808</v>
          </cell>
          <cell r="CK479">
            <v>-843.23563100001775</v>
          </cell>
          <cell r="CL479">
            <v>-555.59606599994004</v>
          </cell>
          <cell r="CM479">
            <v>-651.04233399988152</v>
          </cell>
          <cell r="CN479">
            <v>-565.92823199997656</v>
          </cell>
          <cell r="CO479">
            <v>-740.63346399995498</v>
          </cell>
          <cell r="CP479">
            <v>-604.16351199999917</v>
          </cell>
          <cell r="CQ479">
            <v>-227.55654999986291</v>
          </cell>
          <cell r="CR479">
            <v>-6776.0134430006146</v>
          </cell>
          <cell r="CS479">
            <v>-240.93163199990522</v>
          </cell>
          <cell r="CT479">
            <v>-522.79419699998107</v>
          </cell>
          <cell r="CU479">
            <v>-616.50334699999075</v>
          </cell>
          <cell r="CV479">
            <v>-619.467253999901</v>
          </cell>
          <cell r="CW479">
            <v>-804.48267299996223</v>
          </cell>
          <cell r="CX479">
            <v>-938.70032699988224</v>
          </cell>
          <cell r="CY479">
            <v>-527.13374499999918</v>
          </cell>
          <cell r="CZ479">
            <v>-605.33334199991077</v>
          </cell>
          <cell r="DA479">
            <v>-488.21730599994771</v>
          </cell>
          <cell r="DB479">
            <v>-597.00107300002128</v>
          </cell>
          <cell r="DC479">
            <v>-584.91294600011315</v>
          </cell>
          <cell r="DD479">
            <v>-230.53560100006871</v>
          </cell>
          <cell r="DE479">
            <v>-6437.4058300005272</v>
          </cell>
          <cell r="DF479">
            <v>-246.8225299998885</v>
          </cell>
          <cell r="DG479">
            <v>-571.02861200016923</v>
          </cell>
          <cell r="DH479">
            <v>-565.33421799994539</v>
          </cell>
          <cell r="DI479">
            <v>-642.41973500000313</v>
          </cell>
          <cell r="DJ479">
            <v>-728.16482399997767</v>
          </cell>
          <cell r="DK479">
            <v>-808.08283000008669</v>
          </cell>
          <cell r="DL479">
            <v>-511.83644500002265</v>
          </cell>
          <cell r="DM479">
            <v>-588.04794000019319</v>
          </cell>
          <cell r="DN479">
            <v>-638.75923100009095</v>
          </cell>
          <cell r="DO479">
            <v>-197.53648899996188</v>
          </cell>
          <cell r="DP479">
            <v>-499.93559500004631</v>
          </cell>
          <cell r="DQ479">
            <v>-439.43738099990878</v>
          </cell>
          <cell r="DR479">
            <v>-5629.3192300014198</v>
          </cell>
          <cell r="DS479">
            <v>-311.5404710000148</v>
          </cell>
          <cell r="DT479">
            <v>-193.00124700006563</v>
          </cell>
          <cell r="DU479">
            <v>-148.11033399996813</v>
          </cell>
          <cell r="DV479">
            <v>-64.884605000028387</v>
          </cell>
          <cell r="DW479">
            <v>-270.79168000002392</v>
          </cell>
          <cell r="DX479">
            <v>-2253.787013000052</v>
          </cell>
          <cell r="DY479">
            <v>-529.4618930000579</v>
          </cell>
          <cell r="DZ479">
            <v>-651.71085099992342</v>
          </cell>
          <cell r="EA479">
            <v>-150.29700399999274</v>
          </cell>
          <cell r="EB479">
            <v>-467.2679520000238</v>
          </cell>
          <cell r="EC479">
            <v>-186.30546900001355</v>
          </cell>
          <cell r="ED479">
            <v>-402.16071099991677</v>
          </cell>
        </row>
        <row r="480">
          <cell r="C480" t="str">
            <v>Naughton</v>
          </cell>
          <cell r="F480">
            <v>0</v>
          </cell>
          <cell r="G480">
            <v>-0.90518500001053326</v>
          </cell>
          <cell r="H480">
            <v>0</v>
          </cell>
          <cell r="I480">
            <v>0</v>
          </cell>
          <cell r="J480">
            <v>-16.997419999999693</v>
          </cell>
          <cell r="K480">
            <v>-113.751934000029</v>
          </cell>
          <cell r="L480">
            <v>-1.9750999999814667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-625.55640799924731</v>
          </cell>
          <cell r="S480">
            <v>0</v>
          </cell>
          <cell r="T480">
            <v>0</v>
          </cell>
          <cell r="U480">
            <v>0</v>
          </cell>
          <cell r="V480">
            <v>-106.9557339999883</v>
          </cell>
          <cell r="W480">
            <v>-128.84588999999687</v>
          </cell>
          <cell r="X480">
            <v>-185.73156099999323</v>
          </cell>
          <cell r="Y480">
            <v>-36.389156999997795</v>
          </cell>
          <cell r="Z480">
            <v>-19.338142000022344</v>
          </cell>
          <cell r="AA480">
            <v>-136.23781999998027</v>
          </cell>
          <cell r="AB480">
            <v>-12.058104000025196</v>
          </cell>
          <cell r="AC480">
            <v>0</v>
          </cell>
          <cell r="AD480">
            <v>0</v>
          </cell>
          <cell r="AE480">
            <v>-485.31379899999592</v>
          </cell>
          <cell r="AF480">
            <v>-66.60684599999513</v>
          </cell>
          <cell r="AG480">
            <v>-10.9240690000006</v>
          </cell>
          <cell r="AH480">
            <v>-16.95932099998754</v>
          </cell>
          <cell r="AI480">
            <v>-1.9408899999980349</v>
          </cell>
          <cell r="AJ480">
            <v>-24.677765000000363</v>
          </cell>
          <cell r="AK480">
            <v>-21.746940000004543</v>
          </cell>
          <cell r="AL480">
            <v>-64.984791999988374</v>
          </cell>
          <cell r="AM480">
            <v>-119.34295099998417</v>
          </cell>
          <cell r="AN480">
            <v>-34.556926000004751</v>
          </cell>
          <cell r="AO480">
            <v>-18.599228000006406</v>
          </cell>
          <cell r="AP480">
            <v>-14.001396999999997</v>
          </cell>
          <cell r="AQ480">
            <v>-90.97267400000419</v>
          </cell>
          <cell r="AR480">
            <v>-442.32559099979699</v>
          </cell>
          <cell r="AS480">
            <v>-60.695252000004984</v>
          </cell>
          <cell r="AT480">
            <v>-0.44558900000265567</v>
          </cell>
          <cell r="AU480">
            <v>-27.961937999993097</v>
          </cell>
          <cell r="AV480">
            <v>-1.9311360000065179</v>
          </cell>
          <cell r="AW480">
            <v>0</v>
          </cell>
          <cell r="AX480">
            <v>-6.6239999941899441E-3</v>
          </cell>
          <cell r="AY480">
            <v>-31.83012700000836</v>
          </cell>
          <cell r="AZ480">
            <v>-52.0074270000041</v>
          </cell>
          <cell r="BA480">
            <v>-14.415805000004184</v>
          </cell>
          <cell r="BB480">
            <v>-52.031390000018291</v>
          </cell>
          <cell r="BC480">
            <v>-35.663423999998486</v>
          </cell>
          <cell r="BD480">
            <v>-165.33687899999495</v>
          </cell>
          <cell r="BE480">
            <v>256.45602799975313</v>
          </cell>
          <cell r="BF480">
            <v>-13.709087000010186</v>
          </cell>
          <cell r="BG480">
            <v>-14.51543199999287</v>
          </cell>
          <cell r="BH480">
            <v>-3.9951799999980722</v>
          </cell>
          <cell r="BI480">
            <v>0</v>
          </cell>
          <cell r="BJ480">
            <v>-9.4700000045122579E-4</v>
          </cell>
          <cell r="BK480">
            <v>0</v>
          </cell>
          <cell r="BL480">
            <v>-60.042780000003404</v>
          </cell>
          <cell r="BM480">
            <v>-74.510481999997864</v>
          </cell>
          <cell r="BN480">
            <v>-1.6801520000008168</v>
          </cell>
          <cell r="BO480">
            <v>-48.680181000003358</v>
          </cell>
          <cell r="BP480">
            <v>517.92182099999627</v>
          </cell>
          <cell r="BQ480">
            <v>-44.331551999988733</v>
          </cell>
          <cell r="BR480">
            <v>-504.03894600004423</v>
          </cell>
          <cell r="BS480">
            <v>-32.178178000001935</v>
          </cell>
          <cell r="BT480">
            <v>-31.017663999999058</v>
          </cell>
          <cell r="BU480">
            <v>-7.1040300000022398</v>
          </cell>
          <cell r="BV480">
            <v>0</v>
          </cell>
          <cell r="BW480">
            <v>-2.0029300000023795</v>
          </cell>
          <cell r="BX480">
            <v>-1.9862000001012348E-2</v>
          </cell>
          <cell r="BY480">
            <v>-71.254813000006834</v>
          </cell>
          <cell r="BZ480">
            <v>-50.936410999987856</v>
          </cell>
          <cell r="CA480">
            <v>-24.444441999992705</v>
          </cell>
          <cell r="CB480">
            <v>-75.196899000002304</v>
          </cell>
          <cell r="CC480">
            <v>-17.408280000003288</v>
          </cell>
          <cell r="CD480">
            <v>-192.47543699998641</v>
          </cell>
          <cell r="CE480">
            <v>-1165.8277760000201</v>
          </cell>
          <cell r="CF480">
            <v>-527.28137300000526</v>
          </cell>
          <cell r="CG480">
            <v>-26.362449000000197</v>
          </cell>
          <cell r="CH480">
            <v>-27.72188900000765</v>
          </cell>
          <cell r="CI480">
            <v>-0.29104300000471994</v>
          </cell>
          <cell r="CJ480">
            <v>-52.580143999992288</v>
          </cell>
          <cell r="CK480">
            <v>-64.613475000020117</v>
          </cell>
          <cell r="CL480">
            <v>-111.84043300000485</v>
          </cell>
          <cell r="CM480">
            <v>-93.352599000005284</v>
          </cell>
          <cell r="CN480">
            <v>-37.713581999996677</v>
          </cell>
          <cell r="CO480">
            <v>-74.690205999999307</v>
          </cell>
          <cell r="CP480">
            <v>-21.366534999993746</v>
          </cell>
          <cell r="CQ480">
            <v>-128.01404800001183</v>
          </cell>
          <cell r="CR480">
            <v>-811.57749600009993</v>
          </cell>
          <cell r="CS480">
            <v>-106.73625199998787</v>
          </cell>
          <cell r="CT480">
            <v>-39.558472000004258</v>
          </cell>
          <cell r="CU480">
            <v>-21.625333999996656</v>
          </cell>
          <cell r="CV480">
            <v>-21.250236999985646</v>
          </cell>
          <cell r="CW480">
            <v>-41.707055999999284</v>
          </cell>
          <cell r="CX480">
            <v>-74.41190700000152</v>
          </cell>
          <cell r="CY480">
            <v>-69.242641999997431</v>
          </cell>
          <cell r="CZ480">
            <v>-135.51894400001038</v>
          </cell>
          <cell r="DA480">
            <v>-119.56773999999859</v>
          </cell>
          <cell r="DB480">
            <v>-36.705814000000828</v>
          </cell>
          <cell r="DC480">
            <v>-21.509888000000501</v>
          </cell>
          <cell r="DD480">
            <v>-123.74321000000054</v>
          </cell>
          <cell r="DE480">
            <v>76.688621000037529</v>
          </cell>
          <cell r="DF480">
            <v>-92.024417000007816</v>
          </cell>
          <cell r="DG480">
            <v>-18.985143000012613</v>
          </cell>
          <cell r="DH480">
            <v>-23.420072999986587</v>
          </cell>
          <cell r="DI480">
            <v>-9.6847459999989951</v>
          </cell>
          <cell r="DJ480">
            <v>-40.829952999993111</v>
          </cell>
          <cell r="DK480">
            <v>-7.5280819999970845</v>
          </cell>
          <cell r="DL480">
            <v>-122.26619499998924</v>
          </cell>
          <cell r="DM480">
            <v>-65.139228000000003</v>
          </cell>
          <cell r="DN480">
            <v>-15.684193999986746</v>
          </cell>
          <cell r="DO480">
            <v>573.78635799999756</v>
          </cell>
          <cell r="DP480">
            <v>-37.729084000005969</v>
          </cell>
          <cell r="DQ480">
            <v>-63.806622000003699</v>
          </cell>
          <cell r="DR480">
            <v>-1342.1339769996703</v>
          </cell>
          <cell r="DS480">
            <v>-103.03168200000073</v>
          </cell>
          <cell r="DT480">
            <v>-49.678648000015528</v>
          </cell>
          <cell r="DU480">
            <v>-87.801398999989033</v>
          </cell>
          <cell r="DV480">
            <v>-24.52733799998532</v>
          </cell>
          <cell r="DW480">
            <v>-177.52514800000063</v>
          </cell>
          <cell r="DX480">
            <v>-392.53937699999369</v>
          </cell>
          <cell r="DY480">
            <v>-110.04600999999093</v>
          </cell>
          <cell r="DZ480">
            <v>-121.20152999999118</v>
          </cell>
          <cell r="EA480">
            <v>-29.322044999993523</v>
          </cell>
          <cell r="EB480">
            <v>-122.94144199999573</v>
          </cell>
          <cell r="EC480">
            <v>-28.53216099999554</v>
          </cell>
          <cell r="ED480">
            <v>-94.987197000009473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-5.4660600000061095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-5.4660600000061095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-161.66262999991886</v>
          </cell>
          <cell r="AF481">
            <v>0</v>
          </cell>
          <cell r="AG481">
            <v>0</v>
          </cell>
          <cell r="AH481">
            <v>0</v>
          </cell>
          <cell r="AI481">
            <v>-97.710970000000088</v>
          </cell>
          <cell r="AJ481">
            <v>-15.878880000003846</v>
          </cell>
          <cell r="AK481">
            <v>-38.758809999999357</v>
          </cell>
          <cell r="AL481">
            <v>0</v>
          </cell>
          <cell r="AM481">
            <v>0</v>
          </cell>
          <cell r="AN481">
            <v>-9.3139700000174344</v>
          </cell>
          <cell r="AO481">
            <v>0</v>
          </cell>
          <cell r="AP481">
            <v>0</v>
          </cell>
          <cell r="AQ481">
            <v>0</v>
          </cell>
          <cell r="AR481">
            <v>-500.57433999981731</v>
          </cell>
          <cell r="AS481">
            <v>0</v>
          </cell>
          <cell r="AT481">
            <v>-5.0910699999949429</v>
          </cell>
          <cell r="AU481">
            <v>-46.46020000000135</v>
          </cell>
          <cell r="AV481">
            <v>-147.79738000000361</v>
          </cell>
          <cell r="AW481">
            <v>-142.07084999998915</v>
          </cell>
          <cell r="AX481">
            <v>-89.274230000009993</v>
          </cell>
          <cell r="AY481">
            <v>0</v>
          </cell>
          <cell r="AZ481">
            <v>-19.387450000009267</v>
          </cell>
          <cell r="BA481">
            <v>-42.847169999993639</v>
          </cell>
          <cell r="BB481">
            <v>0</v>
          </cell>
          <cell r="BC481">
            <v>-7.645989999989979</v>
          </cell>
          <cell r="BD481">
            <v>0</v>
          </cell>
          <cell r="BE481">
            <v>-428.9624499999918</v>
          </cell>
          <cell r="BF481">
            <v>-13.228020000009565</v>
          </cell>
          <cell r="BG481">
            <v>0</v>
          </cell>
          <cell r="BH481">
            <v>-45.141840000011143</v>
          </cell>
          <cell r="BI481">
            <v>-101.68111999999383</v>
          </cell>
          <cell r="BJ481">
            <v>-121.99012000000221</v>
          </cell>
          <cell r="BK481">
            <v>-104.04292000000714</v>
          </cell>
          <cell r="BL481">
            <v>0</v>
          </cell>
          <cell r="BM481">
            <v>0</v>
          </cell>
          <cell r="BN481">
            <v>-25.028079999989131</v>
          </cell>
          <cell r="BO481">
            <v>0</v>
          </cell>
          <cell r="BP481">
            <v>-17.850349999993341</v>
          </cell>
          <cell r="BQ481">
            <v>0</v>
          </cell>
          <cell r="BR481">
            <v>-195.26441999990493</v>
          </cell>
          <cell r="BS481">
            <v>0</v>
          </cell>
          <cell r="BT481">
            <v>0</v>
          </cell>
          <cell r="BU481">
            <v>-31.081279999998515</v>
          </cell>
          <cell r="BV481">
            <v>-79.228269999992335</v>
          </cell>
          <cell r="BW481">
            <v>-17.691900000005262</v>
          </cell>
          <cell r="BX481">
            <v>-16.756590000004508</v>
          </cell>
          <cell r="BY481">
            <v>0</v>
          </cell>
          <cell r="BZ481">
            <v>0</v>
          </cell>
          <cell r="CA481">
            <v>-50.506379999977071</v>
          </cell>
          <cell r="CB481">
            <v>0</v>
          </cell>
          <cell r="CC481">
            <v>0</v>
          </cell>
          <cell r="CD481">
            <v>0</v>
          </cell>
          <cell r="CE481">
            <v>-182.33119999989867</v>
          </cell>
          <cell r="CF481">
            <v>0</v>
          </cell>
          <cell r="CG481">
            <v>-4.4240699999791104</v>
          </cell>
          <cell r="CH481">
            <v>-53.839840000000549</v>
          </cell>
          <cell r="CI481">
            <v>-99.661889999988489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-24.405400000017835</v>
          </cell>
          <cell r="CO481">
            <v>0</v>
          </cell>
          <cell r="CP481">
            <v>0</v>
          </cell>
          <cell r="CQ481">
            <v>0</v>
          </cell>
          <cell r="CR481">
            <v>-35.963849999709055</v>
          </cell>
          <cell r="CS481">
            <v>0</v>
          </cell>
          <cell r="CT481">
            <v>0</v>
          </cell>
          <cell r="CU481">
            <v>-7.5610400000005029</v>
          </cell>
          <cell r="CV481">
            <v>-8.4528799999970943</v>
          </cell>
          <cell r="CW481">
            <v>-2.5507799999904819</v>
          </cell>
          <cell r="CX481">
            <v>-8.9279600000008941</v>
          </cell>
          <cell r="CY481">
            <v>0</v>
          </cell>
          <cell r="CZ481">
            <v>0</v>
          </cell>
          <cell r="DA481">
            <v>-8.4711899999820162</v>
          </cell>
          <cell r="DB481">
            <v>0</v>
          </cell>
          <cell r="DC481">
            <v>0</v>
          </cell>
          <cell r="DD481">
            <v>0</v>
          </cell>
          <cell r="DE481">
            <v>-80.879729999927804</v>
          </cell>
          <cell r="DF481">
            <v>0</v>
          </cell>
          <cell r="DG481">
            <v>0</v>
          </cell>
          <cell r="DH481">
            <v>-23.648790000006557</v>
          </cell>
          <cell r="DI481">
            <v>-24.242910000000848</v>
          </cell>
          <cell r="DJ481">
            <v>-2.5380799999984447</v>
          </cell>
          <cell r="DK481">
            <v>-21.410889999999199</v>
          </cell>
          <cell r="DL481">
            <v>0</v>
          </cell>
          <cell r="DM481">
            <v>0</v>
          </cell>
          <cell r="DN481">
            <v>-9.0390600000100676</v>
          </cell>
          <cell r="DO481">
            <v>0</v>
          </cell>
          <cell r="DP481">
            <v>0</v>
          </cell>
          <cell r="DQ481">
            <v>0</v>
          </cell>
          <cell r="DR481">
            <v>-56.464119999669492</v>
          </cell>
          <cell r="DS481">
            <v>0</v>
          </cell>
          <cell r="DT481">
            <v>0</v>
          </cell>
          <cell r="DU481">
            <v>-23.047850000002654</v>
          </cell>
          <cell r="DV481">
            <v>-13.047129999991739</v>
          </cell>
          <cell r="DW481">
            <v>-2.5261199999949895</v>
          </cell>
          <cell r="DX481">
            <v>-8.8388700000068638</v>
          </cell>
          <cell r="DY481">
            <v>0</v>
          </cell>
          <cell r="DZ481">
            <v>0</v>
          </cell>
          <cell r="EA481">
            <v>-9.0041500000224914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A484" t="str">
            <v>Total Coal Generation</v>
          </cell>
          <cell r="F484">
            <v>-129.63113800017163</v>
          </cell>
          <cell r="G484">
            <v>-76.46995099959895</v>
          </cell>
          <cell r="H484">
            <v>-230.0847800001502</v>
          </cell>
          <cell r="I484">
            <v>-813.29926899960265</v>
          </cell>
          <cell r="J484">
            <v>-712.62650599982589</v>
          </cell>
          <cell r="K484">
            <v>-1189.1875819996931</v>
          </cell>
          <cell r="L484">
            <v>-755.10819600010291</v>
          </cell>
          <cell r="M484">
            <v>-1434.169666999951</v>
          </cell>
          <cell r="N484">
            <v>-1787.3622810002416</v>
          </cell>
          <cell r="O484">
            <v>-1351.7614160003141</v>
          </cell>
          <cell r="P484">
            <v>-766.85946700070053</v>
          </cell>
          <cell r="Q484">
            <v>-369.70597899984568</v>
          </cell>
          <cell r="R484">
            <v>-17774.980122994632</v>
          </cell>
          <cell r="S484">
            <v>-627.43631500005722</v>
          </cell>
          <cell r="T484">
            <v>-4866.0175640000962</v>
          </cell>
          <cell r="U484">
            <v>-1341.2064769999124</v>
          </cell>
          <cell r="V484">
            <v>-1069.5925919997972</v>
          </cell>
          <cell r="W484">
            <v>-702.25714499992318</v>
          </cell>
          <cell r="X484">
            <v>-1012.0520799998194</v>
          </cell>
          <cell r="Y484">
            <v>-939.16904599964619</v>
          </cell>
          <cell r="Z484">
            <v>-1492.5963630005717</v>
          </cell>
          <cell r="AA484">
            <v>-1754.8270120001398</v>
          </cell>
          <cell r="AB484">
            <v>-1737.0288309999742</v>
          </cell>
          <cell r="AC484">
            <v>-1474.7373190000653</v>
          </cell>
          <cell r="AD484">
            <v>-758.05937899975106</v>
          </cell>
          <cell r="AE484">
            <v>-16417.386829994619</v>
          </cell>
          <cell r="AF484">
            <v>-1079.4709789999761</v>
          </cell>
          <cell r="AG484">
            <v>-843.79361800011247</v>
          </cell>
          <cell r="AH484">
            <v>-1428.4475659993477</v>
          </cell>
          <cell r="AI484">
            <v>-1154.2434359998442</v>
          </cell>
          <cell r="AJ484">
            <v>-1649.9474499998614</v>
          </cell>
          <cell r="AK484">
            <v>-1533.8333959998563</v>
          </cell>
          <cell r="AL484">
            <v>-1420.1550520001911</v>
          </cell>
          <cell r="AM484">
            <v>-1656.994138000533</v>
          </cell>
          <cell r="AN484">
            <v>-1842.8968580001965</v>
          </cell>
          <cell r="AO484">
            <v>-1853.2088659997098</v>
          </cell>
          <cell r="AP484">
            <v>-1614.8013189993799</v>
          </cell>
          <cell r="AQ484">
            <v>-339.5941519998014</v>
          </cell>
          <cell r="AR484">
            <v>-15977.425403997302</v>
          </cell>
          <cell r="AS484">
            <v>-1310.5393920000643</v>
          </cell>
          <cell r="AT484">
            <v>-1231.6556310011074</v>
          </cell>
          <cell r="AU484">
            <v>-1482.2155720000155</v>
          </cell>
          <cell r="AV484">
            <v>-575.5714610000141</v>
          </cell>
          <cell r="AW484">
            <v>-1159.1393410002347</v>
          </cell>
          <cell r="AX484">
            <v>-1401.4638770001475</v>
          </cell>
          <cell r="AY484">
            <v>-1666.7412249986082</v>
          </cell>
          <cell r="AZ484">
            <v>-1847.4168850001879</v>
          </cell>
          <cell r="BA484">
            <v>-1435.1322699999437</v>
          </cell>
          <cell r="BB484">
            <v>-1559.492546999827</v>
          </cell>
          <cell r="BC484">
            <v>-1410.2857809998095</v>
          </cell>
          <cell r="BD484">
            <v>-897.77142199967057</v>
          </cell>
          <cell r="BE484">
            <v>-11686.859360001981</v>
          </cell>
          <cell r="BF484">
            <v>-1128.9946729992516</v>
          </cell>
          <cell r="BG484">
            <v>-1054.1468729996122</v>
          </cell>
          <cell r="BH484">
            <v>-1322.6821579998359</v>
          </cell>
          <cell r="BI484">
            <v>-630.1197169998195</v>
          </cell>
          <cell r="BJ484">
            <v>-1335.4087720003445</v>
          </cell>
          <cell r="BK484">
            <v>-1527.640861999942</v>
          </cell>
          <cell r="BL484">
            <v>-1574.722676999867</v>
          </cell>
          <cell r="BM484">
            <v>-1879.2894419999793</v>
          </cell>
          <cell r="BN484">
            <v>-1361.4869289998896</v>
          </cell>
          <cell r="BO484">
            <v>-1572.6910830000415</v>
          </cell>
          <cell r="BP484">
            <v>2889.5001260000281</v>
          </cell>
          <cell r="BQ484">
            <v>-1189.1763000003994</v>
          </cell>
          <cell r="BR484">
            <v>-16061.68634999916</v>
          </cell>
          <cell r="BS484">
            <v>-1257.0461850003339</v>
          </cell>
          <cell r="BT484">
            <v>-1272.6875399998389</v>
          </cell>
          <cell r="BU484">
            <v>-1230.8240830004215</v>
          </cell>
          <cell r="BV484">
            <v>-604.3591970000416</v>
          </cell>
          <cell r="BW484">
            <v>-1298.7340139998123</v>
          </cell>
          <cell r="BX484">
            <v>-1438.3008330003358</v>
          </cell>
          <cell r="BY484">
            <v>-1630.0953339999542</v>
          </cell>
          <cell r="BZ484">
            <v>-1757.7684249999002</v>
          </cell>
          <cell r="CA484">
            <v>-1378.802867999766</v>
          </cell>
          <cell r="CB484">
            <v>-1698.0781740006059</v>
          </cell>
          <cell r="CC484">
            <v>-1465.2457399996929</v>
          </cell>
          <cell r="CD484">
            <v>-1029.7439570003189</v>
          </cell>
          <cell r="CE484">
            <v>-29789.905375994742</v>
          </cell>
          <cell r="CF484">
            <v>-14218.208434000146</v>
          </cell>
          <cell r="CG484">
            <v>-1379.8286869996227</v>
          </cell>
          <cell r="CH484">
            <v>-1648.0047820000909</v>
          </cell>
          <cell r="CI484">
            <v>-753.62642099964432</v>
          </cell>
          <cell r="CJ484">
            <v>-1476.1742960000411</v>
          </cell>
          <cell r="CK484">
            <v>-1689.6532540000044</v>
          </cell>
          <cell r="CL484">
            <v>-1332.1176299997605</v>
          </cell>
          <cell r="CM484">
            <v>-1519.9440100002103</v>
          </cell>
          <cell r="CN484">
            <v>-1611.0206100000069</v>
          </cell>
          <cell r="CO484">
            <v>-1730.6949830004014</v>
          </cell>
          <cell r="CP484">
            <v>-1523.4728689994663</v>
          </cell>
          <cell r="CQ484">
            <v>-907.15939999977127</v>
          </cell>
          <cell r="CR484">
            <v>-18029.194325998425</v>
          </cell>
          <cell r="CS484">
            <v>-898.63979399995878</v>
          </cell>
          <cell r="CT484">
            <v>-1289.5477750003338</v>
          </cell>
          <cell r="CU484">
            <v>-1692.6256089997478</v>
          </cell>
          <cell r="CV484">
            <v>-1848.1510920003057</v>
          </cell>
          <cell r="CW484">
            <v>-1836.7560800001957</v>
          </cell>
          <cell r="CX484">
            <v>-1792.1599699999206</v>
          </cell>
          <cell r="CY484">
            <v>-1187.7297970000654</v>
          </cell>
          <cell r="CZ484">
            <v>-1432.0023259995505</v>
          </cell>
          <cell r="DA484">
            <v>-1817.8175679999404</v>
          </cell>
          <cell r="DB484">
            <v>-1717.3815319999121</v>
          </cell>
          <cell r="DC484">
            <v>-1491.6866089999676</v>
          </cell>
          <cell r="DD484">
            <v>-1024.6961739999242</v>
          </cell>
          <cell r="DE484">
            <v>-16432.817918997258</v>
          </cell>
          <cell r="DF484">
            <v>-1009.7401880002581</v>
          </cell>
          <cell r="DG484">
            <v>-1299.834809999913</v>
          </cell>
          <cell r="DH484">
            <v>-1762.9349099998362</v>
          </cell>
          <cell r="DI484">
            <v>-1754.4079499999061</v>
          </cell>
          <cell r="DJ484">
            <v>-1816.2640960002318</v>
          </cell>
          <cell r="DK484">
            <v>-2061.6013489998877</v>
          </cell>
          <cell r="DL484">
            <v>-1261.5408160006627</v>
          </cell>
          <cell r="DM484">
            <v>-1334.5194079997018</v>
          </cell>
          <cell r="DN484">
            <v>-1766.8353940006346</v>
          </cell>
          <cell r="DO484">
            <v>197.11589900031686</v>
          </cell>
          <cell r="DP484">
            <v>-1450.919530000072</v>
          </cell>
          <cell r="DQ484">
            <v>-1111.3353670001961</v>
          </cell>
          <cell r="DR484">
            <v>-23647.693332001567</v>
          </cell>
          <cell r="DS484">
            <v>-1001.415740000084</v>
          </cell>
          <cell r="DT484">
            <v>-1045.2869300004095</v>
          </cell>
          <cell r="DU484">
            <v>-1470.1220929999836</v>
          </cell>
          <cell r="DV484">
            <v>-1171.3702349998057</v>
          </cell>
          <cell r="DW484">
            <v>-1236.6155519997701</v>
          </cell>
          <cell r="DX484">
            <v>-10028.619076000061</v>
          </cell>
          <cell r="DY484">
            <v>-1160.6673200000077</v>
          </cell>
          <cell r="DZ484">
            <v>-1388.3268410009332</v>
          </cell>
          <cell r="EA484">
            <v>-1379.5702459998429</v>
          </cell>
          <cell r="EB484">
            <v>-1660.933023000136</v>
          </cell>
          <cell r="EC484">
            <v>-1284.0995459994301</v>
          </cell>
          <cell r="ED484">
            <v>-820.66672999970615</v>
          </cell>
        </row>
        <row r="486">
          <cell r="A486" t="str">
            <v>Gas Generation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-8.1155699999981152</v>
          </cell>
          <cell r="Q487">
            <v>0</v>
          </cell>
          <cell r="R487">
            <v>-1468.9031500001438</v>
          </cell>
          <cell r="S487">
            <v>-98.650759999989532</v>
          </cell>
          <cell r="T487">
            <v>-809.00473000001512</v>
          </cell>
          <cell r="U487">
            <v>-302.19805999996606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-78.80537999997614</v>
          </cell>
          <cell r="AB487">
            <v>-31.011480000015581</v>
          </cell>
          <cell r="AC487">
            <v>0</v>
          </cell>
          <cell r="AD487">
            <v>-149.23274000000674</v>
          </cell>
          <cell r="AE487">
            <v>-734.00249999994412</v>
          </cell>
          <cell r="AF487">
            <v>-11.528449999983422</v>
          </cell>
          <cell r="AG487">
            <v>-38.726469999994151</v>
          </cell>
          <cell r="AH487">
            <v>-145.01757000002544</v>
          </cell>
          <cell r="AI487">
            <v>-349.29775999998674</v>
          </cell>
          <cell r="AJ487">
            <v>0</v>
          </cell>
          <cell r="AK487">
            <v>0</v>
          </cell>
          <cell r="AL487">
            <v>0</v>
          </cell>
          <cell r="AM487">
            <v>-25.639590000035241</v>
          </cell>
          <cell r="AN487">
            <v>-92.637709999980871</v>
          </cell>
          <cell r="AO487">
            <v>-69.954829999973299</v>
          </cell>
          <cell r="AP487">
            <v>0</v>
          </cell>
          <cell r="AQ487">
            <v>-1.2001200000013341</v>
          </cell>
          <cell r="AR487">
            <v>-686.48834000015631</v>
          </cell>
          <cell r="AS487">
            <v>0</v>
          </cell>
          <cell r="AT487">
            <v>0</v>
          </cell>
          <cell r="AU487">
            <v>0</v>
          </cell>
          <cell r="AV487">
            <v>-213.04800000000978</v>
          </cell>
          <cell r="AW487">
            <v>-15.596149999997579</v>
          </cell>
          <cell r="AX487">
            <v>-21.695080000004964</v>
          </cell>
          <cell r="AY487">
            <v>-44.341019999992568</v>
          </cell>
          <cell r="AZ487">
            <v>-43.071470000024419</v>
          </cell>
          <cell r="BA487">
            <v>-232.08409000001848</v>
          </cell>
          <cell r="BB487">
            <v>-114.77666999999201</v>
          </cell>
          <cell r="BC487">
            <v>0</v>
          </cell>
          <cell r="BD487">
            <v>-1.8758600000001024</v>
          </cell>
          <cell r="BE487">
            <v>-802.6741200000979</v>
          </cell>
          <cell r="BF487">
            <v>-0.12988000002223998</v>
          </cell>
          <cell r="BG487">
            <v>-39.972850000020117</v>
          </cell>
          <cell r="BH487">
            <v>-25.112430000008317</v>
          </cell>
          <cell r="BI487">
            <v>-235.70938999997452</v>
          </cell>
          <cell r="BJ487">
            <v>-19.809110000001965</v>
          </cell>
          <cell r="BK487">
            <v>-82.391359999994165</v>
          </cell>
          <cell r="BL487">
            <v>-23.076170000014827</v>
          </cell>
          <cell r="BM487">
            <v>-66.462409999978263</v>
          </cell>
          <cell r="BN487">
            <v>-120.77247000002535</v>
          </cell>
          <cell r="BO487">
            <v>-187.43705999999656</v>
          </cell>
          <cell r="BP487">
            <v>-1.8009899999888148</v>
          </cell>
          <cell r="BQ487">
            <v>0</v>
          </cell>
          <cell r="BR487">
            <v>-822.11631000041962</v>
          </cell>
          <cell r="BS487">
            <v>0</v>
          </cell>
          <cell r="BT487">
            <v>-32.08308000001125</v>
          </cell>
          <cell r="BU487">
            <v>-46.889710000017658</v>
          </cell>
          <cell r="BV487">
            <v>-214.35649000003468</v>
          </cell>
          <cell r="BW487">
            <v>0</v>
          </cell>
          <cell r="BX487">
            <v>-92.478139999991981</v>
          </cell>
          <cell r="BY487">
            <v>-92.264770000008866</v>
          </cell>
          <cell r="BZ487">
            <v>-175.69580000001588</v>
          </cell>
          <cell r="CA487">
            <v>-83.033400000014808</v>
          </cell>
          <cell r="CB487">
            <v>-79.059559999994235</v>
          </cell>
          <cell r="CC487">
            <v>0</v>
          </cell>
          <cell r="CD487">
            <v>-6.2553600000101142</v>
          </cell>
          <cell r="CE487">
            <v>-349.45371000049636</v>
          </cell>
          <cell r="CF487">
            <v>-124.0058999999892</v>
          </cell>
          <cell r="CG487">
            <v>0</v>
          </cell>
          <cell r="CH487">
            <v>0</v>
          </cell>
          <cell r="CI487">
            <v>-182.75109999999404</v>
          </cell>
          <cell r="CJ487">
            <v>0</v>
          </cell>
          <cell r="CK487">
            <v>0</v>
          </cell>
          <cell r="CL487">
            <v>-20.69539999999688</v>
          </cell>
          <cell r="CM487">
            <v>-17.853399999992689</v>
          </cell>
          <cell r="CN487">
            <v>60.680200000002515</v>
          </cell>
          <cell r="CO487">
            <v>-57.937899999989895</v>
          </cell>
          <cell r="CP487">
            <v>-4.2338400000007823</v>
          </cell>
          <cell r="CQ487">
            <v>-2.6563700000115205</v>
          </cell>
          <cell r="CR487">
            <v>-164.3257500003092</v>
          </cell>
          <cell r="CS487">
            <v>-8.3564499999920372</v>
          </cell>
          <cell r="CT487">
            <v>0</v>
          </cell>
          <cell r="CU487">
            <v>0</v>
          </cell>
          <cell r="CV487">
            <v>-1.3097399999969639</v>
          </cell>
          <cell r="CW487">
            <v>0</v>
          </cell>
          <cell r="CX487">
            <v>-9.9588299999959418</v>
          </cell>
          <cell r="CY487">
            <v>-66.450639999995474</v>
          </cell>
          <cell r="CZ487">
            <v>-29.813269999984186</v>
          </cell>
          <cell r="DA487">
            <v>-19.040069999988191</v>
          </cell>
          <cell r="DB487">
            <v>-29.396749999985332</v>
          </cell>
          <cell r="DC487">
            <v>0</v>
          </cell>
          <cell r="DD487">
            <v>0</v>
          </cell>
          <cell r="DE487">
            <v>-13704.046860000119</v>
          </cell>
          <cell r="DF487">
            <v>0</v>
          </cell>
          <cell r="DG487">
            <v>0</v>
          </cell>
          <cell r="DH487">
            <v>0</v>
          </cell>
          <cell r="DI487">
            <v>-4.6268500000005588</v>
          </cell>
          <cell r="DJ487">
            <v>0</v>
          </cell>
          <cell r="DK487">
            <v>0</v>
          </cell>
          <cell r="DL487">
            <v>-28.817449999973178</v>
          </cell>
          <cell r="DM487">
            <v>-74.694549999985611</v>
          </cell>
          <cell r="DN487">
            <v>-21.744360000011511</v>
          </cell>
          <cell r="DO487">
            <v>-13570.339370000002</v>
          </cell>
          <cell r="DP487">
            <v>0</v>
          </cell>
          <cell r="DQ487">
            <v>-3.8242800000007264</v>
          </cell>
          <cell r="DR487">
            <v>-1297.1132699996233</v>
          </cell>
          <cell r="DS487">
            <v>-134.90931000001729</v>
          </cell>
          <cell r="DT487">
            <v>-79.784879999991972</v>
          </cell>
          <cell r="DU487">
            <v>-162.77013000001898</v>
          </cell>
          <cell r="DV487">
            <v>-235.56173999997554</v>
          </cell>
          <cell r="DW487">
            <v>0</v>
          </cell>
          <cell r="DX487">
            <v>-58.588559999989229</v>
          </cell>
          <cell r="DY487">
            <v>-139.65915000002133</v>
          </cell>
          <cell r="DZ487">
            <v>-147.23574999999255</v>
          </cell>
          <cell r="EA487">
            <v>-82.992029999964871</v>
          </cell>
          <cell r="EB487">
            <v>-70.20952999999281</v>
          </cell>
          <cell r="EC487">
            <v>-21.579540000006091</v>
          </cell>
          <cell r="ED487">
            <v>-163.82264999998733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Currant Creek</v>
          </cell>
          <cell r="F489">
            <v>-1.1316599999845494</v>
          </cell>
          <cell r="G489">
            <v>-7.5263300000005984</v>
          </cell>
          <cell r="H489">
            <v>0</v>
          </cell>
          <cell r="I489">
            <v>0</v>
          </cell>
          <cell r="J489">
            <v>0</v>
          </cell>
          <cell r="K489">
            <v>-23.98096000001533</v>
          </cell>
          <cell r="L489">
            <v>-7.1572300000116229</v>
          </cell>
          <cell r="M489">
            <v>-1.4717539999983273</v>
          </cell>
          <cell r="N489">
            <v>-32.540009999996983</v>
          </cell>
          <cell r="O489">
            <v>-2</v>
          </cell>
          <cell r="P489">
            <v>0</v>
          </cell>
          <cell r="Q489">
            <v>0</v>
          </cell>
          <cell r="R489">
            <v>-230.02155199972913</v>
          </cell>
          <cell r="S489">
            <v>0</v>
          </cell>
          <cell r="T489">
            <v>-13.239760000025854</v>
          </cell>
          <cell r="U489">
            <v>-48.95586999997613</v>
          </cell>
          <cell r="V489">
            <v>-71.995181999998749</v>
          </cell>
          <cell r="W489">
            <v>-31.657030000002123</v>
          </cell>
          <cell r="X489">
            <v>-40.844293999980437</v>
          </cell>
          <cell r="Y489">
            <v>-2.4966549999662675</v>
          </cell>
          <cell r="Z489">
            <v>-5.1886649999651127</v>
          </cell>
          <cell r="AA489">
            <v>-13.644096000003628</v>
          </cell>
          <cell r="AB489">
            <v>-2</v>
          </cell>
          <cell r="AC489">
            <v>0</v>
          </cell>
          <cell r="AD489">
            <v>0</v>
          </cell>
          <cell r="AE489">
            <v>-814.28593799984083</v>
          </cell>
          <cell r="AF489">
            <v>-192.9423700000043</v>
          </cell>
          <cell r="AG489">
            <v>-264.01285999995889</v>
          </cell>
          <cell r="AH489">
            <v>-112.92000000001281</v>
          </cell>
          <cell r="AI489">
            <v>-104.46343400003389</v>
          </cell>
          <cell r="AJ489">
            <v>-55.242617000010796</v>
          </cell>
          <cell r="AK489">
            <v>-68.726820999989286</v>
          </cell>
          <cell r="AL489">
            <v>-3.1850520000443794</v>
          </cell>
          <cell r="AM489">
            <v>-4.8106039999984205</v>
          </cell>
          <cell r="AN489">
            <v>-7.9821799999917857</v>
          </cell>
          <cell r="AO489">
            <v>0</v>
          </cell>
          <cell r="AP489">
            <v>0</v>
          </cell>
          <cell r="AQ489">
            <v>0</v>
          </cell>
          <cell r="AR489">
            <v>-611.33504599984735</v>
          </cell>
          <cell r="AS489">
            <v>0</v>
          </cell>
          <cell r="AT489">
            <v>-52.173999999999069</v>
          </cell>
          <cell r="AU489">
            <v>-39.960002999985591</v>
          </cell>
          <cell r="AV489">
            <v>-154.1547890000511</v>
          </cell>
          <cell r="AW489">
            <v>-96.988895000016782</v>
          </cell>
          <cell r="AX489">
            <v>-79.546297000080813</v>
          </cell>
          <cell r="AY489">
            <v>0</v>
          </cell>
          <cell r="AZ489">
            <v>-17.815421999956015</v>
          </cell>
          <cell r="BA489">
            <v>-84.199489999969956</v>
          </cell>
          <cell r="BB489">
            <v>-30.501909999991767</v>
          </cell>
          <cell r="BC489">
            <v>-55.994239999999991</v>
          </cell>
          <cell r="BD489">
            <v>0</v>
          </cell>
          <cell r="BE489">
            <v>-700.42969999974594</v>
          </cell>
          <cell r="BF489">
            <v>-81.167639999999665</v>
          </cell>
          <cell r="BG489">
            <v>-86.934201999974903</v>
          </cell>
          <cell r="BH489">
            <v>-143.87118000001647</v>
          </cell>
          <cell r="BI489">
            <v>-132.59568999998737</v>
          </cell>
          <cell r="BJ489">
            <v>-139.97982000000775</v>
          </cell>
          <cell r="BK489">
            <v>-42.938449999957811</v>
          </cell>
          <cell r="BL489">
            <v>-56.84404400002677</v>
          </cell>
          <cell r="BM489">
            <v>-25.140883999993093</v>
          </cell>
          <cell r="BN489">
            <v>-148.33172999997623</v>
          </cell>
          <cell r="BO489">
            <v>-36.765669999993406</v>
          </cell>
          <cell r="BP489">
            <v>202.89882999999099</v>
          </cell>
          <cell r="BQ489">
            <v>-8.7592200000071898</v>
          </cell>
          <cell r="BR489">
            <v>-1119.5551190008409</v>
          </cell>
          <cell r="BS489">
            <v>-21.362149999971734</v>
          </cell>
          <cell r="BT489">
            <v>-85.280566000001272</v>
          </cell>
          <cell r="BU489">
            <v>-168.3057400000398</v>
          </cell>
          <cell r="BV489">
            <v>-185.78518999996595</v>
          </cell>
          <cell r="BW489">
            <v>-236.59931999997934</v>
          </cell>
          <cell r="BX489">
            <v>-188.03292000002693</v>
          </cell>
          <cell r="BY489">
            <v>-17.425854999979492</v>
          </cell>
          <cell r="BZ489">
            <v>-29.50463799998397</v>
          </cell>
          <cell r="CA489">
            <v>-152.44507999997586</v>
          </cell>
          <cell r="CB489">
            <v>-8.244090000000142</v>
          </cell>
          <cell r="CC489">
            <v>-25.35252000001492</v>
          </cell>
          <cell r="CD489">
            <v>-1.2170499999992899</v>
          </cell>
          <cell r="CE489">
            <v>-18837.235296000028</v>
          </cell>
          <cell r="CF489">
            <v>-18272.892622999992</v>
          </cell>
          <cell r="CG489">
            <v>-24.745759999990696</v>
          </cell>
          <cell r="CH489">
            <v>-6.7256569999735802</v>
          </cell>
          <cell r="CI489">
            <v>-273.09348999999929</v>
          </cell>
          <cell r="CJ489">
            <v>0</v>
          </cell>
          <cell r="CK489">
            <v>-4.3089949999994133</v>
          </cell>
          <cell r="CL489">
            <v>-118.16037599998526</v>
          </cell>
          <cell r="CM489">
            <v>-105.55968700000085</v>
          </cell>
          <cell r="CN489">
            <v>-7.165867999981856</v>
          </cell>
          <cell r="CO489">
            <v>-13.054680000001099</v>
          </cell>
          <cell r="CP489">
            <v>-11.528160000016214</v>
          </cell>
          <cell r="CQ489">
            <v>0</v>
          </cell>
          <cell r="CR489">
            <v>-301.15303599997424</v>
          </cell>
          <cell r="CS489">
            <v>-0.23211699999956181</v>
          </cell>
          <cell r="CT489">
            <v>-18.212910000002012</v>
          </cell>
          <cell r="CU489">
            <v>-9.3789899999974295</v>
          </cell>
          <cell r="CV489">
            <v>0</v>
          </cell>
          <cell r="CW489">
            <v>0</v>
          </cell>
          <cell r="CX489">
            <v>-6.3979199999994307</v>
          </cell>
          <cell r="CY489">
            <v>-130.79920300003141</v>
          </cell>
          <cell r="CZ489">
            <v>-106.0260019999987</v>
          </cell>
          <cell r="DA489">
            <v>-20.202484000008553</v>
          </cell>
          <cell r="DB489">
            <v>-6.4514599999965867</v>
          </cell>
          <cell r="DC489">
            <v>-3.4519500000169501</v>
          </cell>
          <cell r="DD489">
            <v>0</v>
          </cell>
          <cell r="DE489">
            <v>4618.065358000109</v>
          </cell>
          <cell r="DF489">
            <v>-0.23101799999949435</v>
          </cell>
          <cell r="DG489">
            <v>-10.979409999999916</v>
          </cell>
          <cell r="DH489">
            <v>-1.7160100000037346</v>
          </cell>
          <cell r="DI489">
            <v>0</v>
          </cell>
          <cell r="DJ489">
            <v>0</v>
          </cell>
          <cell r="DK489">
            <v>-4.4994299999962095</v>
          </cell>
          <cell r="DL489">
            <v>-130.60785999998916</v>
          </cell>
          <cell r="DM489">
            <v>-72.576264000002993</v>
          </cell>
          <cell r="DN489">
            <v>-78.787639999995008</v>
          </cell>
          <cell r="DO489">
            <v>4986.5918600000005</v>
          </cell>
          <cell r="DP489">
            <v>-20.460859999991953</v>
          </cell>
          <cell r="DQ489">
            <v>-48.668009999993956</v>
          </cell>
          <cell r="DR489">
            <v>-1432.9020859999582</v>
          </cell>
          <cell r="DS489">
            <v>-31.528431999962777</v>
          </cell>
          <cell r="DT489">
            <v>-47.279069999989588</v>
          </cell>
          <cell r="DU489">
            <v>-8.8853100000123959</v>
          </cell>
          <cell r="DV489">
            <v>0</v>
          </cell>
          <cell r="DW489">
            <v>0</v>
          </cell>
          <cell r="DX489">
            <v>-754.1125699999975</v>
          </cell>
          <cell r="DY489">
            <v>-179.06040000001667</v>
          </cell>
          <cell r="DZ489">
            <v>-120.54622100002598</v>
          </cell>
          <cell r="EA489">
            <v>-151.92601300001843</v>
          </cell>
          <cell r="EB489">
            <v>-57.960049999994226</v>
          </cell>
          <cell r="EC489">
            <v>-81.604019999998854</v>
          </cell>
          <cell r="ED489">
            <v>0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50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50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Gadsby CT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-209.40125599998282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-2.1052239999989979</v>
          </cell>
          <cell r="X491">
            <v>-7.5661619999991672</v>
          </cell>
          <cell r="Y491">
            <v>-15.732422000000952</v>
          </cell>
          <cell r="Z491">
            <v>-22.822269999989658</v>
          </cell>
          <cell r="AA491">
            <v>-79.227929499989841</v>
          </cell>
          <cell r="AB491">
            <v>-91.947248500000569</v>
          </cell>
          <cell r="AC491">
            <v>10</v>
          </cell>
          <cell r="AD491">
            <v>0</v>
          </cell>
          <cell r="AE491">
            <v>-357.39186449995032</v>
          </cell>
          <cell r="AF491">
            <v>0</v>
          </cell>
          <cell r="AG491">
            <v>0</v>
          </cell>
          <cell r="AH491">
            <v>0</v>
          </cell>
          <cell r="AI491">
            <v>-114.4197739999945</v>
          </cell>
          <cell r="AJ491">
            <v>-28.422851000002993</v>
          </cell>
          <cell r="AK491">
            <v>-26.028318000000581</v>
          </cell>
          <cell r="AL491">
            <v>-29.212500999994518</v>
          </cell>
          <cell r="AM491">
            <v>-117.13908199999423</v>
          </cell>
          <cell r="AN491">
            <v>-61.165466999991622</v>
          </cell>
          <cell r="AO491">
            <v>-1.0038714999973308</v>
          </cell>
          <cell r="AP491">
            <v>20</v>
          </cell>
          <cell r="AQ491">
            <v>0</v>
          </cell>
          <cell r="AR491">
            <v>-502.0975604999694</v>
          </cell>
          <cell r="AS491">
            <v>0</v>
          </cell>
          <cell r="AT491">
            <v>0</v>
          </cell>
          <cell r="AU491">
            <v>0</v>
          </cell>
          <cell r="AV491">
            <v>-66.52299850000054</v>
          </cell>
          <cell r="AW491">
            <v>-178.50912900000185</v>
          </cell>
          <cell r="AX491">
            <v>-85.78414850000263</v>
          </cell>
          <cell r="AY491">
            <v>-68.819413999997778</v>
          </cell>
          <cell r="AZ491">
            <v>-82.647087000004831</v>
          </cell>
          <cell r="BA491">
            <v>-19.814569500002108</v>
          </cell>
          <cell r="BB491">
            <v>-2.1400000332505442E-4</v>
          </cell>
          <cell r="BC491">
            <v>0</v>
          </cell>
          <cell r="BD491">
            <v>0</v>
          </cell>
          <cell r="BE491">
            <v>-210.74022949999198</v>
          </cell>
          <cell r="BF491">
            <v>0</v>
          </cell>
          <cell r="BG491">
            <v>0</v>
          </cell>
          <cell r="BH491">
            <v>0</v>
          </cell>
          <cell r="BI491">
            <v>-27.606930999994802</v>
          </cell>
          <cell r="BJ491">
            <v>-114.45085249999829</v>
          </cell>
          <cell r="BK491">
            <v>-57.715396999999939</v>
          </cell>
          <cell r="BL491">
            <v>-53.139600500006054</v>
          </cell>
          <cell r="BM491">
            <v>-22.888204499991843</v>
          </cell>
          <cell r="BN491">
            <v>-21.612794000000576</v>
          </cell>
          <cell r="BO491">
            <v>-4.5000000682193786E-5</v>
          </cell>
          <cell r="BP491">
            <v>86.673595000002024</v>
          </cell>
          <cell r="BQ491">
            <v>0</v>
          </cell>
          <cell r="BR491">
            <v>-8.9013230000273325</v>
          </cell>
          <cell r="BS491">
            <v>0</v>
          </cell>
          <cell r="BT491">
            <v>0</v>
          </cell>
          <cell r="BU491">
            <v>0</v>
          </cell>
          <cell r="BV491">
            <v>-27.533744000000297</v>
          </cell>
          <cell r="BW491">
            <v>0</v>
          </cell>
          <cell r="BX491">
            <v>0</v>
          </cell>
          <cell r="BY491">
            <v>-9.126524999999674</v>
          </cell>
          <cell r="BZ491">
            <v>-0.87378199999875505</v>
          </cell>
          <cell r="CA491">
            <v>-1.3672719999995024</v>
          </cell>
          <cell r="CB491">
            <v>0</v>
          </cell>
          <cell r="CC491">
            <v>0</v>
          </cell>
          <cell r="CD491">
            <v>30</v>
          </cell>
          <cell r="CE491">
            <v>-20</v>
          </cell>
          <cell r="CF491">
            <v>-20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50</v>
          </cell>
          <cell r="CS491">
            <v>10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10</v>
          </cell>
          <cell r="DD491">
            <v>30</v>
          </cell>
          <cell r="DE491">
            <v>9.9887319999979809</v>
          </cell>
          <cell r="DF491">
            <v>10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-1.1268000002019107E-2</v>
          </cell>
          <cell r="DO491">
            <v>-10</v>
          </cell>
          <cell r="DP491">
            <v>0</v>
          </cell>
          <cell r="DQ491">
            <v>10</v>
          </cell>
          <cell r="DR491">
            <v>-10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-10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-14.280999999959022</v>
          </cell>
          <cell r="S492">
            <v>0</v>
          </cell>
          <cell r="T492">
            <v>0</v>
          </cell>
          <cell r="U492">
            <v>-7.2541499999933876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-7.026849999994738</v>
          </cell>
          <cell r="AE492">
            <v>-49.770490000024438</v>
          </cell>
          <cell r="AF492">
            <v>-10.382080000010319</v>
          </cell>
          <cell r="AG492">
            <v>0</v>
          </cell>
          <cell r="AH492">
            <v>-4.3151800000050571</v>
          </cell>
          <cell r="AI492">
            <v>-8.6669899999978952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-26.406240000011167</v>
          </cell>
          <cell r="AO492">
            <v>0</v>
          </cell>
          <cell r="AP492">
            <v>0</v>
          </cell>
          <cell r="AQ492">
            <v>0</v>
          </cell>
          <cell r="AR492">
            <v>-171.4615899999626</v>
          </cell>
          <cell r="AS492">
            <v>0</v>
          </cell>
          <cell r="AT492">
            <v>-6.4627800000016578</v>
          </cell>
          <cell r="AU492">
            <v>-10.14112000001478</v>
          </cell>
          <cell r="AV492">
            <v>-61.953390000009676</v>
          </cell>
          <cell r="AW492">
            <v>0</v>
          </cell>
          <cell r="AX492">
            <v>-9.2231400000018766</v>
          </cell>
          <cell r="AY492">
            <v>0</v>
          </cell>
          <cell r="AZ492">
            <v>-18.240969999984372</v>
          </cell>
          <cell r="BA492">
            <v>-8.3530299999983981</v>
          </cell>
          <cell r="BB492">
            <v>-36.491219999996247</v>
          </cell>
          <cell r="BC492">
            <v>-20.595939999999246</v>
          </cell>
          <cell r="BD492">
            <v>0</v>
          </cell>
          <cell r="BE492">
            <v>-118.25487000006251</v>
          </cell>
          <cell r="BF492">
            <v>-7.1418500000145286</v>
          </cell>
          <cell r="BG492">
            <v>-23.209450000023935</v>
          </cell>
          <cell r="BH492">
            <v>-53.032709999999497</v>
          </cell>
          <cell r="BI492">
            <v>-31.093510000006063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-1.855230000015581</v>
          </cell>
          <cell r="BQ492">
            <v>-1.9221200000029057</v>
          </cell>
          <cell r="BR492">
            <v>-288.01701999991201</v>
          </cell>
          <cell r="BS492">
            <v>-13.763620000012452</v>
          </cell>
          <cell r="BT492">
            <v>-77.714100000011967</v>
          </cell>
          <cell r="BU492">
            <v>-54.287550000008196</v>
          </cell>
          <cell r="BV492">
            <v>-58.172790000011446</v>
          </cell>
          <cell r="BW492">
            <v>0</v>
          </cell>
          <cell r="BX492">
            <v>-16.164550000001327</v>
          </cell>
          <cell r="BY492">
            <v>-6.8518099999928381</v>
          </cell>
          <cell r="BZ492">
            <v>0</v>
          </cell>
          <cell r="CA492">
            <v>-30.645120000001043</v>
          </cell>
          <cell r="CB492">
            <v>-30.417479999974603</v>
          </cell>
          <cell r="CC492">
            <v>0</v>
          </cell>
          <cell r="CD492">
            <v>0</v>
          </cell>
          <cell r="CE492">
            <v>-285.21661000000313</v>
          </cell>
          <cell r="CF492">
            <v>0</v>
          </cell>
          <cell r="CG492">
            <v>0</v>
          </cell>
          <cell r="CH492">
            <v>0</v>
          </cell>
          <cell r="CI492">
            <v>-77.15537999998196</v>
          </cell>
          <cell r="CJ492">
            <v>0</v>
          </cell>
          <cell r="CK492">
            <v>-181.90637000001152</v>
          </cell>
          <cell r="CL492">
            <v>-0.34081999998306856</v>
          </cell>
          <cell r="CM492">
            <v>-10.52880999998888</v>
          </cell>
          <cell r="CN492">
            <v>-1.0979999991832301E-2</v>
          </cell>
          <cell r="CO492">
            <v>0</v>
          </cell>
          <cell r="CP492">
            <v>-8.2575099999958184</v>
          </cell>
          <cell r="CQ492">
            <v>-7.0167399999918416</v>
          </cell>
          <cell r="CR492">
            <v>-54.742059999844059</v>
          </cell>
          <cell r="CS492">
            <v>0</v>
          </cell>
          <cell r="CT492">
            <v>0</v>
          </cell>
          <cell r="CU492">
            <v>0</v>
          </cell>
          <cell r="CV492">
            <v>-1.9489699999976438</v>
          </cell>
          <cell r="CW492">
            <v>0</v>
          </cell>
          <cell r="CX492">
            <v>-7.4533000000083121</v>
          </cell>
          <cell r="CY492">
            <v>-20.132069999992382</v>
          </cell>
          <cell r="CZ492">
            <v>-16.045899999997346</v>
          </cell>
          <cell r="DA492">
            <v>-2.4433599999756552</v>
          </cell>
          <cell r="DB492">
            <v>-5.5487600000051316</v>
          </cell>
          <cell r="DC492">
            <v>0</v>
          </cell>
          <cell r="DD492">
            <v>-1.1696999999985565</v>
          </cell>
          <cell r="DE492">
            <v>-862.04275999986567</v>
          </cell>
          <cell r="DF492">
            <v>0</v>
          </cell>
          <cell r="DG492">
            <v>0</v>
          </cell>
          <cell r="DH492">
            <v>0</v>
          </cell>
          <cell r="DI492">
            <v>-15.222999999998137</v>
          </cell>
          <cell r="DJ492">
            <v>0</v>
          </cell>
          <cell r="DK492">
            <v>-0.44896999999764375</v>
          </cell>
          <cell r="DL492">
            <v>-18.865480000007665</v>
          </cell>
          <cell r="DM492">
            <v>-10.878670000005513</v>
          </cell>
          <cell r="DN492">
            <v>-5.7069699999992736</v>
          </cell>
          <cell r="DO492">
            <v>-810.91967000000295</v>
          </cell>
          <cell r="DP492">
            <v>0</v>
          </cell>
          <cell r="DQ492">
            <v>0</v>
          </cell>
          <cell r="DR492">
            <v>-238.10908000008203</v>
          </cell>
          <cell r="DS492">
            <v>-18.423289999976987</v>
          </cell>
          <cell r="DT492">
            <v>-1.3920900000084657</v>
          </cell>
          <cell r="DU492">
            <v>-10.809000000008382</v>
          </cell>
          <cell r="DV492">
            <v>-46.414910000021337</v>
          </cell>
          <cell r="DW492">
            <v>0</v>
          </cell>
          <cell r="DX492">
            <v>-58.891659999993863</v>
          </cell>
          <cell r="DY492">
            <v>0</v>
          </cell>
          <cell r="DZ492">
            <v>-16.026849999994738</v>
          </cell>
          <cell r="EA492">
            <v>-13.630220000020927</v>
          </cell>
          <cell r="EB492">
            <v>-17.832360000000335</v>
          </cell>
          <cell r="EC492">
            <v>-14.280910000001313</v>
          </cell>
          <cell r="ED492">
            <v>-40.407789999997476</v>
          </cell>
        </row>
        <row r="493">
          <cell r="C493" t="str">
            <v>Lake Side 1</v>
          </cell>
          <cell r="F493">
            <v>-51.23414000000048</v>
          </cell>
          <cell r="G493">
            <v>0</v>
          </cell>
          <cell r="H493">
            <v>0</v>
          </cell>
          <cell r="I493">
            <v>0</v>
          </cell>
          <cell r="J493">
            <v>-11.63392999995267</v>
          </cell>
          <cell r="K493">
            <v>-35.457290000049397</v>
          </cell>
          <cell r="L493">
            <v>-4.8300700000254437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-18.553520000015851</v>
          </cell>
          <cell r="R493">
            <v>-87.583220000844449</v>
          </cell>
          <cell r="S493">
            <v>-25.178249999997206</v>
          </cell>
          <cell r="T493">
            <v>0</v>
          </cell>
          <cell r="U493">
            <v>0</v>
          </cell>
          <cell r="V493">
            <v>0</v>
          </cell>
          <cell r="W493">
            <v>-1.2200000346638262E-3</v>
          </cell>
          <cell r="X493">
            <v>0</v>
          </cell>
          <cell r="Y493">
            <v>-4.8059100000537001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-57.597840000002179</v>
          </cell>
          <cell r="AE493">
            <v>-602.85767000028864</v>
          </cell>
          <cell r="AF493">
            <v>-131.57608000002801</v>
          </cell>
          <cell r="AG493">
            <v>-231.55978000001051</v>
          </cell>
          <cell r="AH493">
            <v>-103.70663999998942</v>
          </cell>
          <cell r="AI493">
            <v>-41.239720000012312</v>
          </cell>
          <cell r="AJ493">
            <v>-5.2319300000090152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-89.543520000006538</v>
          </cell>
          <cell r="AR493">
            <v>-805.12430000025779</v>
          </cell>
          <cell r="AS493">
            <v>-29.557260000001406</v>
          </cell>
          <cell r="AT493">
            <v>-123.07257999997819</v>
          </cell>
          <cell r="AU493">
            <v>-94.217069999984233</v>
          </cell>
          <cell r="AV493">
            <v>-151.15921999997227</v>
          </cell>
          <cell r="AW493">
            <v>-107.3520299999509</v>
          </cell>
          <cell r="AX493">
            <v>-109.2717399999965</v>
          </cell>
          <cell r="AY493">
            <v>0</v>
          </cell>
          <cell r="AZ493">
            <v>-15.958990000013728</v>
          </cell>
          <cell r="BA493">
            <v>-36.716290000011213</v>
          </cell>
          <cell r="BB493">
            <v>-8.0551699999778066</v>
          </cell>
          <cell r="BC493">
            <v>-113.08796999999322</v>
          </cell>
          <cell r="BD493">
            <v>-16.675979999999981</v>
          </cell>
          <cell r="BE493">
            <v>-1267.2729100007564</v>
          </cell>
          <cell r="BF493">
            <v>-207.98107999999775</v>
          </cell>
          <cell r="BG493">
            <v>-200.41220000002068</v>
          </cell>
          <cell r="BH493">
            <v>-119.9835300000268</v>
          </cell>
          <cell r="BI493">
            <v>-215.51675999996951</v>
          </cell>
          <cell r="BJ493">
            <v>-138.34003000002122</v>
          </cell>
          <cell r="BK493">
            <v>-27.932860000000801</v>
          </cell>
          <cell r="BL493">
            <v>0</v>
          </cell>
          <cell r="BM493">
            <v>-23.59085999999661</v>
          </cell>
          <cell r="BN493">
            <v>-162.44151999999303</v>
          </cell>
          <cell r="BO493">
            <v>0</v>
          </cell>
          <cell r="BP493">
            <v>-55.261340000026394</v>
          </cell>
          <cell r="BQ493">
            <v>-115.8127300000051</v>
          </cell>
          <cell r="BR493">
            <v>-1499.3862100001425</v>
          </cell>
          <cell r="BS493">
            <v>-86.145309999992605</v>
          </cell>
          <cell r="BT493">
            <v>-240.87053999997443</v>
          </cell>
          <cell r="BU493">
            <v>-138.34847999998601</v>
          </cell>
          <cell r="BV493">
            <v>-229.80986999999732</v>
          </cell>
          <cell r="BW493">
            <v>-364.00584999995772</v>
          </cell>
          <cell r="BX493">
            <v>-154.69821000000229</v>
          </cell>
          <cell r="BY493">
            <v>-17.300060000037774</v>
          </cell>
          <cell r="BZ493">
            <v>-20.168449999997392</v>
          </cell>
          <cell r="CA493">
            <v>-159.22012999997241</v>
          </cell>
          <cell r="CB493">
            <v>-41.491309999983059</v>
          </cell>
          <cell r="CC493">
            <v>-36.511829999973997</v>
          </cell>
          <cell r="CD493">
            <v>-10.816170000005513</v>
          </cell>
          <cell r="CE493">
            <v>39224.359729999211</v>
          </cell>
          <cell r="CF493">
            <v>40226.44472</v>
          </cell>
          <cell r="CG493">
            <v>-67.220629999996163</v>
          </cell>
          <cell r="CH493">
            <v>-13.289270000008401</v>
          </cell>
          <cell r="CI493">
            <v>-344.71830000000773</v>
          </cell>
          <cell r="CJ493">
            <v>-3.5403799999912735</v>
          </cell>
          <cell r="CK493">
            <v>-95.00854999999865</v>
          </cell>
          <cell r="CL493">
            <v>-196.51350000000093</v>
          </cell>
          <cell r="CM493">
            <v>-165.97297000000253</v>
          </cell>
          <cell r="CN493">
            <v>9.1543499999679625</v>
          </cell>
          <cell r="CO493">
            <v>-4.6633100000035483</v>
          </cell>
          <cell r="CP493">
            <v>-33.361429999989923</v>
          </cell>
          <cell r="CQ493">
            <v>-86.951000000000931</v>
          </cell>
          <cell r="CR493">
            <v>-767.36903000017628</v>
          </cell>
          <cell r="CS493">
            <v>-30.912360000016633</v>
          </cell>
          <cell r="CT493">
            <v>-62.947500000009313</v>
          </cell>
          <cell r="CU493">
            <v>-12.070589999988442</v>
          </cell>
          <cell r="CV493">
            <v>-8.8003800000005867</v>
          </cell>
          <cell r="CW493">
            <v>-9.3983799999987241</v>
          </cell>
          <cell r="CX493">
            <v>-15.877680000005057</v>
          </cell>
          <cell r="CY493">
            <v>-206.94258999999147</v>
          </cell>
          <cell r="CZ493">
            <v>-157.06141999998363</v>
          </cell>
          <cell r="DA493">
            <v>-108.04568999999901</v>
          </cell>
          <cell r="DB493">
            <v>-13.084950000004028</v>
          </cell>
          <cell r="DC493">
            <v>-68.473259999998845</v>
          </cell>
          <cell r="DD493">
            <v>-73.75423000002047</v>
          </cell>
          <cell r="DE493">
            <v>-1019.6153900003992</v>
          </cell>
          <cell r="DF493">
            <v>-93.041650000028312</v>
          </cell>
          <cell r="DG493">
            <v>-51.147119999979623</v>
          </cell>
          <cell r="DH493">
            <v>-9.2824100000143517</v>
          </cell>
          <cell r="DI493">
            <v>-74.037099999986822</v>
          </cell>
          <cell r="DJ493">
            <v>-6.2983700000040699</v>
          </cell>
          <cell r="DK493">
            <v>-38.040460000018356</v>
          </cell>
          <cell r="DL493">
            <v>-179.41537999996217</v>
          </cell>
          <cell r="DM493">
            <v>-255.81842000002507</v>
          </cell>
          <cell r="DN493">
            <v>-108.64410000003409</v>
          </cell>
          <cell r="DO493">
            <v>-15.122399999992922</v>
          </cell>
          <cell r="DP493">
            <v>-88.09918000001926</v>
          </cell>
          <cell r="DQ493">
            <v>-100.66879999998491</v>
          </cell>
          <cell r="DR493">
            <v>-3111.5513799991459</v>
          </cell>
          <cell r="DS493">
            <v>-171.13348999997834</v>
          </cell>
          <cell r="DT493">
            <v>-204.40020999999251</v>
          </cell>
          <cell r="DU493">
            <v>-66.619269999995595</v>
          </cell>
          <cell r="DV493">
            <v>-243.45451000001049</v>
          </cell>
          <cell r="DW493">
            <v>-197.98013999999966</v>
          </cell>
          <cell r="DX493">
            <v>-1574.6865400000243</v>
          </cell>
          <cell r="DY493">
            <v>-54.338719999999739</v>
          </cell>
          <cell r="DZ493">
            <v>-109.43299999996088</v>
          </cell>
          <cell r="EA493">
            <v>-261.69185000000289</v>
          </cell>
          <cell r="EB493">
            <v>-36.070260000007693</v>
          </cell>
          <cell r="EC493">
            <v>-151.62005999998655</v>
          </cell>
          <cell r="ED493">
            <v>-40.123329999973066</v>
          </cell>
        </row>
        <row r="494">
          <cell r="C494" t="str">
            <v>Lake Side 2</v>
          </cell>
          <cell r="F494">
            <v>0</v>
          </cell>
          <cell r="G494">
            <v>-4.4799999886890873E-3</v>
          </cell>
          <cell r="H494">
            <v>-0.74585999999544583</v>
          </cell>
          <cell r="I494">
            <v>0</v>
          </cell>
          <cell r="J494">
            <v>-30.765239999978803</v>
          </cell>
          <cell r="K494">
            <v>-42.295860000012908</v>
          </cell>
          <cell r="L494">
            <v>-4.4400620000087656</v>
          </cell>
          <cell r="M494">
            <v>-4.9768239999539219</v>
          </cell>
          <cell r="N494">
            <v>-5.010950000025332</v>
          </cell>
          <cell r="O494">
            <v>0</v>
          </cell>
          <cell r="P494">
            <v>0</v>
          </cell>
          <cell r="Q494">
            <v>-14.342980000015814</v>
          </cell>
          <cell r="R494">
            <v>3912.0207379991189</v>
          </cell>
          <cell r="S494">
            <v>-6.3951300000189804</v>
          </cell>
          <cell r="T494">
            <v>4324.0897600000026</v>
          </cell>
          <cell r="U494">
            <v>-191.25143000000389</v>
          </cell>
          <cell r="V494">
            <v>-31.054692000034265</v>
          </cell>
          <cell r="W494">
            <v>-15.983871000004001</v>
          </cell>
          <cell r="X494">
            <v>-28.483158999995794</v>
          </cell>
          <cell r="Y494">
            <v>-11.466792000050191</v>
          </cell>
          <cell r="Z494">
            <v>-42.250931999995373</v>
          </cell>
          <cell r="AA494">
            <v>-51.878461000043899</v>
          </cell>
          <cell r="AB494">
            <v>-3.4425049999845214</v>
          </cell>
          <cell r="AC494">
            <v>-23.135739999997895</v>
          </cell>
          <cell r="AD494">
            <v>-6.7263099999981932</v>
          </cell>
          <cell r="AE494">
            <v>-743.31608299957588</v>
          </cell>
          <cell r="AF494">
            <v>-49.768450000003213</v>
          </cell>
          <cell r="AG494">
            <v>-63.045019999990473</v>
          </cell>
          <cell r="AH494">
            <v>-124.70260000001872</v>
          </cell>
          <cell r="AI494">
            <v>-253.53225500002736</v>
          </cell>
          <cell r="AJ494">
            <v>-45.431913000065833</v>
          </cell>
          <cell r="AK494">
            <v>-67.105932000034954</v>
          </cell>
          <cell r="AL494">
            <v>-73.951386000029743</v>
          </cell>
          <cell r="AM494">
            <v>-1.7077750000171363</v>
          </cell>
          <cell r="AN494">
            <v>-64.033149000024423</v>
          </cell>
          <cell r="AO494">
            <v>-4.8129999777302146E-3</v>
          </cell>
          <cell r="AP494">
            <v>-3.2499999972060323E-2</v>
          </cell>
          <cell r="AQ494">
            <v>-2.899999963119626E-4</v>
          </cell>
          <cell r="AR494">
            <v>-1002.2035500002094</v>
          </cell>
          <cell r="AS494">
            <v>-0.60672999999951571</v>
          </cell>
          <cell r="AT494">
            <v>-0.30426999999326654</v>
          </cell>
          <cell r="AU494">
            <v>-11.18528000000515</v>
          </cell>
          <cell r="AV494">
            <v>-164.94070600002306</v>
          </cell>
          <cell r="AW494">
            <v>-210.9664449999691</v>
          </cell>
          <cell r="AX494">
            <v>-208.94464899995364</v>
          </cell>
          <cell r="AY494">
            <v>-13.797038000018802</v>
          </cell>
          <cell r="AZ494">
            <v>-34.785210000001825</v>
          </cell>
          <cell r="BA494">
            <v>-223.56555199995637</v>
          </cell>
          <cell r="BB494">
            <v>-132.22489000001224</v>
          </cell>
          <cell r="BC494">
            <v>-0.87613999997847714</v>
          </cell>
          <cell r="BD494">
            <v>-6.6400000068824738E-3</v>
          </cell>
          <cell r="BE494">
            <v>-7248.0443779998459</v>
          </cell>
          <cell r="BF494">
            <v>-0.52350999999907799</v>
          </cell>
          <cell r="BG494">
            <v>-31.239889999997104</v>
          </cell>
          <cell r="BH494">
            <v>-31.641759999998612</v>
          </cell>
          <cell r="BI494">
            <v>-305.71189999999478</v>
          </cell>
          <cell r="BJ494">
            <v>-243.18648299999768</v>
          </cell>
          <cell r="BK494">
            <v>-290.59186499996576</v>
          </cell>
          <cell r="BL494">
            <v>-44.455580000008922</v>
          </cell>
          <cell r="BM494">
            <v>-44.054680000001099</v>
          </cell>
          <cell r="BN494">
            <v>-230.94697999994969</v>
          </cell>
          <cell r="BO494">
            <v>-117.30159000004642</v>
          </cell>
          <cell r="BP494">
            <v>-5902.0511999999871</v>
          </cell>
          <cell r="BQ494">
            <v>-6.3389400000160094</v>
          </cell>
          <cell r="BR494">
            <v>-695.23106000060216</v>
          </cell>
          <cell r="BS494">
            <v>-1.0827400000125635</v>
          </cell>
          <cell r="BT494">
            <v>316.91037999998662</v>
          </cell>
          <cell r="BU494">
            <v>-26.889429999981076</v>
          </cell>
          <cell r="BV494">
            <v>-289.13852300000144</v>
          </cell>
          <cell r="BW494">
            <v>-164.43809000001056</v>
          </cell>
          <cell r="BX494">
            <v>-188.03784000000451</v>
          </cell>
          <cell r="BY494">
            <v>-27.789779999991879</v>
          </cell>
          <cell r="BZ494">
            <v>-112.37890000001062</v>
          </cell>
          <cell r="CA494">
            <v>-185.1216270000441</v>
          </cell>
          <cell r="CB494">
            <v>-10.023359999991953</v>
          </cell>
          <cell r="CC494">
            <v>-5.837390000000596</v>
          </cell>
          <cell r="CD494">
            <v>-1.403760000015609</v>
          </cell>
          <cell r="CE494">
            <v>-5357.4410800002515</v>
          </cell>
          <cell r="CF494">
            <v>-4637.933079999988</v>
          </cell>
          <cell r="CG494">
            <v>-0.45214000000851229</v>
          </cell>
          <cell r="CH494">
            <v>-3.9498500000045169</v>
          </cell>
          <cell r="CI494">
            <v>-141.6501500000013</v>
          </cell>
          <cell r="CJ494">
            <v>-1.8000000272877514E-4</v>
          </cell>
          <cell r="CK494">
            <v>-2.7310000004945323E-2</v>
          </cell>
          <cell r="CL494">
            <v>-73.605530000000726</v>
          </cell>
          <cell r="CM494">
            <v>-104.64718999998877</v>
          </cell>
          <cell r="CN494">
            <v>-382.37041999999201</v>
          </cell>
          <cell r="CO494">
            <v>-2.9342000000178814</v>
          </cell>
          <cell r="CP494">
            <v>-7.3466900000057649</v>
          </cell>
          <cell r="CQ494">
            <v>-2.5243400000035763</v>
          </cell>
          <cell r="CR494">
            <v>-183.55502999993041</v>
          </cell>
          <cell r="CS494">
            <v>-0.75467999995453283</v>
          </cell>
          <cell r="CT494">
            <v>-1.3299600000027567</v>
          </cell>
          <cell r="CU494">
            <v>-1.5996200000226963</v>
          </cell>
          <cell r="CV494">
            <v>-5.2479999983916059E-2</v>
          </cell>
          <cell r="CW494">
            <v>-5.9999991208314896E-5</v>
          </cell>
          <cell r="CX494">
            <v>-1.3640000019222498E-2</v>
          </cell>
          <cell r="CY494">
            <v>-63.412840000004508</v>
          </cell>
          <cell r="CZ494">
            <v>-81.489819999958854</v>
          </cell>
          <cell r="DA494">
            <v>-27.912590000021737</v>
          </cell>
          <cell r="DB494">
            <v>-1.4986100000096485</v>
          </cell>
          <cell r="DC494">
            <v>-0.27033999998820946</v>
          </cell>
          <cell r="DD494">
            <v>-5.220389999973122</v>
          </cell>
          <cell r="DE494">
            <v>5444.9681499996223</v>
          </cell>
          <cell r="DF494">
            <v>-2.2771199999842793</v>
          </cell>
          <cell r="DG494">
            <v>-5.415659999998752</v>
          </cell>
          <cell r="DH494">
            <v>-2.0821500000020023</v>
          </cell>
          <cell r="DI494">
            <v>-0.35636999999405816</v>
          </cell>
          <cell r="DJ494">
            <v>-5.4999999701976776E-4</v>
          </cell>
          <cell r="DK494">
            <v>-2.235000001383014E-2</v>
          </cell>
          <cell r="DL494">
            <v>-69.366189999971539</v>
          </cell>
          <cell r="DM494">
            <v>-100.38753000000725</v>
          </cell>
          <cell r="DN494">
            <v>-32.35419000001275</v>
          </cell>
          <cell r="DO494">
            <v>5665.5979200000293</v>
          </cell>
          <cell r="DP494">
            <v>-1.2823299999872688</v>
          </cell>
          <cell r="DQ494">
            <v>-7.0853300000017043</v>
          </cell>
          <cell r="DR494">
            <v>13658.270140000619</v>
          </cell>
          <cell r="DS494">
            <v>-1.7969000000157394</v>
          </cell>
          <cell r="DT494">
            <v>-1.0648899999796413</v>
          </cell>
          <cell r="DU494">
            <v>-2.0034899999736808</v>
          </cell>
          <cell r="DV494">
            <v>-66.244899999990594</v>
          </cell>
          <cell r="DW494">
            <v>-124.86645000003045</v>
          </cell>
          <cell r="DX494">
            <v>14159.794740000012</v>
          </cell>
          <cell r="DY494">
            <v>-110.38507000001846</v>
          </cell>
          <cell r="DZ494">
            <v>-101.90743999998085</v>
          </cell>
          <cell r="EA494">
            <v>-75.385160000005271</v>
          </cell>
          <cell r="EB494">
            <v>-4.072760000010021</v>
          </cell>
          <cell r="EC494">
            <v>-11.195759999973234</v>
          </cell>
          <cell r="ED494">
            <v>-2.6017799999681301</v>
          </cell>
        </row>
        <row r="495"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A497" t="str">
            <v>Total Gas Generation</v>
          </cell>
          <cell r="F497">
            <v>-52.365800000028685</v>
          </cell>
          <cell r="G497">
            <v>-7.5308099999674596</v>
          </cell>
          <cell r="H497">
            <v>-0.745859999966342</v>
          </cell>
          <cell r="I497">
            <v>0</v>
          </cell>
          <cell r="J497">
            <v>-42.399169999873266</v>
          </cell>
          <cell r="K497">
            <v>-101.73410999996122</v>
          </cell>
          <cell r="L497">
            <v>-16.42736200010404</v>
          </cell>
          <cell r="M497">
            <v>-6.4485779998358339</v>
          </cell>
          <cell r="N497">
            <v>-37.55096000013873</v>
          </cell>
          <cell r="O497">
            <v>-2</v>
          </cell>
          <cell r="P497">
            <v>-8.1155700000235811</v>
          </cell>
          <cell r="Q497">
            <v>-32.89650000014808</v>
          </cell>
          <cell r="R497">
            <v>1901.830560002476</v>
          </cell>
          <cell r="S497">
            <v>-130.22414000006393</v>
          </cell>
          <cell r="T497">
            <v>3501.8452700001653</v>
          </cell>
          <cell r="U497">
            <v>-549.65950999991037</v>
          </cell>
          <cell r="V497">
            <v>-103.04987400025129</v>
          </cell>
          <cell r="W497">
            <v>-49.747345000272617</v>
          </cell>
          <cell r="X497">
            <v>-76.893614999949932</v>
          </cell>
          <cell r="Y497">
            <v>-34.501779000042006</v>
          </cell>
          <cell r="Z497">
            <v>-70.261867000255734</v>
          </cell>
          <cell r="AA497">
            <v>-223.55586650012992</v>
          </cell>
          <cell r="AB497">
            <v>-128.40123350010253</v>
          </cell>
          <cell r="AC497">
            <v>-13.135740000056103</v>
          </cell>
          <cell r="AD497">
            <v>-220.58373999991454</v>
          </cell>
          <cell r="AE497">
            <v>-3301.6245455015451</v>
          </cell>
          <cell r="AF497">
            <v>-396.19742999994196</v>
          </cell>
          <cell r="AG497">
            <v>-597.34412999986671</v>
          </cell>
          <cell r="AH497">
            <v>-490.66199000040069</v>
          </cell>
          <cell r="AI497">
            <v>-871.61993300030008</v>
          </cell>
          <cell r="AJ497">
            <v>-134.32931100018322</v>
          </cell>
          <cell r="AK497">
            <v>-161.86107099987566</v>
          </cell>
          <cell r="AL497">
            <v>-106.34893900016323</v>
          </cell>
          <cell r="AM497">
            <v>-149.297051000176</v>
          </cell>
          <cell r="AN497">
            <v>-252.2247460000217</v>
          </cell>
          <cell r="AO497">
            <v>-70.963514500064775</v>
          </cell>
          <cell r="AP497">
            <v>19.96750000002794</v>
          </cell>
          <cell r="AQ497">
            <v>-90.743929999996908</v>
          </cell>
          <cell r="AR497">
            <v>-3778.7103864997625</v>
          </cell>
          <cell r="AS497">
            <v>-30.163990000030026</v>
          </cell>
          <cell r="AT497">
            <v>-182.01363000017591</v>
          </cell>
          <cell r="AU497">
            <v>-155.50347300001886</v>
          </cell>
          <cell r="AV497">
            <v>-811.77910350007005</v>
          </cell>
          <cell r="AW497">
            <v>-609.41264899983071</v>
          </cell>
          <cell r="AX497">
            <v>-514.46505449991673</v>
          </cell>
          <cell r="AY497">
            <v>-126.95747199957259</v>
          </cell>
          <cell r="AZ497">
            <v>-212.51914899982512</v>
          </cell>
          <cell r="BA497">
            <v>-604.73302149982192</v>
          </cell>
          <cell r="BB497">
            <v>-322.05007400037721</v>
          </cell>
          <cell r="BC497">
            <v>-190.55428999988362</v>
          </cell>
          <cell r="BD497">
            <v>-18.558480000006966</v>
          </cell>
          <cell r="BE497">
            <v>-10297.416207496077</v>
          </cell>
          <cell r="BF497">
            <v>-296.94396000006236</v>
          </cell>
          <cell r="BG497">
            <v>-381.76859200024046</v>
          </cell>
          <cell r="BH497">
            <v>-373.6416100000497</v>
          </cell>
          <cell r="BI497">
            <v>-948.23418099991977</v>
          </cell>
          <cell r="BJ497">
            <v>-655.76629550009966</v>
          </cell>
          <cell r="BK497">
            <v>-451.56993199978024</v>
          </cell>
          <cell r="BL497">
            <v>-177.51539450022392</v>
          </cell>
          <cell r="BM497">
            <v>-182.13703850004822</v>
          </cell>
          <cell r="BN497">
            <v>-684.10549399978481</v>
          </cell>
          <cell r="BO497">
            <v>-341.50436499994248</v>
          </cell>
          <cell r="BP497">
            <v>-5671.3963350000558</v>
          </cell>
          <cell r="BQ497">
            <v>-132.83301000006031</v>
          </cell>
          <cell r="BR497">
            <v>-4433.2070420011878</v>
          </cell>
          <cell r="BS497">
            <v>-122.35382000007667</v>
          </cell>
          <cell r="BT497">
            <v>-119.0379060000414</v>
          </cell>
          <cell r="BU497">
            <v>-434.72091000014916</v>
          </cell>
          <cell r="BV497">
            <v>-1004.796606999822</v>
          </cell>
          <cell r="BW497">
            <v>-765.04326000006404</v>
          </cell>
          <cell r="BX497">
            <v>-639.41166000021622</v>
          </cell>
          <cell r="BY497">
            <v>-170.75879999995232</v>
          </cell>
          <cell r="BZ497">
            <v>-338.62157000019215</v>
          </cell>
          <cell r="CA497">
            <v>-611.83262900006957</v>
          </cell>
          <cell r="CB497">
            <v>-169.23580000002403</v>
          </cell>
          <cell r="CC497">
            <v>-67.701740000164136</v>
          </cell>
          <cell r="CD497">
            <v>10.307660000049509</v>
          </cell>
          <cell r="CE497">
            <v>14375.013034000993</v>
          </cell>
          <cell r="CF497">
            <v>17171.613117000088</v>
          </cell>
          <cell r="CG497">
            <v>-92.41853000014089</v>
          </cell>
          <cell r="CH497">
            <v>-23.964776999899186</v>
          </cell>
          <cell r="CI497">
            <v>-1019.3684200001881</v>
          </cell>
          <cell r="CJ497">
            <v>-3.5405599999940023</v>
          </cell>
          <cell r="CK497">
            <v>-281.25122499989811</v>
          </cell>
          <cell r="CL497">
            <v>-409.31562599982135</v>
          </cell>
          <cell r="CM497">
            <v>-404.56205699988641</v>
          </cell>
          <cell r="CN497">
            <v>-319.71271799993701</v>
          </cell>
          <cell r="CO497">
            <v>-78.590090000070632</v>
          </cell>
          <cell r="CP497">
            <v>-64.727630000095814</v>
          </cell>
          <cell r="CQ497">
            <v>-99.148449999978766</v>
          </cell>
          <cell r="CR497">
            <v>-1421.1449059993029</v>
          </cell>
          <cell r="CS497">
            <v>-30.255606999853626</v>
          </cell>
          <cell r="CT497">
            <v>-82.490370000014082</v>
          </cell>
          <cell r="CU497">
            <v>-23.049200000008568</v>
          </cell>
          <cell r="CV497">
            <v>-12.111569999950007</v>
          </cell>
          <cell r="CW497">
            <v>-9.3984399999608286</v>
          </cell>
          <cell r="CX497">
            <v>-39.701369999907911</v>
          </cell>
          <cell r="CY497">
            <v>-487.73734300001524</v>
          </cell>
          <cell r="CZ497">
            <v>-390.43641200009733</v>
          </cell>
          <cell r="DA497">
            <v>-177.64419399993494</v>
          </cell>
          <cell r="DB497">
            <v>-55.980530000058934</v>
          </cell>
          <cell r="DC497">
            <v>-62.195550000062212</v>
          </cell>
          <cell r="DD497">
            <v>-50.144319999963045</v>
          </cell>
          <cell r="DE497">
            <v>-5512.682769998908</v>
          </cell>
          <cell r="DF497">
            <v>-85.549787999945693</v>
          </cell>
          <cell r="DG497">
            <v>-67.542189999949187</v>
          </cell>
          <cell r="DH497">
            <v>-13.080569999874569</v>
          </cell>
          <cell r="DI497">
            <v>-94.24332000000868</v>
          </cell>
          <cell r="DJ497">
            <v>-6.2989199999719858</v>
          </cell>
          <cell r="DK497">
            <v>-43.01121000002604</v>
          </cell>
          <cell r="DL497">
            <v>-427.07235999987461</v>
          </cell>
          <cell r="DM497">
            <v>-514.35543400002643</v>
          </cell>
          <cell r="DN497">
            <v>-247.24852800020017</v>
          </cell>
          <cell r="DO497">
            <v>-3754.1916599998949</v>
          </cell>
          <cell r="DP497">
            <v>-109.84236999985296</v>
          </cell>
          <cell r="DQ497">
            <v>-150.2464199999813</v>
          </cell>
          <cell r="DR497">
            <v>7568.5943240001798</v>
          </cell>
          <cell r="DS497">
            <v>-357.79142199992202</v>
          </cell>
          <cell r="DT497">
            <v>-333.92113999999128</v>
          </cell>
          <cell r="DU497">
            <v>-251.08719999995083</v>
          </cell>
          <cell r="DV497">
            <v>-591.67605999996886</v>
          </cell>
          <cell r="DW497">
            <v>-322.84659000008833</v>
          </cell>
          <cell r="DX497">
            <v>11703.515409999993</v>
          </cell>
          <cell r="DY497">
            <v>-483.44334000023082</v>
          </cell>
          <cell r="DZ497">
            <v>-495.14926100010052</v>
          </cell>
          <cell r="EA497">
            <v>-585.62527300021611</v>
          </cell>
          <cell r="EB497">
            <v>-186.14495999994688</v>
          </cell>
          <cell r="EC497">
            <v>-280.28028999990784</v>
          </cell>
          <cell r="ED497">
            <v>-246.95555000007153</v>
          </cell>
        </row>
        <row r="499">
          <cell r="A499" t="str">
            <v>Hydro Generation</v>
          </cell>
        </row>
        <row r="500"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A503" t="str">
            <v>Total Hydro Generation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Other Generation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IRP Resources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-2897.7936000000045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-2897.7936000000045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-2880.6460800000059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-2880.6460800000059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-2863.6038079999998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-2863.6038079999998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-2737.1759999999922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-2737.1759999999922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-2720.9879999999976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-2720.9879999999976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-2813.096000000005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-2813.096000000005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-2796.4726399999927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-2796.4726399999927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-2779.9449599999934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-2779.9449599999934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-2763.500480000017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-2763.500480000017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-2897.7936000000045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-2897.7936000000045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-2880.6460800000059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-2880.6460800000059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-2863.6038079997525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-2863.6038080000144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-2737.1759999999776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-2737.1759999999776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-2720.9879999998957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-2720.987999999983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-2813.0960000008345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-2813.0959999999905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-2796.4726400002837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-2796.4726400000509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-2779.9449599999934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-2779.9449599999934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-2763.5004799999297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-2763.5004800000461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4">
          <cell r="A554" t="str">
            <v>Growth Station Resources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-19.824770000000171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-19.824770000000171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-9.4800000000105911E-4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-9.4800000000105911E-4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-4.7864999999983411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-2.7368999999998778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-2.7368999999998778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-0.39980000000014115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-0.39980000000014115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-0.45377000000001999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-41.947799999999916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-41.947799999999916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-5.2402699999984179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-64.509470000004512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-64.509470000000874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-0.40074800000002142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-9.4800000000105911E-4</v>
          </cell>
          <cell r="CK563">
            <v>-0.39980000000014115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672.72081679850817</v>
          </cell>
          <cell r="G565">
            <v>333.08672900032252</v>
          </cell>
          <cell r="H565">
            <v>577.93546000029892</v>
          </cell>
          <cell r="I565">
            <v>311.27543100062758</v>
          </cell>
          <cell r="J565">
            <v>104.52532400004566</v>
          </cell>
          <cell r="K565">
            <v>84.203638000413775</v>
          </cell>
          <cell r="L565">
            <v>588.55384800024331</v>
          </cell>
          <cell r="M565">
            <v>80.09239500015974</v>
          </cell>
          <cell r="N565">
            <v>97.459558999165893</v>
          </cell>
          <cell r="O565">
            <v>430.39898400008678</v>
          </cell>
          <cell r="P565">
            <v>574.4124629991129</v>
          </cell>
          <cell r="Q565">
            <v>632.74352100025862</v>
          </cell>
          <cell r="R565">
            <v>483.32581700384617</v>
          </cell>
          <cell r="S565">
            <v>506.11554500088096</v>
          </cell>
          <cell r="T565">
            <v>94.622465999796987</v>
          </cell>
          <cell r="U565">
            <v>74.725622999481857</v>
          </cell>
          <cell r="V565">
            <v>288.09863399993628</v>
          </cell>
          <cell r="W565">
            <v>22.954809999093413</v>
          </cell>
          <cell r="X565">
            <v>78.043835000135005</v>
          </cell>
          <cell r="Y565">
            <v>-1191.1139749987051</v>
          </cell>
          <cell r="Z565">
            <v>56.951169999316335</v>
          </cell>
          <cell r="AA565">
            <v>9.1685015000402927</v>
          </cell>
          <cell r="AB565">
            <v>132.56103549990803</v>
          </cell>
          <cell r="AC565">
            <v>14.889991000294685</v>
          </cell>
          <cell r="AD565">
            <v>396.3081809990108</v>
          </cell>
          <cell r="AE565">
            <v>-368.51366549730301</v>
          </cell>
          <cell r="AF565">
            <v>33.664150999858975</v>
          </cell>
          <cell r="AG565">
            <v>69.755352000705898</v>
          </cell>
          <cell r="AH565">
            <v>57.135644000023603</v>
          </cell>
          <cell r="AI565">
            <v>40.671831000596285</v>
          </cell>
          <cell r="AJ565">
            <v>26.52033899910748</v>
          </cell>
          <cell r="AK565">
            <v>66.875532999634743</v>
          </cell>
          <cell r="AL565">
            <v>-1477.6617409996688</v>
          </cell>
          <cell r="AM565">
            <v>113.5168109992519</v>
          </cell>
          <cell r="AN565">
            <v>29.317396000027657</v>
          </cell>
          <cell r="AO565">
            <v>76.842619500122964</v>
          </cell>
          <cell r="AP565">
            <v>36.605480999685824</v>
          </cell>
          <cell r="AQ565">
            <v>558.24291799962521</v>
          </cell>
          <cell r="AR565">
            <v>311.3855514973402</v>
          </cell>
          <cell r="AS565">
            <v>108.43301799986511</v>
          </cell>
          <cell r="AT565">
            <v>62.965038998052478</v>
          </cell>
          <cell r="AU565">
            <v>347.32582499925047</v>
          </cell>
          <cell r="AV565">
            <v>685.55101549997926</v>
          </cell>
          <cell r="AW565">
            <v>311.5450100004673</v>
          </cell>
          <cell r="AX565">
            <v>112.98716850019991</v>
          </cell>
          <cell r="AY565">
            <v>-1820.9205049974844</v>
          </cell>
          <cell r="AZ565">
            <v>3.0799660002812743</v>
          </cell>
          <cell r="BA565">
            <v>103.2317085005343</v>
          </cell>
          <cell r="BB565">
            <v>130.85737900063396</v>
          </cell>
          <cell r="BC565">
            <v>28.97082900069654</v>
          </cell>
          <cell r="BD565">
            <v>237.35909800045192</v>
          </cell>
          <cell r="BE565">
            <v>-1594.5410625040531</v>
          </cell>
          <cell r="BF565">
            <v>49.018267001956701</v>
          </cell>
          <cell r="BG565">
            <v>22.419735000468791</v>
          </cell>
          <cell r="BH565">
            <v>290.42970200069249</v>
          </cell>
          <cell r="BI565">
            <v>482.15310200024396</v>
          </cell>
          <cell r="BJ565">
            <v>110.38796249963343</v>
          </cell>
          <cell r="BK565">
            <v>67.350105999968946</v>
          </cell>
          <cell r="BL565">
            <v>-2008.559871500358</v>
          </cell>
          <cell r="BM565">
            <v>26.65161949954927</v>
          </cell>
          <cell r="BN565">
            <v>96.918477000668645</v>
          </cell>
          <cell r="BO565">
            <v>74.697552001103759</v>
          </cell>
          <cell r="BP565">
            <v>-850.27420900017023</v>
          </cell>
          <cell r="BQ565">
            <v>44.26649499963969</v>
          </cell>
          <cell r="BR565">
            <v>-535.34219400584698</v>
          </cell>
          <cell r="BS565">
            <v>58.717274999246001</v>
          </cell>
          <cell r="BT565">
            <v>64.489613999612629</v>
          </cell>
          <cell r="BU565">
            <v>303.27661699894816</v>
          </cell>
          <cell r="BV565">
            <v>440.62980600073934</v>
          </cell>
          <cell r="BW565">
            <v>38.656725999899209</v>
          </cell>
          <cell r="BX565">
            <v>22.103736999444664</v>
          </cell>
          <cell r="BY565">
            <v>-1969.1330339983106</v>
          </cell>
          <cell r="BZ565">
            <v>19.130915001034737</v>
          </cell>
          <cell r="CA565">
            <v>76.282302999868989</v>
          </cell>
          <cell r="CB565">
            <v>109.49779599998146</v>
          </cell>
          <cell r="CC565">
            <v>83.597619999200106</v>
          </cell>
          <cell r="CD565">
            <v>217.40843099914491</v>
          </cell>
          <cell r="CE565">
            <v>144.43561870604753</v>
          </cell>
          <cell r="CF565">
            <v>1032.4871187005192</v>
          </cell>
          <cell r="CG565">
            <v>16.429583000019193</v>
          </cell>
          <cell r="CH565">
            <v>289.94374100025743</v>
          </cell>
          <cell r="CI565">
            <v>275.27665900066495</v>
          </cell>
          <cell r="CJ565">
            <v>110.99984900094569</v>
          </cell>
          <cell r="CK565">
            <v>-17.874278998933733</v>
          </cell>
          <cell r="CL565">
            <v>-2115.1333259986714</v>
          </cell>
          <cell r="CM565">
            <v>93.123933000490069</v>
          </cell>
          <cell r="CN565">
            <v>147.37547200080007</v>
          </cell>
          <cell r="CO565">
            <v>100.65192699991167</v>
          </cell>
          <cell r="CP565">
            <v>21.738501000218093</v>
          </cell>
          <cell r="CQ565">
            <v>189.41643999982625</v>
          </cell>
          <cell r="CR565">
            <v>-873.94058500230312</v>
          </cell>
          <cell r="CS565">
            <v>239.14964899979532</v>
          </cell>
          <cell r="CT565">
            <v>46.918695000931621</v>
          </cell>
          <cell r="CU565">
            <v>221.80369100067765</v>
          </cell>
          <cell r="CV565">
            <v>140.72793800011277</v>
          </cell>
          <cell r="CW565">
            <v>120.90348000079393</v>
          </cell>
          <cell r="CX565">
            <v>60.955240000039339</v>
          </cell>
          <cell r="CY565">
            <v>-2254.6379400007427</v>
          </cell>
          <cell r="CZ565">
            <v>108.48426199983805</v>
          </cell>
          <cell r="DA565">
            <v>86.51303800009191</v>
          </cell>
          <cell r="DB565">
            <v>172.01553799957037</v>
          </cell>
          <cell r="DC565">
            <v>29.126240999437869</v>
          </cell>
          <cell r="DD565">
            <v>154.09958299994469</v>
          </cell>
          <cell r="DE565">
            <v>-3573.8924939855933</v>
          </cell>
          <cell r="DF565">
            <v>168.82301899977028</v>
          </cell>
          <cell r="DG565">
            <v>58.249900000169873</v>
          </cell>
          <cell r="DH565">
            <v>133.28250200022012</v>
          </cell>
          <cell r="DI565">
            <v>161.75313800014555</v>
          </cell>
          <cell r="DJ565">
            <v>118.97138400003314</v>
          </cell>
          <cell r="DK565">
            <v>47.299961000680923</v>
          </cell>
          <cell r="DL565">
            <v>-2228.2042860006914</v>
          </cell>
          <cell r="DM565">
            <v>119.71515800058842</v>
          </cell>
          <cell r="DN565">
            <v>65.703967998735607</v>
          </cell>
          <cell r="DO565">
            <v>-2298.56935099978</v>
          </cell>
          <cell r="DP565">
            <v>18.909300000406802</v>
          </cell>
          <cell r="DQ565">
            <v>60.172813000157475</v>
          </cell>
          <cell r="DR565">
            <v>-318.51977200061083</v>
          </cell>
          <cell r="DS565">
            <v>61.683337999507785</v>
          </cell>
          <cell r="DT565">
            <v>34.704159999266267</v>
          </cell>
          <cell r="DU565">
            <v>185.72590699978173</v>
          </cell>
          <cell r="DV565">
            <v>139.0348850004375</v>
          </cell>
          <cell r="DW565">
            <v>135.63525800034404</v>
          </cell>
          <cell r="DX565">
            <v>908.65145399980247</v>
          </cell>
          <cell r="DY565">
            <v>-2174.6554500004277</v>
          </cell>
          <cell r="DZ565">
            <v>85.684457998722792</v>
          </cell>
          <cell r="EA565">
            <v>101.56954099982977</v>
          </cell>
          <cell r="EB565">
            <v>52.450616999529302</v>
          </cell>
          <cell r="EC565">
            <v>19.158900000154972</v>
          </cell>
          <cell r="ED565">
            <v>131.83715999964625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1">
          <cell r="A571" t="str">
            <v>Fuel Burned  (MMBtu)</v>
          </cell>
        </row>
        <row r="572">
          <cell r="F572">
            <v>-626</v>
          </cell>
          <cell r="G572">
            <v>-226.80000000004657</v>
          </cell>
          <cell r="H572">
            <v>-359.30000000004657</v>
          </cell>
          <cell r="I572">
            <v>0</v>
          </cell>
          <cell r="J572">
            <v>-24.699999999953434</v>
          </cell>
          <cell r="K572">
            <v>-88.299999999813735</v>
          </cell>
          <cell r="L572">
            <v>-163.39999999990687</v>
          </cell>
          <cell r="M572">
            <v>-265.40000000037253</v>
          </cell>
          <cell r="N572">
            <v>-73</v>
          </cell>
          <cell r="O572">
            <v>-320.9000000001397</v>
          </cell>
          <cell r="P572">
            <v>-748.39999999990687</v>
          </cell>
          <cell r="Q572">
            <v>-566</v>
          </cell>
          <cell r="R572">
            <v>-8550.6999999955297</v>
          </cell>
          <cell r="S572">
            <v>-271.39999999990687</v>
          </cell>
          <cell r="T572">
            <v>-5060.5</v>
          </cell>
          <cell r="U572">
            <v>-920.4000000001397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-146.39999999990687</v>
          </cell>
          <cell r="AA572">
            <v>-16.799999999813735</v>
          </cell>
          <cell r="AB572">
            <v>-814.19999999995343</v>
          </cell>
          <cell r="AC572">
            <v>-764</v>
          </cell>
          <cell r="AD572">
            <v>-557</v>
          </cell>
          <cell r="AE572">
            <v>-2173.8000000007451</v>
          </cell>
          <cell r="AF572">
            <v>-205.69999999995343</v>
          </cell>
          <cell r="AG572">
            <v>-307.69999999995343</v>
          </cell>
          <cell r="AH572">
            <v>-430.19999999995343</v>
          </cell>
          <cell r="AI572">
            <v>-18.899999999906868</v>
          </cell>
          <cell r="AJ572">
            <v>-20.099999999860302</v>
          </cell>
          <cell r="AK572">
            <v>0</v>
          </cell>
          <cell r="AL572">
            <v>-137.5999999998603</v>
          </cell>
          <cell r="AM572">
            <v>0</v>
          </cell>
          <cell r="AN572">
            <v>0</v>
          </cell>
          <cell r="AO572">
            <v>-92.600000000093132</v>
          </cell>
          <cell r="AP572">
            <v>-142.60000000009313</v>
          </cell>
          <cell r="AQ572">
            <v>-818.39999999990687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-148.63000000268221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-100.88000000012107</v>
          </cell>
          <cell r="X573">
            <v>-47.75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-1168.1000000014901</v>
          </cell>
          <cell r="AF573">
            <v>0</v>
          </cell>
          <cell r="AG573">
            <v>0</v>
          </cell>
          <cell r="AH573">
            <v>-74.5</v>
          </cell>
          <cell r="AI573">
            <v>-730.90999999997439</v>
          </cell>
          <cell r="AJ573">
            <v>-362.5</v>
          </cell>
          <cell r="AK573">
            <v>-0.18999999994412065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-3698.4099999982864</v>
          </cell>
          <cell r="AS573">
            <v>0</v>
          </cell>
          <cell r="AT573">
            <v>-156.5</v>
          </cell>
          <cell r="AU573">
            <v>-790.19000000017695</v>
          </cell>
          <cell r="AV573">
            <v>-653.90000000002328</v>
          </cell>
          <cell r="AW573">
            <v>-869.81000000005588</v>
          </cell>
          <cell r="AX573">
            <v>-95.439999999944121</v>
          </cell>
          <cell r="AY573">
            <v>-157.42000000015832</v>
          </cell>
          <cell r="AZ573">
            <v>-283.13000000000466</v>
          </cell>
          <cell r="BA573">
            <v>-539.15999999991618</v>
          </cell>
          <cell r="BB573">
            <v>-76.120000000111759</v>
          </cell>
          <cell r="BC573">
            <v>-76.739999999990687</v>
          </cell>
          <cell r="BD573">
            <v>0</v>
          </cell>
          <cell r="BE573">
            <v>-4638.8400000017136</v>
          </cell>
          <cell r="BF573">
            <v>-91.700000000186265</v>
          </cell>
          <cell r="BG573">
            <v>-301.44999999995343</v>
          </cell>
          <cell r="BH573">
            <v>-1037.9800000000978</v>
          </cell>
          <cell r="BI573">
            <v>-610.71999999997206</v>
          </cell>
          <cell r="BJ573">
            <v>-1306.9500000000698</v>
          </cell>
          <cell r="BK573">
            <v>-642.64000000001397</v>
          </cell>
          <cell r="BL573">
            <v>0</v>
          </cell>
          <cell r="BM573">
            <v>-83.260000000242144</v>
          </cell>
          <cell r="BN573">
            <v>-449.17999999993481</v>
          </cell>
          <cell r="BO573">
            <v>-55.460000000079162</v>
          </cell>
          <cell r="BP573">
            <v>0</v>
          </cell>
          <cell r="BQ573">
            <v>-59.5</v>
          </cell>
          <cell r="BR573">
            <v>-1858.6899999994785</v>
          </cell>
          <cell r="BS573">
            <v>0</v>
          </cell>
          <cell r="BT573">
            <v>-99.979999999864958</v>
          </cell>
          <cell r="BU573">
            <v>-969.5</v>
          </cell>
          <cell r="BV573">
            <v>-466.69000000000233</v>
          </cell>
          <cell r="BW573">
            <v>-71.85999999998603</v>
          </cell>
          <cell r="BX573">
            <v>-76.939999999944121</v>
          </cell>
          <cell r="BY573">
            <v>0</v>
          </cell>
          <cell r="BZ573">
            <v>0</v>
          </cell>
          <cell r="CA573">
            <v>-173.72000000008848</v>
          </cell>
          <cell r="CB573">
            <v>0</v>
          </cell>
          <cell r="CC573">
            <v>0</v>
          </cell>
          <cell r="CD573">
            <v>0</v>
          </cell>
          <cell r="CE573">
            <v>-1547.2399999983609</v>
          </cell>
          <cell r="CF573">
            <v>0</v>
          </cell>
          <cell r="CG573">
            <v>-275.45999999996275</v>
          </cell>
          <cell r="CH573">
            <v>-584.37999999988824</v>
          </cell>
          <cell r="CI573">
            <v>-398.84000000002561</v>
          </cell>
          <cell r="CJ573">
            <v>0</v>
          </cell>
          <cell r="CK573">
            <v>-68.46999999997206</v>
          </cell>
          <cell r="CL573">
            <v>0</v>
          </cell>
          <cell r="CM573">
            <v>-82.5</v>
          </cell>
          <cell r="CN573">
            <v>-6</v>
          </cell>
          <cell r="CO573">
            <v>0</v>
          </cell>
          <cell r="CP573">
            <v>-131.5899999999674</v>
          </cell>
          <cell r="CQ573">
            <v>0</v>
          </cell>
          <cell r="CR573">
            <v>-1286.6899999994785</v>
          </cell>
          <cell r="CS573">
            <v>0</v>
          </cell>
          <cell r="CT573">
            <v>0</v>
          </cell>
          <cell r="CU573">
            <v>-461.59999999997672</v>
          </cell>
          <cell r="CV573">
            <v>-521.28000000002794</v>
          </cell>
          <cell r="CW573">
            <v>0</v>
          </cell>
          <cell r="CX573">
            <v>-64.020000000018626</v>
          </cell>
          <cell r="CY573">
            <v>0</v>
          </cell>
          <cell r="CZ573">
            <v>0</v>
          </cell>
          <cell r="DA573">
            <v>-167.6500000001397</v>
          </cell>
          <cell r="DB573">
            <v>-72.139999999897555</v>
          </cell>
          <cell r="DC573">
            <v>0</v>
          </cell>
          <cell r="DD573">
            <v>0</v>
          </cell>
          <cell r="DE573">
            <v>-1357.3199999984354</v>
          </cell>
          <cell r="DF573">
            <v>-111.47999999998137</v>
          </cell>
          <cell r="DG573">
            <v>0</v>
          </cell>
          <cell r="DH573">
            <v>-555.56000000005588</v>
          </cell>
          <cell r="DI573">
            <v>-149.75999999995111</v>
          </cell>
          <cell r="DJ573">
            <v>-71.300000000046566</v>
          </cell>
          <cell r="DK573">
            <v>-4.2200000000884756</v>
          </cell>
          <cell r="DL573">
            <v>0</v>
          </cell>
          <cell r="DM573">
            <v>0</v>
          </cell>
          <cell r="DN573">
            <v>-205.63000000000466</v>
          </cell>
          <cell r="DO573">
            <v>-211.55999999993946</v>
          </cell>
          <cell r="DP573">
            <v>-47.809999999939464</v>
          </cell>
          <cell r="DQ573">
            <v>0</v>
          </cell>
          <cell r="DR573">
            <v>-3026.8600000012666</v>
          </cell>
          <cell r="DS573">
            <v>0</v>
          </cell>
          <cell r="DT573">
            <v>-76.159999999916181</v>
          </cell>
          <cell r="DU573">
            <v>-1009.4300000000512</v>
          </cell>
          <cell r="DV573">
            <v>-167.82000000000698</v>
          </cell>
          <cell r="DW573">
            <v>-70.840000000083819</v>
          </cell>
          <cell r="DX573">
            <v>-1087.8000000000466</v>
          </cell>
          <cell r="DY573">
            <v>0</v>
          </cell>
          <cell r="DZ573">
            <v>0</v>
          </cell>
          <cell r="EA573">
            <v>-493.45999999996275</v>
          </cell>
          <cell r="EB573">
            <v>-52.689999999944121</v>
          </cell>
          <cell r="EC573">
            <v>-68.660000000032596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-49.150000000139698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-80.730000000447035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-51.150000000023283</v>
          </cell>
          <cell r="AK574">
            <v>-29.580000000074506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-1153.5500000007451</v>
          </cell>
          <cell r="AS574">
            <v>0</v>
          </cell>
          <cell r="AT574">
            <v>-82.879999999888241</v>
          </cell>
          <cell r="AU574">
            <v>-117</v>
          </cell>
          <cell r="AV574">
            <v>-267.45000000006985</v>
          </cell>
          <cell r="AW574">
            <v>-77.28000000002794</v>
          </cell>
          <cell r="AX574">
            <v>-167.97999999998137</v>
          </cell>
          <cell r="AY574">
            <v>0</v>
          </cell>
          <cell r="AZ574">
            <v>-84.680000000051223</v>
          </cell>
          <cell r="BA574">
            <v>-149.39999999990687</v>
          </cell>
          <cell r="BB574">
            <v>-33.5</v>
          </cell>
          <cell r="BC574">
            <v>-173.37999999988824</v>
          </cell>
          <cell r="BD574">
            <v>0</v>
          </cell>
          <cell r="BE574">
            <v>-1360.3999999985099</v>
          </cell>
          <cell r="BF574">
            <v>0</v>
          </cell>
          <cell r="BG574">
            <v>-401</v>
          </cell>
          <cell r="BH574">
            <v>-344.43999999994412</v>
          </cell>
          <cell r="BI574">
            <v>-431.79999999993015</v>
          </cell>
          <cell r="BJ574">
            <v>0</v>
          </cell>
          <cell r="BK574">
            <v>-123.36000000010245</v>
          </cell>
          <cell r="BL574">
            <v>0</v>
          </cell>
          <cell r="BM574">
            <v>0</v>
          </cell>
          <cell r="BN574">
            <v>0</v>
          </cell>
          <cell r="BO574">
            <v>-59.800000000046566</v>
          </cell>
          <cell r="BP574">
            <v>0</v>
          </cell>
          <cell r="BQ574">
            <v>0</v>
          </cell>
          <cell r="BR574">
            <v>-1778.3600000003353</v>
          </cell>
          <cell r="BS574">
            <v>-52.85999999998603</v>
          </cell>
          <cell r="BT574">
            <v>-94.019999999902211</v>
          </cell>
          <cell r="BU574">
            <v>-192.47999999998137</v>
          </cell>
          <cell r="BV574">
            <v>-700.15999999997439</v>
          </cell>
          <cell r="BW574">
            <v>-481.59999999997672</v>
          </cell>
          <cell r="BX574">
            <v>-54.760000000009313</v>
          </cell>
          <cell r="BY574">
            <v>0</v>
          </cell>
          <cell r="BZ574">
            <v>0</v>
          </cell>
          <cell r="CA574">
            <v>-98.849999999976717</v>
          </cell>
          <cell r="CB574">
            <v>0</v>
          </cell>
          <cell r="CC574">
            <v>-71.310000000055879</v>
          </cell>
          <cell r="CD574">
            <v>-32.319999999948777</v>
          </cell>
          <cell r="CE574">
            <v>-1483.8800000045449</v>
          </cell>
          <cell r="CF574">
            <v>0</v>
          </cell>
          <cell r="CG574">
            <v>-205.28000000002794</v>
          </cell>
          <cell r="CH574">
            <v>-377.07999999995809</v>
          </cell>
          <cell r="CI574">
            <v>-497.20000000006985</v>
          </cell>
          <cell r="CJ574">
            <v>-155.69000000000233</v>
          </cell>
          <cell r="CK574">
            <v>0</v>
          </cell>
          <cell r="CL574">
            <v>0</v>
          </cell>
          <cell r="CM574">
            <v>-11.849999999976717</v>
          </cell>
          <cell r="CN574">
            <v>-76.360000000102445</v>
          </cell>
          <cell r="CO574">
            <v>0</v>
          </cell>
          <cell r="CP574">
            <v>-160.42000000004191</v>
          </cell>
          <cell r="CQ574">
            <v>0</v>
          </cell>
          <cell r="CR574">
            <v>-850.50999999977648</v>
          </cell>
          <cell r="CS574">
            <v>0</v>
          </cell>
          <cell r="CT574">
            <v>0</v>
          </cell>
          <cell r="CU574">
            <v>-367.02999999991152</v>
          </cell>
          <cell r="CV574">
            <v>-402.97999999998137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-80.5</v>
          </cell>
          <cell r="DC574">
            <v>0</v>
          </cell>
          <cell r="DD574">
            <v>0</v>
          </cell>
          <cell r="DE574">
            <v>-839.23999999836087</v>
          </cell>
          <cell r="DF574">
            <v>0</v>
          </cell>
          <cell r="DG574">
            <v>0</v>
          </cell>
          <cell r="DH574">
            <v>-288.69999999995343</v>
          </cell>
          <cell r="DI574">
            <v>-203.5</v>
          </cell>
          <cell r="DJ574">
            <v>0</v>
          </cell>
          <cell r="DK574">
            <v>-153.23999999999069</v>
          </cell>
          <cell r="DL574">
            <v>0</v>
          </cell>
          <cell r="DM574">
            <v>0</v>
          </cell>
          <cell r="DN574">
            <v>0</v>
          </cell>
          <cell r="DO574">
            <v>-193.79999999993015</v>
          </cell>
          <cell r="DP574">
            <v>0</v>
          </cell>
          <cell r="DQ574">
            <v>0</v>
          </cell>
          <cell r="DR574">
            <v>-6639.7800000002608</v>
          </cell>
          <cell r="DS574">
            <v>-579.84999999997672</v>
          </cell>
          <cell r="DT574">
            <v>-551.23999999999069</v>
          </cell>
          <cell r="DU574">
            <v>-472.81999999994878</v>
          </cell>
          <cell r="DV574">
            <v>-307.38000000000466</v>
          </cell>
          <cell r="DW574">
            <v>-134.55000000001746</v>
          </cell>
          <cell r="DX574">
            <v>-1720.7399999999907</v>
          </cell>
          <cell r="DY574">
            <v>-323.70000000006985</v>
          </cell>
          <cell r="DZ574">
            <v>-285.70000000006985</v>
          </cell>
          <cell r="EA574">
            <v>-460.09999999997672</v>
          </cell>
          <cell r="EB574">
            <v>-712.38000000000466</v>
          </cell>
          <cell r="EC574">
            <v>-998.38000000000466</v>
          </cell>
          <cell r="ED574">
            <v>-92.939999999944121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-19.349999999627471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-943.75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-613.40000000037253</v>
          </cell>
          <cell r="X575">
            <v>-330.34999999962747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-7926.3400000035763</v>
          </cell>
          <cell r="AF575">
            <v>0</v>
          </cell>
          <cell r="AG575">
            <v>0</v>
          </cell>
          <cell r="AH575">
            <v>0</v>
          </cell>
          <cell r="AI575">
            <v>-3324.0999999996275</v>
          </cell>
          <cell r="AJ575">
            <v>-1040.1599999992177</v>
          </cell>
          <cell r="AK575">
            <v>-1533.75</v>
          </cell>
          <cell r="AL575">
            <v>-194.28999999910593</v>
          </cell>
          <cell r="AM575">
            <v>-322.74000000022352</v>
          </cell>
          <cell r="AN575">
            <v>-1511.3000000007451</v>
          </cell>
          <cell r="AO575">
            <v>0</v>
          </cell>
          <cell r="AP575">
            <v>0</v>
          </cell>
          <cell r="AQ575">
            <v>0</v>
          </cell>
          <cell r="AR575">
            <v>-20085.789999999106</v>
          </cell>
          <cell r="AS575">
            <v>0</v>
          </cell>
          <cell r="AT575">
            <v>-414.85000000055879</v>
          </cell>
          <cell r="AU575">
            <v>-1625.0399999991059</v>
          </cell>
          <cell r="AV575">
            <v>-1928.75</v>
          </cell>
          <cell r="AW575">
            <v>-4356.339999999851</v>
          </cell>
          <cell r="AX575">
            <v>-4880.0499999988824</v>
          </cell>
          <cell r="AY575">
            <v>-1109.2900000000373</v>
          </cell>
          <cell r="AZ575">
            <v>-1216.9399999994785</v>
          </cell>
          <cell r="BA575">
            <v>-3837.4500000001863</v>
          </cell>
          <cell r="BB575">
            <v>-514.14000000059605</v>
          </cell>
          <cell r="BC575">
            <v>-202.94000000040978</v>
          </cell>
          <cell r="BD575">
            <v>0</v>
          </cell>
          <cell r="BE575">
            <v>-18577.769999995828</v>
          </cell>
          <cell r="BF575">
            <v>0</v>
          </cell>
          <cell r="BG575">
            <v>-290.90000000037253</v>
          </cell>
          <cell r="BH575">
            <v>-1849.7900000000373</v>
          </cell>
          <cell r="BI575">
            <v>-2781.160000000149</v>
          </cell>
          <cell r="BJ575">
            <v>-5233.3899999996647</v>
          </cell>
          <cell r="BK575">
            <v>-4442.6499999994412</v>
          </cell>
          <cell r="BL575">
            <v>-522.5</v>
          </cell>
          <cell r="BM575">
            <v>-891.10000000055879</v>
          </cell>
          <cell r="BN575">
            <v>-1870.980000000447</v>
          </cell>
          <cell r="BO575">
            <v>-521.29999999981374</v>
          </cell>
          <cell r="BP575">
            <v>-174</v>
          </cell>
          <cell r="BQ575">
            <v>0</v>
          </cell>
          <cell r="BR575">
            <v>-7202.7699999883771</v>
          </cell>
          <cell r="BS575">
            <v>-53.800000000745058</v>
          </cell>
          <cell r="BT575">
            <v>0</v>
          </cell>
          <cell r="BU575">
            <v>-1544.8600000003353</v>
          </cell>
          <cell r="BV575">
            <v>-2029.980000000447</v>
          </cell>
          <cell r="BW575">
            <v>-1542.3500000005588</v>
          </cell>
          <cell r="BX575">
            <v>-1218.359999999404</v>
          </cell>
          <cell r="BY575">
            <v>0</v>
          </cell>
          <cell r="BZ575">
            <v>0</v>
          </cell>
          <cell r="CA575">
            <v>-651.51999999955297</v>
          </cell>
          <cell r="CB575">
            <v>0</v>
          </cell>
          <cell r="CC575">
            <v>-161.90000000037253</v>
          </cell>
          <cell r="CD575">
            <v>0</v>
          </cell>
          <cell r="CE575">
            <v>-5332.9499999955297</v>
          </cell>
          <cell r="CF575">
            <v>0</v>
          </cell>
          <cell r="CG575">
            <v>-120.86000000033528</v>
          </cell>
          <cell r="CH575">
            <v>-568.90000000037253</v>
          </cell>
          <cell r="CI575">
            <v>-3063.9500000001863</v>
          </cell>
          <cell r="CJ575">
            <v>-347.14000000059605</v>
          </cell>
          <cell r="CK575">
            <v>-488.85000000055879</v>
          </cell>
          <cell r="CL575">
            <v>0</v>
          </cell>
          <cell r="CM575">
            <v>-268.05999999959022</v>
          </cell>
          <cell r="CN575">
            <v>-327.43999999947846</v>
          </cell>
          <cell r="CO575">
            <v>-84.450000000186265</v>
          </cell>
          <cell r="CP575">
            <v>-63.299999999813735</v>
          </cell>
          <cell r="CQ575">
            <v>0</v>
          </cell>
          <cell r="CR575">
            <v>-2850.0399999916553</v>
          </cell>
          <cell r="CS575">
            <v>0</v>
          </cell>
          <cell r="CT575">
            <v>0</v>
          </cell>
          <cell r="CU575">
            <v>-810.35999999940395</v>
          </cell>
          <cell r="CV575">
            <v>-790.39999999944121</v>
          </cell>
          <cell r="CW575">
            <v>-402.33999999985099</v>
          </cell>
          <cell r="CX575">
            <v>-200.96000000089407</v>
          </cell>
          <cell r="CY575">
            <v>0</v>
          </cell>
          <cell r="CZ575">
            <v>-103.43999999947846</v>
          </cell>
          <cell r="DA575">
            <v>-542.54000000003725</v>
          </cell>
          <cell r="DB575">
            <v>0</v>
          </cell>
          <cell r="DC575">
            <v>0</v>
          </cell>
          <cell r="DD575">
            <v>0</v>
          </cell>
          <cell r="DE575">
            <v>-3888.5499999895692</v>
          </cell>
          <cell r="DF575">
            <v>0</v>
          </cell>
          <cell r="DG575">
            <v>0</v>
          </cell>
          <cell r="DH575">
            <v>-959.56000000052154</v>
          </cell>
          <cell r="DI575">
            <v>-1160.3000000007451</v>
          </cell>
          <cell r="DJ575">
            <v>-441.21999999973923</v>
          </cell>
          <cell r="DK575">
            <v>-616.94999999925494</v>
          </cell>
          <cell r="DL575">
            <v>0</v>
          </cell>
          <cell r="DM575">
            <v>0</v>
          </cell>
          <cell r="DN575">
            <v>-710.51999999955297</v>
          </cell>
          <cell r="DO575">
            <v>0</v>
          </cell>
          <cell r="DP575">
            <v>0</v>
          </cell>
          <cell r="DQ575">
            <v>0</v>
          </cell>
          <cell r="DR575">
            <v>-4395.3499999940395</v>
          </cell>
          <cell r="DS575">
            <v>0</v>
          </cell>
          <cell r="DT575">
            <v>0</v>
          </cell>
          <cell r="DU575">
            <v>-531.49999999906868</v>
          </cell>
          <cell r="DV575">
            <v>-563.56000000052154</v>
          </cell>
          <cell r="DW575">
            <v>-149.5</v>
          </cell>
          <cell r="DX575">
            <v>-2814.589999999851</v>
          </cell>
          <cell r="DY575">
            <v>0</v>
          </cell>
          <cell r="DZ575">
            <v>0</v>
          </cell>
          <cell r="EA575">
            <v>-277.40000000037253</v>
          </cell>
          <cell r="EB575">
            <v>0</v>
          </cell>
          <cell r="EC575">
            <v>-58.799999999813735</v>
          </cell>
          <cell r="ED575">
            <v>0</v>
          </cell>
        </row>
        <row r="576">
          <cell r="F576">
            <v>-330.23000000003958</v>
          </cell>
          <cell r="G576">
            <v>-109.13999999995576</v>
          </cell>
          <cell r="H576">
            <v>-22.700000000011642</v>
          </cell>
          <cell r="I576">
            <v>0</v>
          </cell>
          <cell r="J576">
            <v>0</v>
          </cell>
          <cell r="K576">
            <v>0</v>
          </cell>
          <cell r="L576">
            <v>26.10999999998603</v>
          </cell>
          <cell r="M576">
            <v>-67.739999999990687</v>
          </cell>
          <cell r="N576">
            <v>-2.9999999969732016E-2</v>
          </cell>
          <cell r="O576">
            <v>-141.58500000002095</v>
          </cell>
          <cell r="P576">
            <v>-112.15000000002328</v>
          </cell>
          <cell r="Q576">
            <v>-86.349999999976717</v>
          </cell>
          <cell r="R576">
            <v>-2025.1900000004098</v>
          </cell>
          <cell r="S576">
            <v>0</v>
          </cell>
          <cell r="T576">
            <v>-1652.0999999999767</v>
          </cell>
          <cell r="U576">
            <v>-95.620000000111759</v>
          </cell>
          <cell r="V576">
            <v>-20.309999999997672</v>
          </cell>
          <cell r="W576">
            <v>0</v>
          </cell>
          <cell r="X576">
            <v>-23.450000000011642</v>
          </cell>
          <cell r="Y576">
            <v>0</v>
          </cell>
          <cell r="Z576">
            <v>-84.510000000009313</v>
          </cell>
          <cell r="AA576">
            <v>-11.940000000060536</v>
          </cell>
          <cell r="AB576">
            <v>0</v>
          </cell>
          <cell r="AC576">
            <v>-7.8000000000465661</v>
          </cell>
          <cell r="AD576">
            <v>-129.45999999996275</v>
          </cell>
          <cell r="AE576">
            <v>-485.37999999988824</v>
          </cell>
          <cell r="AF576">
            <v>-83.260000000009313</v>
          </cell>
          <cell r="AG576">
            <v>-69.389999999955762</v>
          </cell>
          <cell r="AH576">
            <v>-61.940000000060536</v>
          </cell>
          <cell r="AI576">
            <v>0</v>
          </cell>
          <cell r="AJ576">
            <v>0</v>
          </cell>
          <cell r="AK576">
            <v>0</v>
          </cell>
          <cell r="AL576">
            <v>-139.08000000007451</v>
          </cell>
          <cell r="AM576">
            <v>-36.119999999995343</v>
          </cell>
          <cell r="AN576">
            <v>-16.029999999969732</v>
          </cell>
          <cell r="AO576">
            <v>-4.1700000000128057</v>
          </cell>
          <cell r="AP576">
            <v>-35.82999999995809</v>
          </cell>
          <cell r="AQ576">
            <v>-39.559999999997672</v>
          </cell>
          <cell r="AR576">
            <v>-462.09000000078231</v>
          </cell>
          <cell r="AS576">
            <v>-146.58000000007451</v>
          </cell>
          <cell r="AT576">
            <v>0</v>
          </cell>
          <cell r="AU576">
            <v>-38.599999999976717</v>
          </cell>
          <cell r="AV576">
            <v>0</v>
          </cell>
          <cell r="AW576">
            <v>0</v>
          </cell>
          <cell r="AX576">
            <v>0</v>
          </cell>
          <cell r="AY576">
            <v>-155.8300000000163</v>
          </cell>
          <cell r="AZ576">
            <v>-45.75</v>
          </cell>
          <cell r="BA576">
            <v>0</v>
          </cell>
          <cell r="BB576">
            <v>0</v>
          </cell>
          <cell r="BC576">
            <v>0</v>
          </cell>
          <cell r="BD576">
            <v>-75.330000000074506</v>
          </cell>
          <cell r="BE576">
            <v>-613.83199999947101</v>
          </cell>
          <cell r="BF576">
            <v>-205.84999999997672</v>
          </cell>
          <cell r="BG576">
            <v>-50.290000000037253</v>
          </cell>
          <cell r="BH576">
            <v>-0.27999999996973202</v>
          </cell>
          <cell r="BI576">
            <v>0</v>
          </cell>
          <cell r="BJ576">
            <v>-19.950000000011642</v>
          </cell>
          <cell r="BK576">
            <v>0</v>
          </cell>
          <cell r="BL576">
            <v>-228.82999999995809</v>
          </cell>
          <cell r="BM576">
            <v>-60.869999999995343</v>
          </cell>
          <cell r="BN576">
            <v>-16.519999999960419</v>
          </cell>
          <cell r="BO576">
            <v>-31.24199999999837</v>
          </cell>
          <cell r="BP576">
            <v>0</v>
          </cell>
          <cell r="BQ576">
            <v>0</v>
          </cell>
          <cell r="BR576">
            <v>-8.2599999997764826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-8.2600000000093132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-195.93000000016764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-98.960000000020955</v>
          </cell>
          <cell r="CK576">
            <v>0</v>
          </cell>
          <cell r="CL576">
            <v>0</v>
          </cell>
          <cell r="CM576">
            <v>-68.760000000009313</v>
          </cell>
          <cell r="CN576">
            <v>0</v>
          </cell>
          <cell r="CO576">
            <v>0</v>
          </cell>
          <cell r="CP576">
            <v>0</v>
          </cell>
          <cell r="CQ576">
            <v>-28.210000000020955</v>
          </cell>
          <cell r="CR576">
            <v>-132.87999999988824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-46.760000000009313</v>
          </cell>
          <cell r="CX576">
            <v>0</v>
          </cell>
          <cell r="CY576">
            <v>0</v>
          </cell>
          <cell r="CZ576">
            <v>-86.080000000016298</v>
          </cell>
          <cell r="DA576">
            <v>0</v>
          </cell>
          <cell r="DB576">
            <v>0</v>
          </cell>
          <cell r="DC576">
            <v>0</v>
          </cell>
          <cell r="DD576">
            <v>-3.9999999979045242E-2</v>
          </cell>
          <cell r="DE576">
            <v>-193.57400000002235</v>
          </cell>
          <cell r="DF576">
            <v>0</v>
          </cell>
          <cell r="DG576">
            <v>0</v>
          </cell>
          <cell r="DH576">
            <v>0</v>
          </cell>
          <cell r="DI576">
            <v>-19.650000000023283</v>
          </cell>
          <cell r="DJ576">
            <v>-94.229999999981374</v>
          </cell>
          <cell r="DK576">
            <v>0</v>
          </cell>
          <cell r="DL576">
            <v>0</v>
          </cell>
          <cell r="DM576">
            <v>-84.739999999990687</v>
          </cell>
          <cell r="DN576">
            <v>0</v>
          </cell>
          <cell r="DO576">
            <v>5.0460000000311993</v>
          </cell>
          <cell r="DP576">
            <v>0</v>
          </cell>
          <cell r="DQ576">
            <v>0</v>
          </cell>
          <cell r="DR576">
            <v>-776.23999999929219</v>
          </cell>
          <cell r="DS576">
            <v>-34</v>
          </cell>
          <cell r="DT576">
            <v>-8.6700000000419095</v>
          </cell>
          <cell r="DU576">
            <v>-16.149999999965075</v>
          </cell>
          <cell r="DV576">
            <v>-34.480000000039581</v>
          </cell>
          <cell r="DW576">
            <v>-193.87000000005355</v>
          </cell>
          <cell r="DX576">
            <v>-82.059999999997672</v>
          </cell>
          <cell r="DY576">
            <v>-9.4400000000023283</v>
          </cell>
          <cell r="DZ576">
            <v>-2.1999999999534339</v>
          </cell>
          <cell r="EA576">
            <v>-50.909999999974389</v>
          </cell>
          <cell r="EB576">
            <v>-191</v>
          </cell>
          <cell r="EC576">
            <v>-71.290000000037253</v>
          </cell>
          <cell r="ED576">
            <v>-82.169999999983702</v>
          </cell>
        </row>
        <row r="577">
          <cell r="F577">
            <v>-88.200000000186265</v>
          </cell>
          <cell r="G577">
            <v>-93</v>
          </cell>
          <cell r="H577">
            <v>-484.00000000093132</v>
          </cell>
          <cell r="I577">
            <v>-1719.3000000007451</v>
          </cell>
          <cell r="J577">
            <v>-2310.5</v>
          </cell>
          <cell r="K577">
            <v>-3403.5999999996275</v>
          </cell>
          <cell r="L577">
            <v>-1906.4000000003725</v>
          </cell>
          <cell r="M577">
            <v>-2018.7999999988824</v>
          </cell>
          <cell r="N577">
            <v>-4947.7000000001863</v>
          </cell>
          <cell r="O577">
            <v>-1589</v>
          </cell>
          <cell r="P577">
            <v>-370.20000000018626</v>
          </cell>
          <cell r="Q577">
            <v>-418</v>
          </cell>
          <cell r="R577">
            <v>-52359.400000020862</v>
          </cell>
          <cell r="S577">
            <v>-17.700000000186265</v>
          </cell>
          <cell r="T577">
            <v>-16568</v>
          </cell>
          <cell r="U577">
            <v>-3261.7000000011176</v>
          </cell>
          <cell r="V577">
            <v>-4137.3999999999069</v>
          </cell>
          <cell r="W577">
            <v>-3551.0000000009313</v>
          </cell>
          <cell r="X577">
            <v>-2640.2000000001863</v>
          </cell>
          <cell r="Y577">
            <v>-1545</v>
          </cell>
          <cell r="Z577">
            <v>-4605.7999999988824</v>
          </cell>
          <cell r="AA577">
            <v>-5771.7000000011176</v>
          </cell>
          <cell r="AB577">
            <v>-4724.6999999992549</v>
          </cell>
          <cell r="AC577">
            <v>-5188.5999999996275</v>
          </cell>
          <cell r="AD577">
            <v>-347.59999999962747</v>
          </cell>
          <cell r="AE577">
            <v>-46162.550000011921</v>
          </cell>
          <cell r="AF577">
            <v>-993.79999999888241</v>
          </cell>
          <cell r="AG577">
            <v>-2516.5</v>
          </cell>
          <cell r="AH577">
            <v>-3729.2000000001863</v>
          </cell>
          <cell r="AI577">
            <v>-2450.75</v>
          </cell>
          <cell r="AJ577">
            <v>-4442.5</v>
          </cell>
          <cell r="AK577">
            <v>-3988.0000000009313</v>
          </cell>
          <cell r="AL577">
            <v>-3789.1000000005588</v>
          </cell>
          <cell r="AM577">
            <v>-5643.9999999990687</v>
          </cell>
          <cell r="AN577">
            <v>-6911.6000000014901</v>
          </cell>
          <cell r="AO577">
            <v>-5566.4000000003725</v>
          </cell>
          <cell r="AP577">
            <v>-6062.0000000009313</v>
          </cell>
          <cell r="AQ577">
            <v>-68.700000000186265</v>
          </cell>
          <cell r="AR577">
            <v>-43029.25</v>
          </cell>
          <cell r="AS577">
            <v>-4054.6000000005588</v>
          </cell>
          <cell r="AT577">
            <v>-3575.8000000007451</v>
          </cell>
          <cell r="AU577">
            <v>-3354.8000000007451</v>
          </cell>
          <cell r="AV577">
            <v>-267.60000000009313</v>
          </cell>
          <cell r="AW577">
            <v>-662.95000000018626</v>
          </cell>
          <cell r="AX577">
            <v>-3269.1999999997206</v>
          </cell>
          <cell r="AY577">
            <v>-5733.8999999994412</v>
          </cell>
          <cell r="AZ577">
            <v>-4715.9000000003725</v>
          </cell>
          <cell r="BA577">
            <v>-3573</v>
          </cell>
          <cell r="BB577">
            <v>-5158.9999999990687</v>
          </cell>
          <cell r="BC577">
            <v>-6184.6000000005588</v>
          </cell>
          <cell r="BD577">
            <v>-2477.9000000003725</v>
          </cell>
          <cell r="BE577">
            <v>-28118.030000001192</v>
          </cell>
          <cell r="BF577">
            <v>-4256.6000000005588</v>
          </cell>
          <cell r="BG577">
            <v>-1978.6999999992549</v>
          </cell>
          <cell r="BH577">
            <v>-2918.7400000002235</v>
          </cell>
          <cell r="BI577">
            <v>-520.39000000013039</v>
          </cell>
          <cell r="BJ577">
            <v>-2495.5999999996275</v>
          </cell>
          <cell r="BK577">
            <v>-3179.7000000011176</v>
          </cell>
          <cell r="BL577">
            <v>-4420.2000000001863</v>
          </cell>
          <cell r="BM577">
            <v>-4618.5</v>
          </cell>
          <cell r="BN577">
            <v>-4128.0999999996275</v>
          </cell>
          <cell r="BO577">
            <v>-4926.2000000011176</v>
          </cell>
          <cell r="BP577">
            <v>9082.3000000007451</v>
          </cell>
          <cell r="BQ577">
            <v>-3757.6000000005588</v>
          </cell>
          <cell r="BR577">
            <v>-47271.04999999702</v>
          </cell>
          <cell r="BS577">
            <v>-4127.0999999996275</v>
          </cell>
          <cell r="BT577">
            <v>-4535.7999999988824</v>
          </cell>
          <cell r="BU577">
            <v>-2722.8000000007451</v>
          </cell>
          <cell r="BV577">
            <v>-581.4499999997206</v>
          </cell>
          <cell r="BW577">
            <v>-2704.6999999992549</v>
          </cell>
          <cell r="BX577">
            <v>-3920.4999999990687</v>
          </cell>
          <cell r="BY577">
            <v>-4357.5</v>
          </cell>
          <cell r="BZ577">
            <v>-6466.0000000009313</v>
          </cell>
          <cell r="CA577">
            <v>-4368.2999999998137</v>
          </cell>
          <cell r="CB577">
            <v>-6091.4999999990687</v>
          </cell>
          <cell r="CC577">
            <v>-4929</v>
          </cell>
          <cell r="CD577">
            <v>-2466.4000000003725</v>
          </cell>
          <cell r="CE577">
            <v>-107565.90000002086</v>
          </cell>
          <cell r="CF577">
            <v>-63274</v>
          </cell>
          <cell r="CG577">
            <v>-5092.7000000001863</v>
          </cell>
          <cell r="CH577">
            <v>-5228.3999999994412</v>
          </cell>
          <cell r="CI577">
            <v>-652.70000000018626</v>
          </cell>
          <cell r="CJ577">
            <v>-3385.5999999996275</v>
          </cell>
          <cell r="CK577">
            <v>-4853.3999999994412</v>
          </cell>
          <cell r="CL577">
            <v>-2741.3000000016764</v>
          </cell>
          <cell r="CM577">
            <v>-2616</v>
          </cell>
          <cell r="CN577">
            <v>-5806.7000000001863</v>
          </cell>
          <cell r="CO577">
            <v>-5251.9999999990687</v>
          </cell>
          <cell r="CP577">
            <v>-5928.1000000005588</v>
          </cell>
          <cell r="CQ577">
            <v>-2734.9999999990687</v>
          </cell>
          <cell r="CR577">
            <v>-54014.700000017881</v>
          </cell>
          <cell r="CS577">
            <v>-2463.7999999998137</v>
          </cell>
          <cell r="CT577">
            <v>-4874.2999999998137</v>
          </cell>
          <cell r="CU577">
            <v>-3740.0000000009313</v>
          </cell>
          <cell r="CV577">
            <v>-6183.2999999998137</v>
          </cell>
          <cell r="CW577">
            <v>-6197.4000000003725</v>
          </cell>
          <cell r="CX577">
            <v>-3596</v>
          </cell>
          <cell r="CY577">
            <v>-2588.5</v>
          </cell>
          <cell r="CZ577">
            <v>-2988.4000000003725</v>
          </cell>
          <cell r="DA577">
            <v>-6255.1999999992549</v>
          </cell>
          <cell r="DB577">
            <v>-6488.8999999994412</v>
          </cell>
          <cell r="DC577">
            <v>-5669.0999999986961</v>
          </cell>
          <cell r="DD577">
            <v>-2969.7999999998137</v>
          </cell>
          <cell r="DE577">
            <v>-58484.899999976158</v>
          </cell>
          <cell r="DF577">
            <v>-2922.5000000009313</v>
          </cell>
          <cell r="DG577">
            <v>-4788.1000000005588</v>
          </cell>
          <cell r="DH577">
            <v>-3750.6999999992549</v>
          </cell>
          <cell r="DI577">
            <v>-5002</v>
          </cell>
          <cell r="DJ577">
            <v>-6712</v>
          </cell>
          <cell r="DK577">
            <v>-7066.1999999992549</v>
          </cell>
          <cell r="DL577">
            <v>-2691.4999999990687</v>
          </cell>
          <cell r="DM577">
            <v>-2998.0000000009313</v>
          </cell>
          <cell r="DN577">
            <v>-6539.6999999992549</v>
          </cell>
          <cell r="DO577">
            <v>-6552.0999999996275</v>
          </cell>
          <cell r="DP577">
            <v>-6203.4999999990687</v>
          </cell>
          <cell r="DQ577">
            <v>-3258.5999999996275</v>
          </cell>
          <cell r="DR577">
            <v>-59067.299999982119</v>
          </cell>
          <cell r="DS577">
            <v>-3745</v>
          </cell>
          <cell r="DT577">
            <v>-4287.2999999998137</v>
          </cell>
          <cell r="DU577">
            <v>-3376</v>
          </cell>
          <cell r="DV577">
            <v>-1369.2000000001863</v>
          </cell>
          <cell r="DW577">
            <v>-3685.6000000005588</v>
          </cell>
          <cell r="DX577">
            <v>-9741.5999999996275</v>
          </cell>
          <cell r="DY577">
            <v>-4526.7999999998137</v>
          </cell>
          <cell r="DZ577">
            <v>-4640.8999999994412</v>
          </cell>
          <cell r="EA577">
            <v>-5909.1000000005588</v>
          </cell>
          <cell r="EB577">
            <v>-7637.3999999994412</v>
          </cell>
          <cell r="EC577">
            <v>-7220.6999999992549</v>
          </cell>
          <cell r="ED577">
            <v>-2927.7000000011176</v>
          </cell>
        </row>
        <row r="578">
          <cell r="F578">
            <v>-251</v>
          </cell>
          <cell r="G578">
            <v>-312.59999999962747</v>
          </cell>
          <cell r="H578">
            <v>-926.79999999981374</v>
          </cell>
          <cell r="I578">
            <v>-2194</v>
          </cell>
          <cell r="J578">
            <v>-1670.4000000003725</v>
          </cell>
          <cell r="K578">
            <v>-2007.8999999994412</v>
          </cell>
          <cell r="L578">
            <v>-2717.8999999994412</v>
          </cell>
          <cell r="M578">
            <v>-4350</v>
          </cell>
          <cell r="N578">
            <v>-4187.2999999998137</v>
          </cell>
          <cell r="O578">
            <v>-4082.7000000001863</v>
          </cell>
          <cell r="P578">
            <v>-1894</v>
          </cell>
          <cell r="Q578">
            <v>-2087.0999999996275</v>
          </cell>
          <cell r="R578">
            <v>-46427.659999996424</v>
          </cell>
          <cell r="S578">
            <v>-396</v>
          </cell>
          <cell r="T578">
            <v>-14315.399999999441</v>
          </cell>
          <cell r="U578">
            <v>-4650.6000000005588</v>
          </cell>
          <cell r="V578">
            <v>-4306</v>
          </cell>
          <cell r="W578">
            <v>-1178.160000000149</v>
          </cell>
          <cell r="X578">
            <v>-2853.1999999997206</v>
          </cell>
          <cell r="Y578">
            <v>-2000.5</v>
          </cell>
          <cell r="Z578">
            <v>-2871.0999999996275</v>
          </cell>
          <cell r="AA578">
            <v>-5564.8999999994412</v>
          </cell>
          <cell r="AB578">
            <v>-3200.8999999999069</v>
          </cell>
          <cell r="AC578">
            <v>-4294.5999999996275</v>
          </cell>
          <cell r="AD578">
            <v>-796.29999999981374</v>
          </cell>
          <cell r="AE578">
            <v>-30171.499999985099</v>
          </cell>
          <cell r="AF578">
            <v>-3511.5999999996275</v>
          </cell>
          <cell r="AG578">
            <v>-952.19999999925494</v>
          </cell>
          <cell r="AH578">
            <v>-1789</v>
          </cell>
          <cell r="AI578">
            <v>-2520.5999999996275</v>
          </cell>
          <cell r="AJ578">
            <v>-4208.1999999997206</v>
          </cell>
          <cell r="AK578">
            <v>-2471.1999999997206</v>
          </cell>
          <cell r="AL578">
            <v>-2117.5999999996275</v>
          </cell>
          <cell r="AM578">
            <v>-2051</v>
          </cell>
          <cell r="AN578">
            <v>-4419.2999999998137</v>
          </cell>
          <cell r="AO578">
            <v>-3289.8000000002794</v>
          </cell>
          <cell r="AP578">
            <v>-1467.2000000001863</v>
          </cell>
          <cell r="AQ578">
            <v>-1373.7999999998137</v>
          </cell>
          <cell r="AR578">
            <v>-35940.499999992549</v>
          </cell>
          <cell r="AS578">
            <v>-4133.0999999996275</v>
          </cell>
          <cell r="AT578">
            <v>-2557.6000000000931</v>
          </cell>
          <cell r="AU578">
            <v>-2901.4000000003725</v>
          </cell>
          <cell r="AV578">
            <v>-642.39999999990687</v>
          </cell>
          <cell r="AW578">
            <v>-3436.7000000001863</v>
          </cell>
          <cell r="AX578">
            <v>-2711.1000000000931</v>
          </cell>
          <cell r="AY578">
            <v>-3411.8999999994412</v>
          </cell>
          <cell r="AZ578">
            <v>-3581.7000000011176</v>
          </cell>
          <cell r="BA578">
            <v>-3646.5999999996275</v>
          </cell>
          <cell r="BB578">
            <v>-4134.3999999999069</v>
          </cell>
          <cell r="BC578">
            <v>-1476.0000000009313</v>
          </cell>
          <cell r="BD578">
            <v>-3307.6000000005588</v>
          </cell>
          <cell r="BE578">
            <v>-22070.560000002384</v>
          </cell>
          <cell r="BF578">
            <v>-1768.1999999992549</v>
          </cell>
          <cell r="BG578">
            <v>-1525.7000000001863</v>
          </cell>
          <cell r="BH578">
            <v>-3538.4000000003725</v>
          </cell>
          <cell r="BI578">
            <v>-458.79999999981374</v>
          </cell>
          <cell r="BJ578">
            <v>-2172.5</v>
          </cell>
          <cell r="BK578">
            <v>-2849.0600000000559</v>
          </cell>
          <cell r="BL578">
            <v>-2481.6999999992549</v>
          </cell>
          <cell r="BM578">
            <v>-3759.1000000005588</v>
          </cell>
          <cell r="BN578">
            <v>-3550.1000000000931</v>
          </cell>
          <cell r="BO578">
            <v>-4130</v>
          </cell>
          <cell r="BP578">
            <v>6949.6999999997206</v>
          </cell>
          <cell r="BQ578">
            <v>-2786.7000000001863</v>
          </cell>
          <cell r="BR578">
            <v>-31490.939999990165</v>
          </cell>
          <cell r="BS578">
            <v>-2185.2000000001863</v>
          </cell>
          <cell r="BT578">
            <v>-1618.4000000003725</v>
          </cell>
          <cell r="BU578">
            <v>-3456.6000000000931</v>
          </cell>
          <cell r="BV578">
            <v>-732.29999999981374</v>
          </cell>
          <cell r="BW578">
            <v>-3598.6400000001304</v>
          </cell>
          <cell r="BX578">
            <v>-4090.1000000000931</v>
          </cell>
          <cell r="BY578">
            <v>-2845.3000000007451</v>
          </cell>
          <cell r="BZ578">
            <v>-2149.2000000001863</v>
          </cell>
          <cell r="CA578">
            <v>-3375</v>
          </cell>
          <cell r="CB578">
            <v>-2287.5</v>
          </cell>
          <cell r="CC578">
            <v>-2461.4000000003725</v>
          </cell>
          <cell r="CD578">
            <v>-2691.2999999998137</v>
          </cell>
          <cell r="CE578">
            <v>-64953.499999992549</v>
          </cell>
          <cell r="CF578">
            <v>-30708.599999999627</v>
          </cell>
          <cell r="CG578">
            <v>-2811</v>
          </cell>
          <cell r="CH578">
            <v>-3742.2000000001863</v>
          </cell>
          <cell r="CI578">
            <v>-1363.7999999998137</v>
          </cell>
          <cell r="CJ578">
            <v>-3652.6999999992549</v>
          </cell>
          <cell r="CK578">
            <v>-2221.5</v>
          </cell>
          <cell r="CL578">
            <v>-3814.7000000001863</v>
          </cell>
          <cell r="CM578">
            <v>-4560</v>
          </cell>
          <cell r="CN578">
            <v>-3307.4000000003725</v>
          </cell>
          <cell r="CO578">
            <v>-3582.0999999996275</v>
          </cell>
          <cell r="CP578">
            <v>-2525.5</v>
          </cell>
          <cell r="CQ578">
            <v>-2664</v>
          </cell>
          <cell r="CR578">
            <v>-42067.80000000447</v>
          </cell>
          <cell r="CS578">
            <v>-2959.0999999996275</v>
          </cell>
          <cell r="CT578">
            <v>-2213.3999999994412</v>
          </cell>
          <cell r="CU578">
            <v>-4558.6999999992549</v>
          </cell>
          <cell r="CV578">
            <v>-3566.5</v>
          </cell>
          <cell r="CW578">
            <v>-2926.7000000001863</v>
          </cell>
          <cell r="CX578">
            <v>-3559.4000000003725</v>
          </cell>
          <cell r="CY578">
            <v>-3277</v>
          </cell>
          <cell r="CZ578">
            <v>-3652.7000000001863</v>
          </cell>
          <cell r="DA578">
            <v>-4810.5999999996275</v>
          </cell>
          <cell r="DB578">
            <v>-3905.9000000003725</v>
          </cell>
          <cell r="DC578">
            <v>-2997.4999999990687</v>
          </cell>
          <cell r="DD578">
            <v>-3640.2999999998137</v>
          </cell>
          <cell r="DE578">
            <v>-32015.59999999404</v>
          </cell>
          <cell r="DF578">
            <v>-3525.4000000003725</v>
          </cell>
          <cell r="DG578">
            <v>-2183.9000000003725</v>
          </cell>
          <cell r="DH578">
            <v>-5373.5999999996275</v>
          </cell>
          <cell r="DI578">
            <v>-3780.2999999998137</v>
          </cell>
          <cell r="DJ578">
            <v>-2877.5999999996275</v>
          </cell>
          <cell r="DK578">
            <v>-4149.7999999998137</v>
          </cell>
          <cell r="DL578">
            <v>-3482.7000000001863</v>
          </cell>
          <cell r="DM578">
            <v>-3653.5</v>
          </cell>
          <cell r="DN578">
            <v>-3407.5</v>
          </cell>
          <cell r="DO578">
            <v>5834.7999999998137</v>
          </cell>
          <cell r="DP578">
            <v>-2645.4000000003725</v>
          </cell>
          <cell r="DQ578">
            <v>-2770.7000000001863</v>
          </cell>
          <cell r="DR578">
            <v>-86184.29999999702</v>
          </cell>
          <cell r="DS578">
            <v>-1397.2000000001863</v>
          </cell>
          <cell r="DT578">
            <v>-2898.9000000003725</v>
          </cell>
          <cell r="DU578">
            <v>-6164.2000000001863</v>
          </cell>
          <cell r="DV578">
            <v>-7700.4000000003725</v>
          </cell>
          <cell r="DW578">
            <v>-3256.9000000003725</v>
          </cell>
          <cell r="DX578">
            <v>-54792</v>
          </cell>
          <cell r="DY578">
            <v>-297.40000000037253</v>
          </cell>
          <cell r="DZ578">
            <v>-1137.2999999998137</v>
          </cell>
          <cell r="EA578">
            <v>-4347.6000000005588</v>
          </cell>
          <cell r="EB578">
            <v>-1947.4000000003725</v>
          </cell>
          <cell r="EC578">
            <v>-2080.7999999998137</v>
          </cell>
          <cell r="ED578">
            <v>-164.20000000018626</v>
          </cell>
        </row>
        <row r="579">
          <cell r="F579">
            <v>0</v>
          </cell>
          <cell r="G579">
            <v>0</v>
          </cell>
          <cell r="H579">
            <v>-479.5</v>
          </cell>
          <cell r="I579">
            <v>-3880.0999999996275</v>
          </cell>
          <cell r="J579">
            <v>-2621.7399999992922</v>
          </cell>
          <cell r="K579">
            <v>-4809.8999999994412</v>
          </cell>
          <cell r="L579">
            <v>-2656.5000000009313</v>
          </cell>
          <cell r="M579">
            <v>-7439.3000000007451</v>
          </cell>
          <cell r="N579">
            <v>-8158.8000000007451</v>
          </cell>
          <cell r="O579">
            <v>-7105.5999999996275</v>
          </cell>
          <cell r="P579">
            <v>-4282.5</v>
          </cell>
          <cell r="Q579">
            <v>-431.19999999925494</v>
          </cell>
          <cell r="R579">
            <v>-54811.85000000149</v>
          </cell>
          <cell r="S579">
            <v>-5425.7000000011176</v>
          </cell>
          <cell r="T579">
            <v>-9754.6100000003353</v>
          </cell>
          <cell r="U579">
            <v>-3753.1500000003725</v>
          </cell>
          <cell r="V579">
            <v>-474.95999999949709</v>
          </cell>
          <cell r="W579">
            <v>-8.3000000002793968</v>
          </cell>
          <cell r="X579">
            <v>-1958.2000000001863</v>
          </cell>
          <cell r="Y579">
            <v>-5347.7999999988824</v>
          </cell>
          <cell r="Z579">
            <v>-6686.1999999992549</v>
          </cell>
          <cell r="AA579">
            <v>-4151.6899999994785</v>
          </cell>
          <cell r="AB579">
            <v>-7892.6000000005588</v>
          </cell>
          <cell r="AC579">
            <v>-3905.9400000004098</v>
          </cell>
          <cell r="AD579">
            <v>-5452.6999999992549</v>
          </cell>
          <cell r="AE579">
            <v>-64942.320000007749</v>
          </cell>
          <cell r="AF579">
            <v>-5257.1000000014901</v>
          </cell>
          <cell r="AG579">
            <v>-4382</v>
          </cell>
          <cell r="AH579">
            <v>-7511.5</v>
          </cell>
          <cell r="AI579">
            <v>-1278.660000000149</v>
          </cell>
          <cell r="AJ579">
            <v>-5160.6599999996834</v>
          </cell>
          <cell r="AK579">
            <v>-6274</v>
          </cell>
          <cell r="AL579">
            <v>-6847.5000000009313</v>
          </cell>
          <cell r="AM579">
            <v>-6981.5000000009313</v>
          </cell>
          <cell r="AN579">
            <v>-4546.7000000001863</v>
          </cell>
          <cell r="AO579">
            <v>-8886.9999999990687</v>
          </cell>
          <cell r="AP579">
            <v>-7654.7999999998137</v>
          </cell>
          <cell r="AQ579">
            <v>-160.89999999850988</v>
          </cell>
          <cell r="AR579">
            <v>-42070.10000000149</v>
          </cell>
          <cell r="AS579">
            <v>-3973.3999999994412</v>
          </cell>
          <cell r="AT579">
            <v>-4989.3000000007451</v>
          </cell>
          <cell r="AU579">
            <v>-4739.5</v>
          </cell>
          <cell r="AV579">
            <v>-420.96999999973923</v>
          </cell>
          <cell r="AW579">
            <v>-631.79999999934807</v>
          </cell>
          <cell r="AX579">
            <v>-1947.7700000004843</v>
          </cell>
          <cell r="AY579">
            <v>-5210.6999999992549</v>
          </cell>
          <cell r="AZ579">
            <v>-7303.6999999992549</v>
          </cell>
          <cell r="BA579">
            <v>-1869.160000000149</v>
          </cell>
          <cell r="BB579">
            <v>-4535.6999999992549</v>
          </cell>
          <cell r="BC579">
            <v>-5098.2000000011176</v>
          </cell>
          <cell r="BD579">
            <v>-1349.9000000003725</v>
          </cell>
          <cell r="BE579">
            <v>-36362.59999999404</v>
          </cell>
          <cell r="BF579">
            <v>-4458.1999999992549</v>
          </cell>
          <cell r="BG579">
            <v>-5431.2999999998137</v>
          </cell>
          <cell r="BH579">
            <v>-2495.2399999992922</v>
          </cell>
          <cell r="BI579">
            <v>-499.86000000033528</v>
          </cell>
          <cell r="BJ579">
            <v>-806.84000000031665</v>
          </cell>
          <cell r="BK579">
            <v>-2787.2600000002421</v>
          </cell>
          <cell r="BL579">
            <v>-7082.2999999988824</v>
          </cell>
          <cell r="BM579">
            <v>-8095.7999999988824</v>
          </cell>
          <cell r="BN579">
            <v>-2928.6000000005588</v>
          </cell>
          <cell r="BO579">
            <v>-4872.8000000007451</v>
          </cell>
          <cell r="BP579">
            <v>7621.9000000003725</v>
          </cell>
          <cell r="BQ579">
            <v>-4526.2999999988824</v>
          </cell>
          <cell r="BR579">
            <v>-58876.740000009537</v>
          </cell>
          <cell r="BS579">
            <v>-5564.7999999998137</v>
          </cell>
          <cell r="BT579">
            <v>-5535.6000000005588</v>
          </cell>
          <cell r="BU579">
            <v>-2473.7000000001863</v>
          </cell>
          <cell r="BV579">
            <v>-633.79999999981374</v>
          </cell>
          <cell r="BW579">
            <v>-3813.6399999987334</v>
          </cell>
          <cell r="BX579">
            <v>-4144.7000000001863</v>
          </cell>
          <cell r="BY579">
            <v>-7894.0000000009313</v>
          </cell>
          <cell r="BZ579">
            <v>-7960.3000000007451</v>
          </cell>
          <cell r="CA579">
            <v>-3969.0999999996275</v>
          </cell>
          <cell r="CB579">
            <v>-7475.0999999996275</v>
          </cell>
          <cell r="CC579">
            <v>-6429.0999999996275</v>
          </cell>
          <cell r="CD579">
            <v>-2982.8999999994412</v>
          </cell>
          <cell r="CE579">
            <v>-97689.160000026226</v>
          </cell>
          <cell r="CF579">
            <v>-40849.799999999814</v>
          </cell>
          <cell r="CG579">
            <v>-4617.1999999992549</v>
          </cell>
          <cell r="CH579">
            <v>-4550.6999999992549</v>
          </cell>
          <cell r="CI579">
            <v>-509.56000000005588</v>
          </cell>
          <cell r="CJ579">
            <v>-6045.1999999992549</v>
          </cell>
          <cell r="CK579">
            <v>-8175.8000000007451</v>
          </cell>
          <cell r="CL579">
            <v>-5520</v>
          </cell>
          <cell r="CM579">
            <v>-6595.5</v>
          </cell>
          <cell r="CN579">
            <v>-5482.5</v>
          </cell>
          <cell r="CO579">
            <v>-7348.7000000011176</v>
          </cell>
          <cell r="CP579">
            <v>-5782.8999999994412</v>
          </cell>
          <cell r="CQ579">
            <v>-2211.2999999998137</v>
          </cell>
          <cell r="CR579">
            <v>-65960.59999999404</v>
          </cell>
          <cell r="CS579">
            <v>-2386.8000000016764</v>
          </cell>
          <cell r="CT579">
            <v>-5023</v>
          </cell>
          <cell r="CU579">
            <v>-5928.9000000003725</v>
          </cell>
          <cell r="CV579">
            <v>-5912.8999999994412</v>
          </cell>
          <cell r="CW579">
            <v>-7722.1000000005588</v>
          </cell>
          <cell r="CX579">
            <v>-9037.8000000007451</v>
          </cell>
          <cell r="CY579">
            <v>-5299</v>
          </cell>
          <cell r="CZ579">
            <v>-6099.8000000007451</v>
          </cell>
          <cell r="DA579">
            <v>-4800.5</v>
          </cell>
          <cell r="DB579">
            <v>-5883.4000000003725</v>
          </cell>
          <cell r="DC579">
            <v>-5567.2000000001863</v>
          </cell>
          <cell r="DD579">
            <v>-2299.1999999992549</v>
          </cell>
          <cell r="DE579">
            <v>-62350.850000008941</v>
          </cell>
          <cell r="DF579">
            <v>-2395.0999999996275</v>
          </cell>
          <cell r="DG579">
            <v>-5458.5999999996275</v>
          </cell>
          <cell r="DH579">
            <v>-5497.8000000016764</v>
          </cell>
          <cell r="DI579">
            <v>-6251.7999999998137</v>
          </cell>
          <cell r="DJ579">
            <v>-7011.5499999988824</v>
          </cell>
          <cell r="DK579">
            <v>-7749.9000000003725</v>
          </cell>
          <cell r="DL579">
            <v>-5148.4000000003725</v>
          </cell>
          <cell r="DM579">
            <v>-5802.5999999977648</v>
          </cell>
          <cell r="DN579">
            <v>-6296.3000000016764</v>
          </cell>
          <cell r="DO579">
            <v>-1725.9999999990687</v>
          </cell>
          <cell r="DP579">
            <v>-4796.3999999985099</v>
          </cell>
          <cell r="DQ579">
            <v>-4216.3999999994412</v>
          </cell>
          <cell r="DR579">
            <v>-54139.490000002086</v>
          </cell>
          <cell r="DS579">
            <v>-3002.0999999996275</v>
          </cell>
          <cell r="DT579">
            <v>-1819.9000000003725</v>
          </cell>
          <cell r="DU579">
            <v>-1418.0400000000373</v>
          </cell>
          <cell r="DV579">
            <v>-618.54999999981374</v>
          </cell>
          <cell r="DW579">
            <v>-2575.4599999999627</v>
          </cell>
          <cell r="DX579">
            <v>-21714.399999999907</v>
          </cell>
          <cell r="DY579">
            <v>-5111.2999999988824</v>
          </cell>
          <cell r="DZ579">
            <v>-6328.2999999988824</v>
          </cell>
          <cell r="EA579">
            <v>-1448.4399999994785</v>
          </cell>
          <cell r="EB579">
            <v>-4513.3999999994412</v>
          </cell>
          <cell r="EC579">
            <v>-1764.6000000005588</v>
          </cell>
          <cell r="ED579">
            <v>-3825.0000000009313</v>
          </cell>
        </row>
        <row r="580">
          <cell r="F580">
            <v>0</v>
          </cell>
          <cell r="G580">
            <v>-8.5</v>
          </cell>
          <cell r="H580">
            <v>0</v>
          </cell>
          <cell r="I580">
            <v>0</v>
          </cell>
          <cell r="J580">
            <v>-155.5</v>
          </cell>
          <cell r="K580">
            <v>-1125.7999999998137</v>
          </cell>
          <cell r="L580">
            <v>-21.399999999906868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-5950.8199999928474</v>
          </cell>
          <cell r="S580">
            <v>0</v>
          </cell>
          <cell r="T580">
            <v>0</v>
          </cell>
          <cell r="U580">
            <v>0</v>
          </cell>
          <cell r="V580">
            <v>-1039.9600000001956</v>
          </cell>
          <cell r="W580">
            <v>-1229.8600000001024</v>
          </cell>
          <cell r="X580">
            <v>-1770.3999999999069</v>
          </cell>
          <cell r="Y580">
            <v>-356</v>
          </cell>
          <cell r="Z580">
            <v>-186.60000000009313</v>
          </cell>
          <cell r="AA580">
            <v>-1254.4000000003725</v>
          </cell>
          <cell r="AB580">
            <v>-113.59999999962747</v>
          </cell>
          <cell r="AC580">
            <v>0</v>
          </cell>
          <cell r="AD580">
            <v>0</v>
          </cell>
          <cell r="AE580">
            <v>-4377.25</v>
          </cell>
          <cell r="AF580">
            <v>-598.53999999992084</v>
          </cell>
          <cell r="AG580">
            <v>-96.869999999878928</v>
          </cell>
          <cell r="AH580">
            <v>-151.61999999999534</v>
          </cell>
          <cell r="AI580">
            <v>-18</v>
          </cell>
          <cell r="AJ580">
            <v>-220.58000000007451</v>
          </cell>
          <cell r="AK580">
            <v>-197.93000000005122</v>
          </cell>
          <cell r="AL580">
            <v>-580</v>
          </cell>
          <cell r="AM580">
            <v>-1084.9200000001583</v>
          </cell>
          <cell r="AN580">
            <v>-311.55000000004657</v>
          </cell>
          <cell r="AO580">
            <v>-170.57999999995809</v>
          </cell>
          <cell r="AP580">
            <v>-121.1600000000326</v>
          </cell>
          <cell r="AQ580">
            <v>-825.5</v>
          </cell>
          <cell r="AR580">
            <v>-4013.4499999992549</v>
          </cell>
          <cell r="AS580">
            <v>-547.38000000000466</v>
          </cell>
          <cell r="AT580">
            <v>-4.1399999998975545</v>
          </cell>
          <cell r="AU580">
            <v>-251.15000000002328</v>
          </cell>
          <cell r="AV580">
            <v>-18.21999999997206</v>
          </cell>
          <cell r="AW580">
            <v>0</v>
          </cell>
          <cell r="AX580">
            <v>-6.0000000055879354E-2</v>
          </cell>
          <cell r="AY580">
            <v>-292.95000000006985</v>
          </cell>
          <cell r="AZ580">
            <v>-471.53999999992084</v>
          </cell>
          <cell r="BA580">
            <v>-134.18999999994412</v>
          </cell>
          <cell r="BB580">
            <v>-474.39999999990687</v>
          </cell>
          <cell r="BC580">
            <v>-322.67000000004191</v>
          </cell>
          <cell r="BD580">
            <v>-1496.75</v>
          </cell>
          <cell r="BE580">
            <v>2318.0500000007451</v>
          </cell>
          <cell r="BF580">
            <v>-124.90999999991618</v>
          </cell>
          <cell r="BG580">
            <v>-128.51000000000931</v>
          </cell>
          <cell r="BH580">
            <v>-37.840000000083819</v>
          </cell>
          <cell r="BI580">
            <v>0</v>
          </cell>
          <cell r="BJ580">
            <v>0</v>
          </cell>
          <cell r="BK580">
            <v>0</v>
          </cell>
          <cell r="BL580">
            <v>-548.63999999989755</v>
          </cell>
          <cell r="BM580">
            <v>-661.0899999999674</v>
          </cell>
          <cell r="BN580">
            <v>-15.340000000083819</v>
          </cell>
          <cell r="BO580">
            <v>-433.91999999992549</v>
          </cell>
          <cell r="BP580">
            <v>4665.6000000000931</v>
          </cell>
          <cell r="BQ580">
            <v>-397.29999999993015</v>
          </cell>
          <cell r="BR580">
            <v>-4574.5099999997765</v>
          </cell>
          <cell r="BS580">
            <v>-290.27000000001863</v>
          </cell>
          <cell r="BT580">
            <v>-284.09000000008382</v>
          </cell>
          <cell r="BU580">
            <v>-62.540000000037253</v>
          </cell>
          <cell r="BV580">
            <v>0</v>
          </cell>
          <cell r="BW580">
            <v>-19.259999999892898</v>
          </cell>
          <cell r="BX580">
            <v>-0.17999999993480742</v>
          </cell>
          <cell r="BY580">
            <v>-647.89999999990687</v>
          </cell>
          <cell r="BZ580">
            <v>-454.8399999999674</v>
          </cell>
          <cell r="CA580">
            <v>-227.14000000001397</v>
          </cell>
          <cell r="CB580">
            <v>-688.43000000016764</v>
          </cell>
          <cell r="CC580">
            <v>-159.44999999995343</v>
          </cell>
          <cell r="CD580">
            <v>-1740.410000000149</v>
          </cell>
          <cell r="CE580">
            <v>-10496.129999998957</v>
          </cell>
          <cell r="CF580">
            <v>-4723.2899999999208</v>
          </cell>
          <cell r="CG580">
            <v>-233.81999999994878</v>
          </cell>
          <cell r="CH580">
            <v>-254.7599999998929</v>
          </cell>
          <cell r="CI580">
            <v>-2.6199999999953434</v>
          </cell>
          <cell r="CJ580">
            <v>-477.54000000003725</v>
          </cell>
          <cell r="CK580">
            <v>-583.85999999998603</v>
          </cell>
          <cell r="CL580">
            <v>-1022.1499999999069</v>
          </cell>
          <cell r="CM580">
            <v>-835.9800000002142</v>
          </cell>
          <cell r="CN580">
            <v>-351.03000000002794</v>
          </cell>
          <cell r="CO580">
            <v>-672.08999999985099</v>
          </cell>
          <cell r="CP580">
            <v>-190.94000000006054</v>
          </cell>
          <cell r="CQ580">
            <v>-1148.0500000000466</v>
          </cell>
          <cell r="CR580">
            <v>-7321.6000000014901</v>
          </cell>
          <cell r="CS580">
            <v>-951.60000000009313</v>
          </cell>
          <cell r="CT580">
            <v>-355.04000000003725</v>
          </cell>
          <cell r="CU580">
            <v>-196</v>
          </cell>
          <cell r="CV580">
            <v>-191.97999999998137</v>
          </cell>
          <cell r="CW580">
            <v>-382.85999999998603</v>
          </cell>
          <cell r="CX580">
            <v>-666.65999999991618</v>
          </cell>
          <cell r="CY580">
            <v>-621.13999999989755</v>
          </cell>
          <cell r="CZ580">
            <v>-1232.5</v>
          </cell>
          <cell r="DA580">
            <v>-1085.2700000000186</v>
          </cell>
          <cell r="DB580">
            <v>-336.16000000014901</v>
          </cell>
          <cell r="DC580">
            <v>-192.14000000001397</v>
          </cell>
          <cell r="DD580">
            <v>-1110.25</v>
          </cell>
          <cell r="DE580">
            <v>835.23999999836087</v>
          </cell>
          <cell r="DF580">
            <v>-816.95999999996275</v>
          </cell>
          <cell r="DG580">
            <v>-169.69999999995343</v>
          </cell>
          <cell r="DH580">
            <v>-215.86000000010245</v>
          </cell>
          <cell r="DI580">
            <v>-87.25</v>
          </cell>
          <cell r="DJ580">
            <v>-373.18000000005122</v>
          </cell>
          <cell r="DK580">
            <v>-65.349999999976717</v>
          </cell>
          <cell r="DL580">
            <v>-1096.9000000001397</v>
          </cell>
          <cell r="DM580">
            <v>-588.72999999998137</v>
          </cell>
          <cell r="DN580">
            <v>-145.16000000014901</v>
          </cell>
          <cell r="DO580">
            <v>5295.4899999999907</v>
          </cell>
          <cell r="DP580">
            <v>-334.69000000006054</v>
          </cell>
          <cell r="DQ580">
            <v>-566.46999999997206</v>
          </cell>
          <cell r="DR580">
            <v>-12142.060000000522</v>
          </cell>
          <cell r="DS580">
            <v>-927.53999999992084</v>
          </cell>
          <cell r="DT580">
            <v>-442.04000000003725</v>
          </cell>
          <cell r="DU580">
            <v>-798.64999999990687</v>
          </cell>
          <cell r="DV580">
            <v>-229.93000000016764</v>
          </cell>
          <cell r="DW580">
            <v>-1622.8499999998603</v>
          </cell>
          <cell r="DX580">
            <v>-3546.1299999998882</v>
          </cell>
          <cell r="DY580">
            <v>-984.6999999997206</v>
          </cell>
          <cell r="DZ580">
            <v>-1105.2999999998137</v>
          </cell>
          <cell r="EA580">
            <v>-270.23999999999069</v>
          </cell>
          <cell r="EB580">
            <v>-1109.2399999997579</v>
          </cell>
          <cell r="EC580">
            <v>-256.14000000013039</v>
          </cell>
          <cell r="ED580">
            <v>-849.29999999981374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-61.300000000745058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-61.300000000046566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-1792.2999999970198</v>
          </cell>
          <cell r="AF581">
            <v>0</v>
          </cell>
          <cell r="AG581">
            <v>0</v>
          </cell>
          <cell r="AH581">
            <v>0</v>
          </cell>
          <cell r="AI581">
            <v>-1085.7999999998137</v>
          </cell>
          <cell r="AJ581">
            <v>-174.10000000009313</v>
          </cell>
          <cell r="AK581">
            <v>-428.69999999995343</v>
          </cell>
          <cell r="AL581">
            <v>0</v>
          </cell>
          <cell r="AM581">
            <v>0</v>
          </cell>
          <cell r="AN581">
            <v>-103.70000000018626</v>
          </cell>
          <cell r="AO581">
            <v>0</v>
          </cell>
          <cell r="AP581">
            <v>0</v>
          </cell>
          <cell r="AQ581">
            <v>0</v>
          </cell>
          <cell r="AR581">
            <v>-5561.5</v>
          </cell>
          <cell r="AS581">
            <v>0</v>
          </cell>
          <cell r="AT581">
            <v>-57</v>
          </cell>
          <cell r="AU581">
            <v>-509.20000000018626</v>
          </cell>
          <cell r="AV581">
            <v>-1646.8999999999069</v>
          </cell>
          <cell r="AW581">
            <v>-1578.8999999999069</v>
          </cell>
          <cell r="AX581">
            <v>-990.10000000009313</v>
          </cell>
          <cell r="AY581">
            <v>0</v>
          </cell>
          <cell r="AZ581">
            <v>-217</v>
          </cell>
          <cell r="BA581">
            <v>-477</v>
          </cell>
          <cell r="BB581">
            <v>0</v>
          </cell>
          <cell r="BC581">
            <v>-85.399999999906868</v>
          </cell>
          <cell r="BD581">
            <v>0</v>
          </cell>
          <cell r="BE581">
            <v>-4778.6000000014901</v>
          </cell>
          <cell r="BF581">
            <v>-145.30000000004657</v>
          </cell>
          <cell r="BG581">
            <v>0</v>
          </cell>
          <cell r="BH581">
            <v>-500</v>
          </cell>
          <cell r="BI581">
            <v>-1139.8999999999069</v>
          </cell>
          <cell r="BJ581">
            <v>-1365.6999999999534</v>
          </cell>
          <cell r="BK581">
            <v>-1150.3999999999069</v>
          </cell>
          <cell r="BL581">
            <v>0</v>
          </cell>
          <cell r="BM581">
            <v>0</v>
          </cell>
          <cell r="BN581">
            <v>-280.79999999981374</v>
          </cell>
          <cell r="BO581">
            <v>0</v>
          </cell>
          <cell r="BP581">
            <v>-196.5</v>
          </cell>
          <cell r="BQ581">
            <v>0</v>
          </cell>
          <cell r="BR581">
            <v>-2170.2000000029802</v>
          </cell>
          <cell r="BS581">
            <v>0</v>
          </cell>
          <cell r="BT581">
            <v>0</v>
          </cell>
          <cell r="BU581">
            <v>-342.69999999995343</v>
          </cell>
          <cell r="BV581">
            <v>-886</v>
          </cell>
          <cell r="BW581">
            <v>-195.19999999995343</v>
          </cell>
          <cell r="BX581">
            <v>-186.5</v>
          </cell>
          <cell r="BY581">
            <v>0</v>
          </cell>
          <cell r="BZ581">
            <v>0</v>
          </cell>
          <cell r="CA581">
            <v>-559.79999999981374</v>
          </cell>
          <cell r="CB581">
            <v>0</v>
          </cell>
          <cell r="CC581">
            <v>0</v>
          </cell>
          <cell r="CD581">
            <v>0</v>
          </cell>
          <cell r="CE581">
            <v>-2028.1000000014901</v>
          </cell>
          <cell r="CF581">
            <v>0</v>
          </cell>
          <cell r="CG581">
            <v>-49.900000000139698</v>
          </cell>
          <cell r="CH581">
            <v>-594.39999999990687</v>
          </cell>
          <cell r="CI581">
            <v>-1107.1999999999534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-276.59999999962747</v>
          </cell>
          <cell r="CO581">
            <v>0</v>
          </cell>
          <cell r="CP581">
            <v>0</v>
          </cell>
          <cell r="CQ581">
            <v>0</v>
          </cell>
          <cell r="CR581">
            <v>-399.5</v>
          </cell>
          <cell r="CS581">
            <v>0</v>
          </cell>
          <cell r="CT581">
            <v>0</v>
          </cell>
          <cell r="CU581">
            <v>-82.099999999860302</v>
          </cell>
          <cell r="CV581">
            <v>-92.899999999906868</v>
          </cell>
          <cell r="CW581">
            <v>-28.699999999953434</v>
          </cell>
          <cell r="CX581">
            <v>-101.5</v>
          </cell>
          <cell r="CY581">
            <v>0</v>
          </cell>
          <cell r="CZ581">
            <v>0</v>
          </cell>
          <cell r="DA581">
            <v>-94.299999999813735</v>
          </cell>
          <cell r="DB581">
            <v>0</v>
          </cell>
          <cell r="DC581">
            <v>0</v>
          </cell>
          <cell r="DD581">
            <v>0</v>
          </cell>
          <cell r="DE581">
            <v>-896.5</v>
          </cell>
          <cell r="DF581">
            <v>0</v>
          </cell>
          <cell r="DG581">
            <v>0</v>
          </cell>
          <cell r="DH581">
            <v>-263.39999999990687</v>
          </cell>
          <cell r="DI581">
            <v>-269</v>
          </cell>
          <cell r="DJ581">
            <v>-28.400000000139698</v>
          </cell>
          <cell r="DK581">
            <v>-236.40000000037253</v>
          </cell>
          <cell r="DL581">
            <v>0</v>
          </cell>
          <cell r="DM581">
            <v>0</v>
          </cell>
          <cell r="DN581">
            <v>-99.299999999813735</v>
          </cell>
          <cell r="DO581">
            <v>0</v>
          </cell>
          <cell r="DP581">
            <v>0</v>
          </cell>
          <cell r="DQ581">
            <v>0</v>
          </cell>
          <cell r="DR581">
            <v>-628.60000000149012</v>
          </cell>
          <cell r="DS581">
            <v>0</v>
          </cell>
          <cell r="DT581">
            <v>0</v>
          </cell>
          <cell r="DU581">
            <v>-256</v>
          </cell>
          <cell r="DV581">
            <v>-144.39999999990687</v>
          </cell>
          <cell r="DW581">
            <v>-28.199999999953434</v>
          </cell>
          <cell r="DX581">
            <v>-99.400000000372529</v>
          </cell>
          <cell r="DY581">
            <v>0</v>
          </cell>
          <cell r="DZ581">
            <v>0</v>
          </cell>
          <cell r="EA581">
            <v>-100.59999999962747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-51.579999999987194</v>
          </cell>
          <cell r="Q583">
            <v>0</v>
          </cell>
          <cell r="R583">
            <v>-9001.0999999977648</v>
          </cell>
          <cell r="S583">
            <v>-613.29999999981374</v>
          </cell>
          <cell r="T583">
            <v>-4979.5</v>
          </cell>
          <cell r="U583">
            <v>-1838.2000000001863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-467</v>
          </cell>
          <cell r="AB583">
            <v>-190.89999999990687</v>
          </cell>
          <cell r="AC583">
            <v>0</v>
          </cell>
          <cell r="AD583">
            <v>-912.20000000018626</v>
          </cell>
          <cell r="AE583">
            <v>-4455.9099999964237</v>
          </cell>
          <cell r="AF583">
            <v>-67</v>
          </cell>
          <cell r="AG583">
            <v>-227</v>
          </cell>
          <cell r="AH583">
            <v>-877.9000000001397</v>
          </cell>
          <cell r="AI583">
            <v>-2137</v>
          </cell>
          <cell r="AJ583">
            <v>0</v>
          </cell>
          <cell r="AK583">
            <v>0</v>
          </cell>
          <cell r="AL583">
            <v>0</v>
          </cell>
          <cell r="AM583">
            <v>-158.29999999981374</v>
          </cell>
          <cell r="AN583">
            <v>-563</v>
          </cell>
          <cell r="AO583">
            <v>-418.79999999981374</v>
          </cell>
          <cell r="AP583">
            <v>0</v>
          </cell>
          <cell r="AQ583">
            <v>-6.9100000000034925</v>
          </cell>
          <cell r="AR583">
            <v>-4170.3600000031292</v>
          </cell>
          <cell r="AS583">
            <v>0</v>
          </cell>
          <cell r="AT583">
            <v>0</v>
          </cell>
          <cell r="AU583">
            <v>0</v>
          </cell>
          <cell r="AV583">
            <v>-1300.7999999998137</v>
          </cell>
          <cell r="AW583">
            <v>-92.75</v>
          </cell>
          <cell r="AX583">
            <v>-133.09999999997672</v>
          </cell>
          <cell r="AY583">
            <v>-272.20000000018626</v>
          </cell>
          <cell r="AZ583">
            <v>-264.29999999981374</v>
          </cell>
          <cell r="BA583">
            <v>-1400.7999999998137</v>
          </cell>
          <cell r="BB583">
            <v>-695.4000000001397</v>
          </cell>
          <cell r="BC583">
            <v>0</v>
          </cell>
          <cell r="BD583">
            <v>-11.010000000009313</v>
          </cell>
          <cell r="BE583">
            <v>-4877.6600000038743</v>
          </cell>
          <cell r="BF583">
            <v>-0.79999999981373549</v>
          </cell>
          <cell r="BG583">
            <v>-234</v>
          </cell>
          <cell r="BH583">
            <v>-152.70000000018626</v>
          </cell>
          <cell r="BI583">
            <v>-1437.2999999998137</v>
          </cell>
          <cell r="BJ583">
            <v>-123.39999999990687</v>
          </cell>
          <cell r="BK583">
            <v>-500.26000000000931</v>
          </cell>
          <cell r="BL583">
            <v>-140</v>
          </cell>
          <cell r="BM583">
            <v>-400.79999999981374</v>
          </cell>
          <cell r="BN583">
            <v>-734.5</v>
          </cell>
          <cell r="BO583">
            <v>-1143.5</v>
          </cell>
          <cell r="BP583">
            <v>-10.400000000139698</v>
          </cell>
          <cell r="BQ583">
            <v>0</v>
          </cell>
          <cell r="BR583">
            <v>-4977.339999999851</v>
          </cell>
          <cell r="BS583">
            <v>0</v>
          </cell>
          <cell r="BT583">
            <v>-188.20000000018626</v>
          </cell>
          <cell r="BU583">
            <v>-278.89999999990687</v>
          </cell>
          <cell r="BV583">
            <v>-1299.7000000001863</v>
          </cell>
          <cell r="BW583">
            <v>0</v>
          </cell>
          <cell r="BX583">
            <v>-563.03999999992084</v>
          </cell>
          <cell r="BY583">
            <v>-556.5</v>
          </cell>
          <cell r="BZ583">
            <v>-1062.6999999999534</v>
          </cell>
          <cell r="CA583">
            <v>-507.80000000004657</v>
          </cell>
          <cell r="CB583">
            <v>-483.79999999981374</v>
          </cell>
          <cell r="CC583">
            <v>0</v>
          </cell>
          <cell r="CD583">
            <v>-36.699999999953434</v>
          </cell>
          <cell r="CE583">
            <v>-2088.1999999973923</v>
          </cell>
          <cell r="CF583">
            <v>-726.19999999995343</v>
          </cell>
          <cell r="CG583">
            <v>0</v>
          </cell>
          <cell r="CH583">
            <v>0</v>
          </cell>
          <cell r="CI583">
            <v>-1112</v>
          </cell>
          <cell r="CJ583">
            <v>0</v>
          </cell>
          <cell r="CK583">
            <v>0</v>
          </cell>
          <cell r="CL583">
            <v>-120.80000000004657</v>
          </cell>
          <cell r="CM583">
            <v>-103.29999999981374</v>
          </cell>
          <cell r="CN583">
            <v>360.4000000001397</v>
          </cell>
          <cell r="CO583">
            <v>-345</v>
          </cell>
          <cell r="CP583">
            <v>-26.099999999860302</v>
          </cell>
          <cell r="CQ583">
            <v>-15.199999999953434</v>
          </cell>
          <cell r="CR583">
            <v>-967.99999999813735</v>
          </cell>
          <cell r="CS583">
            <v>-48.300000000046566</v>
          </cell>
          <cell r="CT583">
            <v>0</v>
          </cell>
          <cell r="CU583">
            <v>0</v>
          </cell>
          <cell r="CV583">
            <v>-7.7000000001862645</v>
          </cell>
          <cell r="CW583">
            <v>0</v>
          </cell>
          <cell r="CX583">
            <v>-57.5</v>
          </cell>
          <cell r="CY583">
            <v>-390.80000000004657</v>
          </cell>
          <cell r="CZ583">
            <v>-175.19999999995343</v>
          </cell>
          <cell r="DA583">
            <v>-110.79999999981374</v>
          </cell>
          <cell r="DB583">
            <v>-177.70000000018626</v>
          </cell>
          <cell r="DC583">
            <v>0</v>
          </cell>
          <cell r="DD583">
            <v>0</v>
          </cell>
          <cell r="DE583">
            <v>-105101.69999999739</v>
          </cell>
          <cell r="DF583">
            <v>0</v>
          </cell>
          <cell r="DG583">
            <v>0</v>
          </cell>
          <cell r="DH583">
            <v>0</v>
          </cell>
          <cell r="DI583">
            <v>-27.5</v>
          </cell>
          <cell r="DJ583">
            <v>0</v>
          </cell>
          <cell r="DK583">
            <v>0</v>
          </cell>
          <cell r="DL583">
            <v>-171.80000000004657</v>
          </cell>
          <cell r="DM583">
            <v>-438.39999999990687</v>
          </cell>
          <cell r="DN583">
            <v>-128.29999999981374</v>
          </cell>
          <cell r="DO583">
            <v>-104313.30000000005</v>
          </cell>
          <cell r="DP583">
            <v>0</v>
          </cell>
          <cell r="DQ583">
            <v>-22.399999999906868</v>
          </cell>
          <cell r="DR583">
            <v>-7907.5500000007451</v>
          </cell>
          <cell r="DS583">
            <v>-823.70000000018626</v>
          </cell>
          <cell r="DT583">
            <v>-478.89999999990687</v>
          </cell>
          <cell r="DU583">
            <v>-999.19999999995343</v>
          </cell>
          <cell r="DV583">
            <v>-1432.5</v>
          </cell>
          <cell r="DW583">
            <v>0</v>
          </cell>
          <cell r="DX583">
            <v>-355.65000000002328</v>
          </cell>
          <cell r="DY583">
            <v>-851</v>
          </cell>
          <cell r="DZ583">
            <v>-889.0999999998603</v>
          </cell>
          <cell r="EA583">
            <v>-510.20000000018626</v>
          </cell>
          <cell r="EB583">
            <v>-432.19999999995343</v>
          </cell>
          <cell r="EC583">
            <v>-127.5999999998603</v>
          </cell>
          <cell r="ED583">
            <v>-1007.5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-6.2000000001862645</v>
          </cell>
          <cell r="G585">
            <v>-43.360000000000582</v>
          </cell>
          <cell r="H585">
            <v>0</v>
          </cell>
          <cell r="I585">
            <v>0</v>
          </cell>
          <cell r="J585">
            <v>0</v>
          </cell>
          <cell r="K585">
            <v>-141.29999999981374</v>
          </cell>
          <cell r="L585">
            <v>-41</v>
          </cell>
          <cell r="M585">
            <v>-13.540000000037253</v>
          </cell>
          <cell r="N585">
            <v>-186.5</v>
          </cell>
          <cell r="O585">
            <v>-18.403999999980442</v>
          </cell>
          <cell r="P585">
            <v>0</v>
          </cell>
          <cell r="Q585">
            <v>0</v>
          </cell>
          <cell r="R585">
            <v>-1809.1640000008047</v>
          </cell>
          <cell r="S585">
            <v>0</v>
          </cell>
          <cell r="T585">
            <v>-83</v>
          </cell>
          <cell r="U585">
            <v>-292</v>
          </cell>
          <cell r="V585">
            <v>-662.40000000002328</v>
          </cell>
          <cell r="W585">
            <v>-236.15999999991618</v>
          </cell>
          <cell r="X585">
            <v>-375.77000000001863</v>
          </cell>
          <cell r="Y585">
            <v>-15.59000000031665</v>
          </cell>
          <cell r="Z585">
            <v>-47.740000000223517</v>
          </cell>
          <cell r="AA585">
            <v>-78.100000000093132</v>
          </cell>
          <cell r="AB585">
            <v>-18.404000000096858</v>
          </cell>
          <cell r="AC585">
            <v>0</v>
          </cell>
          <cell r="AD585">
            <v>0</v>
          </cell>
          <cell r="AE585">
            <v>-5372.8199999965727</v>
          </cell>
          <cell r="AF585">
            <v>-1144.1000000000931</v>
          </cell>
          <cell r="AG585">
            <v>-1554.6000000000931</v>
          </cell>
          <cell r="AH585">
            <v>-676.79999999981374</v>
          </cell>
          <cell r="AI585">
            <v>-745.12999999988824</v>
          </cell>
          <cell r="AJ585">
            <v>-499.86999999987893</v>
          </cell>
          <cell r="AK585">
            <v>-632.29000000003725</v>
          </cell>
          <cell r="AL585">
            <v>-29.279999999795109</v>
          </cell>
          <cell r="AM585">
            <v>-44.25</v>
          </cell>
          <cell r="AN585">
            <v>-46.5</v>
          </cell>
          <cell r="AO585">
            <v>0</v>
          </cell>
          <cell r="AP585">
            <v>0</v>
          </cell>
          <cell r="AQ585">
            <v>0</v>
          </cell>
          <cell r="AR585">
            <v>-3575.0939999967813</v>
          </cell>
          <cell r="AS585">
            <v>0</v>
          </cell>
          <cell r="AT585">
            <v>-307</v>
          </cell>
          <cell r="AU585">
            <v>-241.72399999992922</v>
          </cell>
          <cell r="AV585">
            <v>-887.17999999970198</v>
          </cell>
          <cell r="AW585">
            <v>-569.73999999975786</v>
          </cell>
          <cell r="AX585">
            <v>-457.91000000014901</v>
          </cell>
          <cell r="AY585">
            <v>0</v>
          </cell>
          <cell r="AZ585">
            <v>-113.03999999957159</v>
          </cell>
          <cell r="BA585">
            <v>-493.8000000002794</v>
          </cell>
          <cell r="BB585">
            <v>-174.5</v>
          </cell>
          <cell r="BC585">
            <v>-330.19999999995343</v>
          </cell>
          <cell r="BD585">
            <v>0</v>
          </cell>
          <cell r="BE585">
            <v>-4051.7780000008643</v>
          </cell>
          <cell r="BF585">
            <v>-472</v>
          </cell>
          <cell r="BG585">
            <v>-507.19999999995343</v>
          </cell>
          <cell r="BH585">
            <v>-859.10000000009313</v>
          </cell>
          <cell r="BI585">
            <v>-777</v>
          </cell>
          <cell r="BJ585">
            <v>-828.40000000037253</v>
          </cell>
          <cell r="BK585">
            <v>-259.59399999957532</v>
          </cell>
          <cell r="BL585">
            <v>-350.18999999994412</v>
          </cell>
          <cell r="BM585">
            <v>-165.52999999979511</v>
          </cell>
          <cell r="BN585">
            <v>-860.70000000018626</v>
          </cell>
          <cell r="BO585">
            <v>-216.75</v>
          </cell>
          <cell r="BP585">
            <v>1296.2860000000801</v>
          </cell>
          <cell r="BQ585">
            <v>-51.599999999860302</v>
          </cell>
          <cell r="BR585">
            <v>-6539.9549999982119</v>
          </cell>
          <cell r="BS585">
            <v>-136.98999999999069</v>
          </cell>
          <cell r="BT585">
            <v>-510.88500000024214</v>
          </cell>
          <cell r="BU585">
            <v>-987.4000000001397</v>
          </cell>
          <cell r="BV585">
            <v>-1096.3000000002794</v>
          </cell>
          <cell r="BW585">
            <v>-1363.1000000000931</v>
          </cell>
          <cell r="BX585">
            <v>-1092.6000000000931</v>
          </cell>
          <cell r="BY585">
            <v>-111.29000000003725</v>
          </cell>
          <cell r="BZ585">
            <v>-169.77000000001863</v>
          </cell>
          <cell r="CA585">
            <v>-875.1999999997206</v>
          </cell>
          <cell r="CB585">
            <v>-46.400000000023283</v>
          </cell>
          <cell r="CC585">
            <v>-143.39999999990687</v>
          </cell>
          <cell r="CD585">
            <v>-6.6199999999953434</v>
          </cell>
          <cell r="CE585">
            <v>-134097.15399999917</v>
          </cell>
          <cell r="CF585">
            <v>-130774.83999999985</v>
          </cell>
          <cell r="CG585">
            <v>-140.79999999981374</v>
          </cell>
          <cell r="CH585">
            <v>-39.618000000133179</v>
          </cell>
          <cell r="CI585">
            <v>-1589.8000000000466</v>
          </cell>
          <cell r="CJ585">
            <v>0</v>
          </cell>
          <cell r="CK585">
            <v>-35.732000000018161</v>
          </cell>
          <cell r="CL585">
            <v>-712.8499999998603</v>
          </cell>
          <cell r="CM585">
            <v>-607.56400000001304</v>
          </cell>
          <cell r="CN585">
            <v>-57.389999999897555</v>
          </cell>
          <cell r="CO585">
            <v>-73.159999999974389</v>
          </cell>
          <cell r="CP585">
            <v>-65.400000000139698</v>
          </cell>
          <cell r="CQ585">
            <v>0</v>
          </cell>
          <cell r="CR585">
            <v>-1760.9350000005215</v>
          </cell>
          <cell r="CS585">
            <v>-2.136000000005879</v>
          </cell>
          <cell r="CT585">
            <v>-105.89999999990687</v>
          </cell>
          <cell r="CU585">
            <v>-54.200000000069849</v>
          </cell>
          <cell r="CV585">
            <v>0</v>
          </cell>
          <cell r="CW585">
            <v>0</v>
          </cell>
          <cell r="CX585">
            <v>-49.849999999976717</v>
          </cell>
          <cell r="CY585">
            <v>-751.97999999998137</v>
          </cell>
          <cell r="CZ585">
            <v>-614.95400000014342</v>
          </cell>
          <cell r="DA585">
            <v>-123.4649999999674</v>
          </cell>
          <cell r="DB585">
            <v>-38.550000000046566</v>
          </cell>
          <cell r="DC585">
            <v>-19.900000000139698</v>
          </cell>
          <cell r="DD585">
            <v>0</v>
          </cell>
          <cell r="DE585">
            <v>33912.438999999315</v>
          </cell>
          <cell r="DF585">
            <v>-2.1239999999961583</v>
          </cell>
          <cell r="DG585">
            <v>-60.200000000186265</v>
          </cell>
          <cell r="DH585">
            <v>-10.560000000055879</v>
          </cell>
          <cell r="DI585">
            <v>0</v>
          </cell>
          <cell r="DJ585">
            <v>0</v>
          </cell>
          <cell r="DK585">
            <v>-25.400000000139698</v>
          </cell>
          <cell r="DL585">
            <v>-754</v>
          </cell>
          <cell r="DM585">
            <v>-423.17999999993481</v>
          </cell>
          <cell r="DN585">
            <v>-459.5</v>
          </cell>
          <cell r="DO585">
            <v>36056.402999999933</v>
          </cell>
          <cell r="DP585">
            <v>-123.89999999990687</v>
          </cell>
          <cell r="DQ585">
            <v>-285.10000000009313</v>
          </cell>
          <cell r="DR585">
            <v>-8278.2070000004023</v>
          </cell>
          <cell r="DS585">
            <v>-187.32599999988452</v>
          </cell>
          <cell r="DT585">
            <v>-271.69999999995343</v>
          </cell>
          <cell r="DU585">
            <v>-51.600000000093132</v>
          </cell>
          <cell r="DV585">
            <v>0</v>
          </cell>
          <cell r="DW585">
            <v>0</v>
          </cell>
          <cell r="DX585">
            <v>-4313.8009999999776</v>
          </cell>
          <cell r="DY585">
            <v>-1053.3999999999069</v>
          </cell>
          <cell r="DZ585">
            <v>-714.83000000007451</v>
          </cell>
          <cell r="EA585">
            <v>-879.85000000009313</v>
          </cell>
          <cell r="EB585">
            <v>-337.59999999997672</v>
          </cell>
          <cell r="EC585">
            <v>-468.10000000009313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786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786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-1623.719000000041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-17.209999999962747</v>
          </cell>
          <cell r="X587">
            <v>-62.076000000000931</v>
          </cell>
          <cell r="Y587">
            <v>-129.37000000011176</v>
          </cell>
          <cell r="Z587">
            <v>-183.61999999987893</v>
          </cell>
          <cell r="AA587">
            <v>-643.07999999995809</v>
          </cell>
          <cell r="AB587">
            <v>-749.79999999993015</v>
          </cell>
          <cell r="AC587">
            <v>161.43700000000536</v>
          </cell>
          <cell r="AD587">
            <v>0</v>
          </cell>
          <cell r="AE587">
            <v>-2702.8980000000447</v>
          </cell>
          <cell r="AF587">
            <v>0</v>
          </cell>
          <cell r="AG587">
            <v>0</v>
          </cell>
          <cell r="AH587">
            <v>0</v>
          </cell>
          <cell r="AI587">
            <v>-919.85999999998603</v>
          </cell>
          <cell r="AJ587">
            <v>-234.07400000002235</v>
          </cell>
          <cell r="AK587">
            <v>-207.01000000006752</v>
          </cell>
          <cell r="AL587">
            <v>-231.91600000008475</v>
          </cell>
          <cell r="AM587">
            <v>-937.89000000001397</v>
          </cell>
          <cell r="AN587">
            <v>-486.99900000001071</v>
          </cell>
          <cell r="AO587">
            <v>-8.0229999999864958</v>
          </cell>
          <cell r="AP587">
            <v>322.87399999999616</v>
          </cell>
          <cell r="AQ587">
            <v>0</v>
          </cell>
          <cell r="AR587">
            <v>-4021.816000000108</v>
          </cell>
          <cell r="AS587">
            <v>0</v>
          </cell>
          <cell r="AT587">
            <v>0</v>
          </cell>
          <cell r="AU587">
            <v>0</v>
          </cell>
          <cell r="AV587">
            <v>-523.42499999998836</v>
          </cell>
          <cell r="AW587">
            <v>-1443.8859999999986</v>
          </cell>
          <cell r="AX587">
            <v>-678.92000000004191</v>
          </cell>
          <cell r="AY587">
            <v>-550.34999999997672</v>
          </cell>
          <cell r="AZ587">
            <v>-665.72999999998137</v>
          </cell>
          <cell r="BA587">
            <v>-159.50500000000466</v>
          </cell>
          <cell r="BB587">
            <v>0</v>
          </cell>
          <cell r="BC587">
            <v>0</v>
          </cell>
          <cell r="BD587">
            <v>0</v>
          </cell>
          <cell r="BE587">
            <v>-1700.4070000005886</v>
          </cell>
          <cell r="BF587">
            <v>0</v>
          </cell>
          <cell r="BG587">
            <v>0</v>
          </cell>
          <cell r="BH587">
            <v>0</v>
          </cell>
          <cell r="BI587">
            <v>-223.84000000002561</v>
          </cell>
          <cell r="BJ587">
            <v>-920.90999999997439</v>
          </cell>
          <cell r="BK587">
            <v>-464.5</v>
          </cell>
          <cell r="BL587">
            <v>-431.06499999994412</v>
          </cell>
          <cell r="BM587">
            <v>-180.27000000007683</v>
          </cell>
          <cell r="BN587">
            <v>-169.55000000004657</v>
          </cell>
          <cell r="BO587">
            <v>0</v>
          </cell>
          <cell r="BP587">
            <v>689.72800000000279</v>
          </cell>
          <cell r="BQ587">
            <v>0</v>
          </cell>
          <cell r="BR587">
            <v>168.50599999912083</v>
          </cell>
          <cell r="BS587">
            <v>0</v>
          </cell>
          <cell r="BT587">
            <v>0</v>
          </cell>
          <cell r="BU587">
            <v>0</v>
          </cell>
          <cell r="BV587">
            <v>-222.71000000007916</v>
          </cell>
          <cell r="BW587">
            <v>0</v>
          </cell>
          <cell r="BX587">
            <v>0</v>
          </cell>
          <cell r="BY587">
            <v>-75.752000000036787</v>
          </cell>
          <cell r="BZ587">
            <v>-6.9539999999688007</v>
          </cell>
          <cell r="CA587">
            <v>-10.389999999984866</v>
          </cell>
          <cell r="CB587">
            <v>0</v>
          </cell>
          <cell r="CC587">
            <v>0</v>
          </cell>
          <cell r="CD587">
            <v>484.31200000000536</v>
          </cell>
          <cell r="CE587">
            <v>-322.87000000011176</v>
          </cell>
          <cell r="CF587">
            <v>-322.86999999999534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807.18899999954738</v>
          </cell>
          <cell r="CS587">
            <v>161.43799999999464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161.44000000000233</v>
          </cell>
          <cell r="DD587">
            <v>484.31100000001607</v>
          </cell>
          <cell r="DE587">
            <v>161.34499999973923</v>
          </cell>
          <cell r="DF587">
            <v>161.43799999999464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-9.0000000025611371E-2</v>
          </cell>
          <cell r="DO587">
            <v>-161.44000000006054</v>
          </cell>
          <cell r="DP587">
            <v>0</v>
          </cell>
          <cell r="DQ587">
            <v>161.43700000000536</v>
          </cell>
          <cell r="DR587">
            <v>-161.43699999991804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-161.43700000000536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-41.600000000558794</v>
          </cell>
          <cell r="S588">
            <v>0</v>
          </cell>
          <cell r="T588">
            <v>0</v>
          </cell>
          <cell r="U588">
            <v>-21.200000000069849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-20.400000000023283</v>
          </cell>
          <cell r="AE588">
            <v>-141.40000000037253</v>
          </cell>
          <cell r="AF588">
            <v>-30.25</v>
          </cell>
          <cell r="AG588">
            <v>0</v>
          </cell>
          <cell r="AH588">
            <v>-13.050000000046566</v>
          </cell>
          <cell r="AI588">
            <v>-23.5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-74.600000000093132</v>
          </cell>
          <cell r="AO588">
            <v>0</v>
          </cell>
          <cell r="AP588">
            <v>0</v>
          </cell>
          <cell r="AQ588">
            <v>0</v>
          </cell>
          <cell r="AR588">
            <v>-498.28000000026077</v>
          </cell>
          <cell r="AS588">
            <v>0</v>
          </cell>
          <cell r="AT588">
            <v>-19.349999999976717</v>
          </cell>
          <cell r="AU588">
            <v>-30.450000000011642</v>
          </cell>
          <cell r="AV588">
            <v>-179.90000000002328</v>
          </cell>
          <cell r="AW588">
            <v>0</v>
          </cell>
          <cell r="AX588">
            <v>-27.78000000002794</v>
          </cell>
          <cell r="AY588">
            <v>0</v>
          </cell>
          <cell r="AZ588">
            <v>-50.5</v>
          </cell>
          <cell r="BA588">
            <v>-24.599999999976717</v>
          </cell>
          <cell r="BB588">
            <v>-107</v>
          </cell>
          <cell r="BC588">
            <v>-58.700000000069849</v>
          </cell>
          <cell r="BD588">
            <v>0</v>
          </cell>
          <cell r="BE588">
            <v>-339.35000000055879</v>
          </cell>
          <cell r="BF588">
            <v>-21.5</v>
          </cell>
          <cell r="BG588">
            <v>-67</v>
          </cell>
          <cell r="BH588">
            <v>-150.94999999995343</v>
          </cell>
          <cell r="BI588">
            <v>-89.449999999953434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-5.0999999999767169</v>
          </cell>
          <cell r="BQ588">
            <v>-5.3500000000349246</v>
          </cell>
          <cell r="BR588">
            <v>-824.97500000055879</v>
          </cell>
          <cell r="BS588">
            <v>-39.700000000011642</v>
          </cell>
          <cell r="BT588">
            <v>-226</v>
          </cell>
          <cell r="BU588">
            <v>-152.59999999997672</v>
          </cell>
          <cell r="BV588">
            <v>-166.34999999997672</v>
          </cell>
          <cell r="BW588">
            <v>0</v>
          </cell>
          <cell r="BX588">
            <v>-46.375</v>
          </cell>
          <cell r="BY588">
            <v>-19.099999999976717</v>
          </cell>
          <cell r="BZ588">
            <v>0</v>
          </cell>
          <cell r="CA588">
            <v>-86.800000000046566</v>
          </cell>
          <cell r="CB588">
            <v>-88.050000000046566</v>
          </cell>
          <cell r="CC588">
            <v>0</v>
          </cell>
          <cell r="CD588">
            <v>0</v>
          </cell>
          <cell r="CE588">
            <v>-979.42499999888241</v>
          </cell>
          <cell r="CF588">
            <v>0</v>
          </cell>
          <cell r="CG588">
            <v>0</v>
          </cell>
          <cell r="CH588">
            <v>0</v>
          </cell>
          <cell r="CI588">
            <v>-221.84999999997672</v>
          </cell>
          <cell r="CJ588">
            <v>0</v>
          </cell>
          <cell r="CK588">
            <v>-683.22500000000582</v>
          </cell>
          <cell r="CL588">
            <v>-0.95000000001164153</v>
          </cell>
          <cell r="CM588">
            <v>-31.174999999988358</v>
          </cell>
          <cell r="CN588">
            <v>-4.9999999930150807E-2</v>
          </cell>
          <cell r="CO588">
            <v>0</v>
          </cell>
          <cell r="CP588">
            <v>-22.799999999988358</v>
          </cell>
          <cell r="CQ588">
            <v>-19.375</v>
          </cell>
          <cell r="CR588">
            <v>-157.01999999955297</v>
          </cell>
          <cell r="CS588">
            <v>0</v>
          </cell>
          <cell r="CT588">
            <v>0</v>
          </cell>
          <cell r="CU588">
            <v>0</v>
          </cell>
          <cell r="CV588">
            <v>-5.625</v>
          </cell>
          <cell r="CW588">
            <v>0</v>
          </cell>
          <cell r="CX588">
            <v>-21.75</v>
          </cell>
          <cell r="CY588">
            <v>-57.119999999995343</v>
          </cell>
          <cell r="CZ588">
            <v>-45.650000000023283</v>
          </cell>
          <cell r="DA588">
            <v>-6.8000000000465661</v>
          </cell>
          <cell r="DB588">
            <v>-16.849999999976717</v>
          </cell>
          <cell r="DC588">
            <v>0</v>
          </cell>
          <cell r="DD588">
            <v>-3.2249999999767169</v>
          </cell>
          <cell r="DE588">
            <v>-2490.8700000001118</v>
          </cell>
          <cell r="DF588">
            <v>0</v>
          </cell>
          <cell r="DG588">
            <v>0</v>
          </cell>
          <cell r="DH588">
            <v>0</v>
          </cell>
          <cell r="DI588">
            <v>-44.025000000023283</v>
          </cell>
          <cell r="DJ588">
            <v>0</v>
          </cell>
          <cell r="DK588">
            <v>-1.2750000000232831</v>
          </cell>
          <cell r="DL588">
            <v>-54.300000000046566</v>
          </cell>
          <cell r="DM588">
            <v>-31.069999999948777</v>
          </cell>
          <cell r="DN588">
            <v>-17</v>
          </cell>
          <cell r="DO588">
            <v>-2343.2000000000698</v>
          </cell>
          <cell r="DP588">
            <v>0</v>
          </cell>
          <cell r="DQ588">
            <v>0</v>
          </cell>
          <cell r="DR588">
            <v>-691.10500000044703</v>
          </cell>
          <cell r="DS588">
            <v>-54.5</v>
          </cell>
          <cell r="DT588">
            <v>-4.125</v>
          </cell>
          <cell r="DU588">
            <v>-30.900000000023283</v>
          </cell>
          <cell r="DV588">
            <v>-132.8300000000163</v>
          </cell>
          <cell r="DW588">
            <v>0</v>
          </cell>
          <cell r="DX588">
            <v>-173.79999999998836</v>
          </cell>
          <cell r="DY588">
            <v>0</v>
          </cell>
          <cell r="DZ588">
            <v>-46.349999999976717</v>
          </cell>
          <cell r="EA588">
            <v>-40.200000000069849</v>
          </cell>
          <cell r="EB588">
            <v>-49.800000000046566</v>
          </cell>
          <cell r="EC588">
            <v>-41.849999999976717</v>
          </cell>
          <cell r="ED588">
            <v>-116.75</v>
          </cell>
        </row>
        <row r="589">
          <cell r="F589">
            <v>-289.50999999998021</v>
          </cell>
          <cell r="G589">
            <v>0</v>
          </cell>
          <cell r="H589">
            <v>0</v>
          </cell>
          <cell r="I589">
            <v>0</v>
          </cell>
          <cell r="J589">
            <v>-72.700000000186265</v>
          </cell>
          <cell r="K589">
            <v>-194.79999999981374</v>
          </cell>
          <cell r="L589">
            <v>-27.799999999813735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-107.59999999962747</v>
          </cell>
          <cell r="R589">
            <v>-511.09999999403954</v>
          </cell>
          <cell r="S589">
            <v>-155.70000000018626</v>
          </cell>
          <cell r="T589">
            <v>0</v>
          </cell>
          <cell r="U589">
            <v>0</v>
          </cell>
          <cell r="V589">
            <v>0</v>
          </cell>
          <cell r="W589">
            <v>-9.9999999860301614E-2</v>
          </cell>
          <cell r="X589">
            <v>0</v>
          </cell>
          <cell r="Y589">
            <v>-28.700000000186265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-326.59999999962747</v>
          </cell>
          <cell r="AE589">
            <v>-3482.6000000014901</v>
          </cell>
          <cell r="AF589">
            <v>-766.5</v>
          </cell>
          <cell r="AG589">
            <v>-1347.5</v>
          </cell>
          <cell r="AH589">
            <v>-606.4000000001397</v>
          </cell>
          <cell r="AI589">
            <v>-237.20000000018626</v>
          </cell>
          <cell r="AJ589">
            <v>-30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-495</v>
          </cell>
          <cell r="AR589">
            <v>-4587.4000000059605</v>
          </cell>
          <cell r="AS589">
            <v>-159.40000000037253</v>
          </cell>
          <cell r="AT589">
            <v>-699.79999999981374</v>
          </cell>
          <cell r="AU589">
            <v>-516.29999999981374</v>
          </cell>
          <cell r="AV589">
            <v>-865.40000000037253</v>
          </cell>
          <cell r="AW589">
            <v>-620.5</v>
          </cell>
          <cell r="AX589">
            <v>-629.70000000018626</v>
          </cell>
          <cell r="AY589">
            <v>0</v>
          </cell>
          <cell r="AZ589">
            <v>-90.5</v>
          </cell>
          <cell r="BA589">
            <v>-221.20000000018626</v>
          </cell>
          <cell r="BB589">
            <v>-50</v>
          </cell>
          <cell r="BC589">
            <v>-648.19999999995343</v>
          </cell>
          <cell r="BD589">
            <v>-86.399999999906868</v>
          </cell>
          <cell r="BE589">
            <v>-7267.6000000052154</v>
          </cell>
          <cell r="BF589">
            <v>-1178.3999999999069</v>
          </cell>
          <cell r="BG589">
            <v>-1154.8999999999069</v>
          </cell>
          <cell r="BH589">
            <v>-721.0999999998603</v>
          </cell>
          <cell r="BI589">
            <v>-1227.5999999996275</v>
          </cell>
          <cell r="BJ589">
            <v>-807.70000000018626</v>
          </cell>
          <cell r="BK589">
            <v>-168.79999999981374</v>
          </cell>
          <cell r="BL589">
            <v>0</v>
          </cell>
          <cell r="BM589">
            <v>-135.5</v>
          </cell>
          <cell r="BN589">
            <v>-947.79999999981374</v>
          </cell>
          <cell r="BO589">
            <v>0</v>
          </cell>
          <cell r="BP589">
            <v>-274.6999999997206</v>
          </cell>
          <cell r="BQ589">
            <v>-651.10000000009313</v>
          </cell>
          <cell r="BR589">
            <v>-8608</v>
          </cell>
          <cell r="BS589">
            <v>-502</v>
          </cell>
          <cell r="BT589">
            <v>-1375</v>
          </cell>
          <cell r="BU589">
            <v>-782.10000000009313</v>
          </cell>
          <cell r="BV589">
            <v>-1312</v>
          </cell>
          <cell r="BW589">
            <v>-2127.5</v>
          </cell>
          <cell r="BX589">
            <v>-891.29999999981374</v>
          </cell>
          <cell r="BY589">
            <v>-96.599999999627471</v>
          </cell>
          <cell r="BZ589">
            <v>-121.79999999981374</v>
          </cell>
          <cell r="CA589">
            <v>-908.5</v>
          </cell>
          <cell r="CB589">
            <v>-224.70000000006985</v>
          </cell>
          <cell r="CC589">
            <v>-204.10000000009313</v>
          </cell>
          <cell r="CD589">
            <v>-62.399999999906868</v>
          </cell>
          <cell r="CE589">
            <v>280779.71000000462</v>
          </cell>
          <cell r="CF589">
            <v>286342.20000000019</v>
          </cell>
          <cell r="CG589">
            <v>-379.0999999998603</v>
          </cell>
          <cell r="CH589">
            <v>-71.300000000046566</v>
          </cell>
          <cell r="CI589">
            <v>-1951.2999999998137</v>
          </cell>
          <cell r="CJ589">
            <v>-19.189999999944121</v>
          </cell>
          <cell r="CK589">
            <v>-533.10000000009313</v>
          </cell>
          <cell r="CL589">
            <v>-1092.7999999998137</v>
          </cell>
          <cell r="CM589">
            <v>-937.89999999990687</v>
          </cell>
          <cell r="CN589">
            <v>109.10000000009313</v>
          </cell>
          <cell r="CO589">
            <v>-24.799999999930151</v>
          </cell>
          <cell r="CP589">
            <v>-179.89999999990687</v>
          </cell>
          <cell r="CQ589">
            <v>-482.20000000018626</v>
          </cell>
          <cell r="CR589">
            <v>-4278.2499999962747</v>
          </cell>
          <cell r="CS589">
            <v>-174</v>
          </cell>
          <cell r="CT589">
            <v>-353.69999999995343</v>
          </cell>
          <cell r="CU589">
            <v>-69.100000000093132</v>
          </cell>
          <cell r="CV589">
            <v>-49.099999999860302</v>
          </cell>
          <cell r="CW589">
            <v>-48.199999999953434</v>
          </cell>
          <cell r="CX589">
            <v>-91.399999999906868</v>
          </cell>
          <cell r="CY589">
            <v>-1170.2999999998137</v>
          </cell>
          <cell r="CZ589">
            <v>-869</v>
          </cell>
          <cell r="DA589">
            <v>-598.29999999981374</v>
          </cell>
          <cell r="DB589">
            <v>-71.949999999953434</v>
          </cell>
          <cell r="DC589">
            <v>-380.5</v>
          </cell>
          <cell r="DD589">
            <v>-402.70000000018626</v>
          </cell>
          <cell r="DE589">
            <v>-5708.0500000007451</v>
          </cell>
          <cell r="DF589">
            <v>-513.89999999990687</v>
          </cell>
          <cell r="DG589">
            <v>-296</v>
          </cell>
          <cell r="DH589">
            <v>-54.5</v>
          </cell>
          <cell r="DI589">
            <v>-408.19999999995343</v>
          </cell>
          <cell r="DJ589">
            <v>-34.399999999906868</v>
          </cell>
          <cell r="DK589">
            <v>-219.60000000009313</v>
          </cell>
          <cell r="DL589">
            <v>-998</v>
          </cell>
          <cell r="DM589">
            <v>-1448.6000000005588</v>
          </cell>
          <cell r="DN589">
            <v>-598.4000000001397</v>
          </cell>
          <cell r="DO589">
            <v>-83.149999999906868</v>
          </cell>
          <cell r="DP589">
            <v>-485.20000000018626</v>
          </cell>
          <cell r="DQ589">
            <v>-568.10000000009313</v>
          </cell>
          <cell r="DR589">
            <v>-17643.60000000149</v>
          </cell>
          <cell r="DS589">
            <v>-957</v>
          </cell>
          <cell r="DT589">
            <v>-1161.2999999998137</v>
          </cell>
          <cell r="DU589">
            <v>-377.4000000001397</v>
          </cell>
          <cell r="DV589">
            <v>-1370.1000000000931</v>
          </cell>
          <cell r="DW589">
            <v>-1149.5</v>
          </cell>
          <cell r="DX589">
            <v>-8926.7000000001863</v>
          </cell>
          <cell r="DY589">
            <v>-298.79999999981374</v>
          </cell>
          <cell r="DZ589">
            <v>-613.79999999981374</v>
          </cell>
          <cell r="EA589">
            <v>-1513.2999999998137</v>
          </cell>
          <cell r="EB589">
            <v>-195.09999999997672</v>
          </cell>
          <cell r="EC589">
            <v>-866.39999999990687</v>
          </cell>
          <cell r="ED589">
            <v>-214.20000000018626</v>
          </cell>
        </row>
        <row r="590">
          <cell r="F590">
            <v>0</v>
          </cell>
          <cell r="G590">
            <v>0</v>
          </cell>
          <cell r="H590">
            <v>-4.3000000000465661</v>
          </cell>
          <cell r="I590">
            <v>0</v>
          </cell>
          <cell r="J590">
            <v>-187.30000000004657</v>
          </cell>
          <cell r="K590">
            <v>-255</v>
          </cell>
          <cell r="L590">
            <v>-37.270000000018626</v>
          </cell>
          <cell r="M590">
            <v>-42.915000000037253</v>
          </cell>
          <cell r="N590">
            <v>-33.730000000447035</v>
          </cell>
          <cell r="O590">
            <v>0</v>
          </cell>
          <cell r="P590">
            <v>0</v>
          </cell>
          <cell r="Q590">
            <v>-83.799999999813735</v>
          </cell>
          <cell r="R590">
            <v>26718.730000000447</v>
          </cell>
          <cell r="S590">
            <v>-36.900000000139698</v>
          </cell>
          <cell r="T590">
            <v>29617.799999999814</v>
          </cell>
          <cell r="U590">
            <v>-1158.7000000001863</v>
          </cell>
          <cell r="V590">
            <v>-267.8800000003539</v>
          </cell>
          <cell r="W590">
            <v>-120.02999999979511</v>
          </cell>
          <cell r="X590">
            <v>-245.68000000016764</v>
          </cell>
          <cell r="Y590">
            <v>-97.600000000093132</v>
          </cell>
          <cell r="Z590">
            <v>-364.37999999988824</v>
          </cell>
          <cell r="AA590">
            <v>-390.44000000040978</v>
          </cell>
          <cell r="AB590">
            <v>-29.65999999968335</v>
          </cell>
          <cell r="AC590">
            <v>-150</v>
          </cell>
          <cell r="AD590">
            <v>-37.800000000279397</v>
          </cell>
          <cell r="AE590">
            <v>-5283.8099999986589</v>
          </cell>
          <cell r="AF590">
            <v>-292</v>
          </cell>
          <cell r="AG590">
            <v>-379.30000000004657</v>
          </cell>
          <cell r="AH590">
            <v>-753</v>
          </cell>
          <cell r="AI590">
            <v>-1893.3999999999069</v>
          </cell>
          <cell r="AJ590">
            <v>-346.02000000048429</v>
          </cell>
          <cell r="AK590">
            <v>-577.1999999997206</v>
          </cell>
          <cell r="AL590">
            <v>-637.85000000009313</v>
          </cell>
          <cell r="AM590">
            <v>-14.670000000391155</v>
          </cell>
          <cell r="AN590">
            <v>-390.03999999957159</v>
          </cell>
          <cell r="AO590">
            <v>-2.9999999795109034E-2</v>
          </cell>
          <cell r="AP590">
            <v>-0.29999999981373549</v>
          </cell>
          <cell r="AQ590">
            <v>0</v>
          </cell>
          <cell r="AR590">
            <v>-6448.7400000020862</v>
          </cell>
          <cell r="AS590">
            <v>-3.3999999999068677</v>
          </cell>
          <cell r="AT590">
            <v>-1.6999999999534339</v>
          </cell>
          <cell r="AU590">
            <v>-65.5</v>
          </cell>
          <cell r="AV590">
            <v>-1026.7000000001863</v>
          </cell>
          <cell r="AW590">
            <v>-1431.0500000002794</v>
          </cell>
          <cell r="AX590">
            <v>-1424.9500000001863</v>
          </cell>
          <cell r="AY590">
            <v>-119.04000000003725</v>
          </cell>
          <cell r="AZ590">
            <v>-216.79999999981374</v>
          </cell>
          <cell r="BA590">
            <v>-1350.7999999998137</v>
          </cell>
          <cell r="BB590">
            <v>-803.79999999981374</v>
          </cell>
          <cell r="BC590">
            <v>-4.8000000000465661</v>
          </cell>
          <cell r="BD590">
            <v>-0.19999999995343387</v>
          </cell>
          <cell r="BE590">
            <v>-49629.889999993145</v>
          </cell>
          <cell r="BF590">
            <v>-3</v>
          </cell>
          <cell r="BG590">
            <v>-186.30000000004657</v>
          </cell>
          <cell r="BH590">
            <v>-188</v>
          </cell>
          <cell r="BI590">
            <v>-1884.5</v>
          </cell>
          <cell r="BJ590">
            <v>-1691.5400000000373</v>
          </cell>
          <cell r="BK590">
            <v>-1989.4499999997206</v>
          </cell>
          <cell r="BL590">
            <v>-271.40000000037253</v>
          </cell>
          <cell r="BM590">
            <v>-261.70000000018626</v>
          </cell>
          <cell r="BN590">
            <v>-1398.7999999998137</v>
          </cell>
          <cell r="BO590">
            <v>-714.29999999981374</v>
          </cell>
          <cell r="BP590">
            <v>-41005.899999999907</v>
          </cell>
          <cell r="BQ590">
            <v>-35</v>
          </cell>
          <cell r="BR590">
            <v>-3777.3000000044703</v>
          </cell>
          <cell r="BS590">
            <v>-6</v>
          </cell>
          <cell r="BT590">
            <v>2303.1000000000931</v>
          </cell>
          <cell r="BU590">
            <v>-156.30000000004657</v>
          </cell>
          <cell r="BV590">
            <v>-1742.1000000000931</v>
          </cell>
          <cell r="BW590">
            <v>-1011.4000000003725</v>
          </cell>
          <cell r="BX590">
            <v>-1132.5</v>
          </cell>
          <cell r="BY590">
            <v>-164.29999999981374</v>
          </cell>
          <cell r="BZ590">
            <v>-672.29999999981374</v>
          </cell>
          <cell r="CA590">
            <v>-1099.2000000001863</v>
          </cell>
          <cell r="CB590">
            <v>-55.5</v>
          </cell>
          <cell r="CC590">
            <v>-32.800000000046566</v>
          </cell>
          <cell r="CD590">
            <v>-8</v>
          </cell>
          <cell r="CE590">
            <v>-36728.70000000298</v>
          </cell>
          <cell r="CF590">
            <v>-32071.899999999907</v>
          </cell>
          <cell r="CG590">
            <v>-2.3999999999068677</v>
          </cell>
          <cell r="CH590">
            <v>-22.600000000093132</v>
          </cell>
          <cell r="CI590">
            <v>-817.20000000018626</v>
          </cell>
          <cell r="CJ590">
            <v>0</v>
          </cell>
          <cell r="CK590">
            <v>0</v>
          </cell>
          <cell r="CL590">
            <v>-435.9000000001397</v>
          </cell>
          <cell r="CM590">
            <v>-618.1999999997206</v>
          </cell>
          <cell r="CN590">
            <v>-2687.8999999999069</v>
          </cell>
          <cell r="CO590">
            <v>-16.600000000093132</v>
          </cell>
          <cell r="CP590">
            <v>-42.400000000139698</v>
          </cell>
          <cell r="CQ590">
            <v>-13.600000000093132</v>
          </cell>
          <cell r="CR590">
            <v>-1064.1000000014901</v>
          </cell>
          <cell r="CS590">
            <v>-4.3999999999068677</v>
          </cell>
          <cell r="CT590">
            <v>-7.1999999999534339</v>
          </cell>
          <cell r="CU590">
            <v>-9</v>
          </cell>
          <cell r="CV590">
            <v>-0.59999999986030161</v>
          </cell>
          <cell r="CW590">
            <v>0</v>
          </cell>
          <cell r="CX590">
            <v>-0.10000000009313226</v>
          </cell>
          <cell r="CY590">
            <v>-366.10000000009313</v>
          </cell>
          <cell r="CZ590">
            <v>-469</v>
          </cell>
          <cell r="DA590">
            <v>-169.30000000004657</v>
          </cell>
          <cell r="DB590">
            <v>-8.5</v>
          </cell>
          <cell r="DC590">
            <v>-1.5</v>
          </cell>
          <cell r="DD590">
            <v>-28.399999999906868</v>
          </cell>
          <cell r="DE590">
            <v>37767.10000000149</v>
          </cell>
          <cell r="DF590">
            <v>-12.699999999953434</v>
          </cell>
          <cell r="DG590">
            <v>-29.899999999906868</v>
          </cell>
          <cell r="DH590">
            <v>-11.800000000046566</v>
          </cell>
          <cell r="DI590">
            <v>-2.1000000000931323</v>
          </cell>
          <cell r="DJ590">
            <v>0</v>
          </cell>
          <cell r="DK590">
            <v>0</v>
          </cell>
          <cell r="DL590">
            <v>-415</v>
          </cell>
          <cell r="DM590">
            <v>-578.80000000004657</v>
          </cell>
          <cell r="DN590">
            <v>-180.70000000018626</v>
          </cell>
          <cell r="DO590">
            <v>39045.5</v>
          </cell>
          <cell r="DP590">
            <v>-7.3999999999068677</v>
          </cell>
          <cell r="DQ590">
            <v>-40</v>
          </cell>
          <cell r="DR590">
            <v>95951.300000000745</v>
          </cell>
          <cell r="DS590">
            <v>-10.300000000046566</v>
          </cell>
          <cell r="DT590">
            <v>-5.7000000001862645</v>
          </cell>
          <cell r="DU590">
            <v>-11.600000000093132</v>
          </cell>
          <cell r="DV590">
            <v>-388.30000000004657</v>
          </cell>
          <cell r="DW590">
            <v>-738.5</v>
          </cell>
          <cell r="DX590">
            <v>98921.799999999814</v>
          </cell>
          <cell r="DY590">
            <v>-650.79999999981374</v>
          </cell>
          <cell r="DZ590">
            <v>-610.79999999981374</v>
          </cell>
          <cell r="EA590">
            <v>-454</v>
          </cell>
          <cell r="EB590">
            <v>-23</v>
          </cell>
          <cell r="EC590">
            <v>-62.599999999860302</v>
          </cell>
          <cell r="ED590">
            <v>-14.899999999906868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Burn Rate (MMBtu/MWh)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1E-3</v>
          </cell>
          <cell r="Q603">
            <v>1E-3</v>
          </cell>
          <cell r="R603">
            <v>1E-3</v>
          </cell>
          <cell r="S603">
            <v>0</v>
          </cell>
          <cell r="T603">
            <v>4.0000000000000001E-3</v>
          </cell>
          <cell r="U603">
            <v>1E-3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1E-3</v>
          </cell>
          <cell r="AC603">
            <v>1E-3</v>
          </cell>
          <cell r="AD603">
            <v>1E-3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2E-3</v>
          </cell>
          <cell r="AJ604">
            <v>1E-3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1E-3</v>
          </cell>
          <cell r="AS604">
            <v>0</v>
          </cell>
          <cell r="AT604">
            <v>0</v>
          </cell>
          <cell r="AU604">
            <v>1E-3</v>
          </cell>
          <cell r="AV604">
            <v>4.0000000000000001E-3</v>
          </cell>
          <cell r="AW604">
            <v>4.0000000000000001E-3</v>
          </cell>
          <cell r="AX604">
            <v>0</v>
          </cell>
          <cell r="AY604">
            <v>0</v>
          </cell>
          <cell r="AZ604">
            <v>0</v>
          </cell>
          <cell r="BA604">
            <v>1E-3</v>
          </cell>
          <cell r="BB604">
            <v>0</v>
          </cell>
          <cell r="BC604">
            <v>0</v>
          </cell>
          <cell r="BD604">
            <v>0</v>
          </cell>
          <cell r="BE604">
            <v>1E-3</v>
          </cell>
          <cell r="BF604">
            <v>0</v>
          </cell>
          <cell r="BG604">
            <v>0</v>
          </cell>
          <cell r="BH604">
            <v>2E-3</v>
          </cell>
          <cell r="BI604">
            <v>3.0000000000000001E-3</v>
          </cell>
          <cell r="BJ604">
            <v>5.0000000000000001E-3</v>
          </cell>
          <cell r="BK604">
            <v>1E-3</v>
          </cell>
          <cell r="BL604">
            <v>0</v>
          </cell>
          <cell r="BM604">
            <v>0</v>
          </cell>
          <cell r="BN604">
            <v>1E-3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1E-3</v>
          </cell>
          <cell r="BV604">
            <v>2E-3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1E-3</v>
          </cell>
          <cell r="CI604">
            <v>1E-3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1E-3</v>
          </cell>
          <cell r="CV604">
            <v>2E-3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1E-3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2E-3</v>
          </cell>
          <cell r="DV604">
            <v>1E-3</v>
          </cell>
          <cell r="DW604">
            <v>0</v>
          </cell>
          <cell r="DX604">
            <v>2E-3</v>
          </cell>
          <cell r="DY604">
            <v>0</v>
          </cell>
          <cell r="DZ604">
            <v>0</v>
          </cell>
          <cell r="EA604">
            <v>1E-3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1E-3</v>
          </cell>
          <cell r="BW605">
            <v>1E-3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1E-3</v>
          </cell>
          <cell r="CI605">
            <v>1E-3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1E-3</v>
          </cell>
          <cell r="CV605">
            <v>1E-3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1E-3</v>
          </cell>
          <cell r="DS605">
            <v>0</v>
          </cell>
          <cell r="DT605">
            <v>1E-3</v>
          </cell>
          <cell r="DU605">
            <v>1E-3</v>
          </cell>
          <cell r="DV605">
            <v>1E-3</v>
          </cell>
          <cell r="DW605">
            <v>0</v>
          </cell>
          <cell r="DX605">
            <v>3.0000000000000001E-3</v>
          </cell>
          <cell r="DY605">
            <v>0</v>
          </cell>
          <cell r="DZ605">
            <v>0</v>
          </cell>
          <cell r="EA605">
            <v>1E-3</v>
          </cell>
          <cell r="EB605">
            <v>1E-3</v>
          </cell>
          <cell r="EC605">
            <v>1E-3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1E-3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3.0000000000000001E-3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1E-3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1E-3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1E-3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1E-3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1E-3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1E-3</v>
          </cell>
          <cell r="DX607">
            <v>1E-3</v>
          </cell>
          <cell r="DY607">
            <v>0</v>
          </cell>
          <cell r="DZ607">
            <v>0</v>
          </cell>
          <cell r="EA607">
            <v>0</v>
          </cell>
          <cell r="EB607">
            <v>1E-3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1E-3</v>
          </cell>
          <cell r="U608">
            <v>0</v>
          </cell>
          <cell r="V608">
            <v>1E-3</v>
          </cell>
          <cell r="W608">
            <v>1E-3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1E-3</v>
          </cell>
          <cell r="AJ608">
            <v>1E-3</v>
          </cell>
          <cell r="AK608">
            <v>1E-3</v>
          </cell>
          <cell r="AL608">
            <v>0</v>
          </cell>
          <cell r="AM608">
            <v>0</v>
          </cell>
          <cell r="AN608">
            <v>1E-3</v>
          </cell>
          <cell r="AO608">
            <v>0</v>
          </cell>
          <cell r="AP608">
            <v>1E-3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1E-3</v>
          </cell>
          <cell r="AY608">
            <v>1E-3</v>
          </cell>
          <cell r="AZ608">
            <v>0</v>
          </cell>
          <cell r="BA608">
            <v>0</v>
          </cell>
          <cell r="BB608">
            <v>1E-3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1E-3</v>
          </cell>
          <cell r="BK608">
            <v>1E-3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1E-3</v>
          </cell>
          <cell r="BX608">
            <v>1E-3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2E-3</v>
          </cell>
          <cell r="CG608">
            <v>0</v>
          </cell>
          <cell r="CH608">
            <v>1E-3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1E-3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1E-3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1E-3</v>
          </cell>
          <cell r="DX608">
            <v>2E-3</v>
          </cell>
          <cell r="DY608">
            <v>0</v>
          </cell>
          <cell r="DZ608">
            <v>0</v>
          </cell>
          <cell r="EA608">
            <v>1E-3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1E-3</v>
          </cell>
          <cell r="J609">
            <v>1E-3</v>
          </cell>
          <cell r="K609">
            <v>1E-3</v>
          </cell>
          <cell r="L609">
            <v>1E-3</v>
          </cell>
          <cell r="M609">
            <v>0</v>
          </cell>
          <cell r="N609">
            <v>1E-3</v>
          </cell>
          <cell r="O609">
            <v>1E-3</v>
          </cell>
          <cell r="P609">
            <v>0</v>
          </cell>
          <cell r="Q609">
            <v>0</v>
          </cell>
          <cell r="R609">
            <v>1E-3</v>
          </cell>
          <cell r="S609">
            <v>0</v>
          </cell>
          <cell r="T609">
            <v>2E-3</v>
          </cell>
          <cell r="U609">
            <v>1E-3</v>
          </cell>
          <cell r="V609">
            <v>3.0000000000000001E-3</v>
          </cell>
          <cell r="W609">
            <v>1E-3</v>
          </cell>
          <cell r="X609">
            <v>2E-3</v>
          </cell>
          <cell r="Y609">
            <v>0</v>
          </cell>
          <cell r="Z609">
            <v>1E-3</v>
          </cell>
          <cell r="AA609">
            <v>2E-3</v>
          </cell>
          <cell r="AB609">
            <v>1E-3</v>
          </cell>
          <cell r="AC609">
            <v>1E-3</v>
          </cell>
          <cell r="AD609">
            <v>0</v>
          </cell>
          <cell r="AE609">
            <v>1E-3</v>
          </cell>
          <cell r="AF609">
            <v>1E-3</v>
          </cell>
          <cell r="AG609">
            <v>0</v>
          </cell>
          <cell r="AH609">
            <v>0</v>
          </cell>
          <cell r="AI609">
            <v>2E-3</v>
          </cell>
          <cell r="AJ609">
            <v>3.0000000000000001E-3</v>
          </cell>
          <cell r="AK609">
            <v>2E-3</v>
          </cell>
          <cell r="AL609">
            <v>0</v>
          </cell>
          <cell r="AM609">
            <v>0</v>
          </cell>
          <cell r="AN609">
            <v>2E-3</v>
          </cell>
          <cell r="AO609">
            <v>1E-3</v>
          </cell>
          <cell r="AP609">
            <v>0</v>
          </cell>
          <cell r="AQ609">
            <v>0</v>
          </cell>
          <cell r="AR609">
            <v>1E-3</v>
          </cell>
          <cell r="AS609">
            <v>0</v>
          </cell>
          <cell r="AT609">
            <v>1E-3</v>
          </cell>
          <cell r="AU609">
            <v>1E-3</v>
          </cell>
          <cell r="AV609">
            <v>1E-3</v>
          </cell>
          <cell r="AW609">
            <v>4.0000000000000001E-3</v>
          </cell>
          <cell r="AX609">
            <v>3.0000000000000001E-3</v>
          </cell>
          <cell r="AY609">
            <v>1E-3</v>
          </cell>
          <cell r="AZ609">
            <v>1E-3</v>
          </cell>
          <cell r="BA609">
            <v>2E-3</v>
          </cell>
          <cell r="BB609">
            <v>2E-3</v>
          </cell>
          <cell r="BC609">
            <v>1E-3</v>
          </cell>
          <cell r="BD609">
            <v>0</v>
          </cell>
          <cell r="BE609">
            <v>1E-3</v>
          </cell>
          <cell r="BF609">
            <v>0</v>
          </cell>
          <cell r="BG609">
            <v>1E-3</v>
          </cell>
          <cell r="BH609">
            <v>2E-3</v>
          </cell>
          <cell r="BI609">
            <v>1E-3</v>
          </cell>
          <cell r="BJ609">
            <v>3.0000000000000001E-3</v>
          </cell>
          <cell r="BK609">
            <v>3.0000000000000001E-3</v>
          </cell>
          <cell r="BL609">
            <v>1E-3</v>
          </cell>
          <cell r="BM609">
            <v>1E-3</v>
          </cell>
          <cell r="BN609">
            <v>2E-3</v>
          </cell>
          <cell r="BO609">
            <v>2E-3</v>
          </cell>
          <cell r="BP609">
            <v>-1E-3</v>
          </cell>
          <cell r="BQ609">
            <v>0</v>
          </cell>
          <cell r="BR609">
            <v>1E-3</v>
          </cell>
          <cell r="BS609">
            <v>0</v>
          </cell>
          <cell r="BT609">
            <v>1E-3</v>
          </cell>
          <cell r="BU609">
            <v>1E-3</v>
          </cell>
          <cell r="BV609">
            <v>1E-3</v>
          </cell>
          <cell r="BW609">
            <v>2E-3</v>
          </cell>
          <cell r="BX609">
            <v>3.0000000000000001E-3</v>
          </cell>
          <cell r="BY609">
            <v>1E-3</v>
          </cell>
          <cell r="BZ609">
            <v>1E-3</v>
          </cell>
          <cell r="CA609">
            <v>1E-3</v>
          </cell>
          <cell r="CB609">
            <v>0</v>
          </cell>
          <cell r="CC609">
            <v>1E-3</v>
          </cell>
          <cell r="CD609">
            <v>0</v>
          </cell>
          <cell r="CE609">
            <v>1E-3</v>
          </cell>
          <cell r="CF609">
            <v>5.0000000000000001E-3</v>
          </cell>
          <cell r="CG609">
            <v>1E-3</v>
          </cell>
          <cell r="CH609">
            <v>1E-3</v>
          </cell>
          <cell r="CI609">
            <v>1E-3</v>
          </cell>
          <cell r="CJ609">
            <v>1E-3</v>
          </cell>
          <cell r="CK609">
            <v>1E-3</v>
          </cell>
          <cell r="CL609">
            <v>0</v>
          </cell>
          <cell r="CM609">
            <v>0</v>
          </cell>
          <cell r="CN609">
            <v>1E-3</v>
          </cell>
          <cell r="CO609">
            <v>1E-3</v>
          </cell>
          <cell r="CP609">
            <v>0</v>
          </cell>
          <cell r="CQ609">
            <v>0</v>
          </cell>
          <cell r="CR609">
            <v>1E-3</v>
          </cell>
          <cell r="CS609">
            <v>0</v>
          </cell>
          <cell r="CT609">
            <v>0</v>
          </cell>
          <cell r="CU609">
            <v>1E-3</v>
          </cell>
          <cell r="CV609">
            <v>1E-3</v>
          </cell>
          <cell r="CW609">
            <v>1E-3</v>
          </cell>
          <cell r="CX609">
            <v>1E-3</v>
          </cell>
          <cell r="CY609">
            <v>0</v>
          </cell>
          <cell r="CZ609">
            <v>0</v>
          </cell>
          <cell r="DA609">
            <v>1E-3</v>
          </cell>
          <cell r="DB609">
            <v>1E-3</v>
          </cell>
          <cell r="DC609">
            <v>0</v>
          </cell>
          <cell r="DD609">
            <v>0</v>
          </cell>
          <cell r="DE609">
            <v>1E-3</v>
          </cell>
          <cell r="DF609">
            <v>0</v>
          </cell>
          <cell r="DG609">
            <v>0</v>
          </cell>
          <cell r="DH609">
            <v>1E-3</v>
          </cell>
          <cell r="DI609">
            <v>1E-3</v>
          </cell>
          <cell r="DJ609">
            <v>1E-3</v>
          </cell>
          <cell r="DK609">
            <v>1E-3</v>
          </cell>
          <cell r="DL609">
            <v>0</v>
          </cell>
          <cell r="DM609">
            <v>0</v>
          </cell>
          <cell r="DN609">
            <v>1E-3</v>
          </cell>
          <cell r="DO609">
            <v>1E-3</v>
          </cell>
          <cell r="DP609">
            <v>0</v>
          </cell>
          <cell r="DQ609">
            <v>0</v>
          </cell>
          <cell r="DR609">
            <v>1E-3</v>
          </cell>
          <cell r="DS609">
            <v>0</v>
          </cell>
          <cell r="DT609">
            <v>0</v>
          </cell>
          <cell r="DU609">
            <v>1E-3</v>
          </cell>
          <cell r="DV609">
            <v>1E-3</v>
          </cell>
          <cell r="DW609">
            <v>0</v>
          </cell>
          <cell r="DX609">
            <v>7.0000000000000001E-3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1E-3</v>
          </cell>
          <cell r="L610">
            <v>0</v>
          </cell>
          <cell r="M610">
            <v>0</v>
          </cell>
          <cell r="N610">
            <v>1E-3</v>
          </cell>
          <cell r="O610">
            <v>0</v>
          </cell>
          <cell r="P610">
            <v>0</v>
          </cell>
          <cell r="Q610">
            <v>0</v>
          </cell>
          <cell r="R610">
            <v>1E-3</v>
          </cell>
          <cell r="S610">
            <v>1E-3</v>
          </cell>
          <cell r="T610">
            <v>3.0000000000000001E-3</v>
          </cell>
          <cell r="U610">
            <v>1E-3</v>
          </cell>
          <cell r="V610">
            <v>0</v>
          </cell>
          <cell r="W610">
            <v>0</v>
          </cell>
          <cell r="X610">
            <v>1E-3</v>
          </cell>
          <cell r="Y610">
            <v>1E-3</v>
          </cell>
          <cell r="Z610">
            <v>1E-3</v>
          </cell>
          <cell r="AA610">
            <v>1E-3</v>
          </cell>
          <cell r="AB610">
            <v>2E-3</v>
          </cell>
          <cell r="AC610">
            <v>1E-3</v>
          </cell>
          <cell r="AD610">
            <v>1E-3</v>
          </cell>
          <cell r="AE610">
            <v>1E-3</v>
          </cell>
          <cell r="AF610">
            <v>0</v>
          </cell>
          <cell r="AG610">
            <v>0</v>
          </cell>
          <cell r="AH610">
            <v>1E-3</v>
          </cell>
          <cell r="AI610">
            <v>0</v>
          </cell>
          <cell r="AJ610">
            <v>2E-3</v>
          </cell>
          <cell r="AK610">
            <v>1E-3</v>
          </cell>
          <cell r="AL610">
            <v>1E-3</v>
          </cell>
          <cell r="AM610">
            <v>1E-3</v>
          </cell>
          <cell r="AN610">
            <v>1E-3</v>
          </cell>
          <cell r="AO610">
            <v>1E-3</v>
          </cell>
          <cell r="AP610">
            <v>1E-3</v>
          </cell>
          <cell r="AQ610">
            <v>0</v>
          </cell>
          <cell r="AR610">
            <v>1E-3</v>
          </cell>
          <cell r="AS610">
            <v>0</v>
          </cell>
          <cell r="AT610">
            <v>1E-3</v>
          </cell>
          <cell r="AU610">
            <v>1E-3</v>
          </cell>
          <cell r="AV610">
            <v>0</v>
          </cell>
          <cell r="AW610">
            <v>0</v>
          </cell>
          <cell r="AX610">
            <v>1E-3</v>
          </cell>
          <cell r="AY610">
            <v>1E-3</v>
          </cell>
          <cell r="AZ610">
            <v>1E-3</v>
          </cell>
          <cell r="BA610">
            <v>0</v>
          </cell>
          <cell r="BB610">
            <v>0</v>
          </cell>
          <cell r="BC610">
            <v>1E-3</v>
          </cell>
          <cell r="BD610">
            <v>0</v>
          </cell>
          <cell r="BE610">
            <v>0</v>
          </cell>
          <cell r="BF610">
            <v>0</v>
          </cell>
          <cell r="BG610">
            <v>1E-3</v>
          </cell>
          <cell r="BH610">
            <v>1E-3</v>
          </cell>
          <cell r="BI610">
            <v>0</v>
          </cell>
          <cell r="BJ610">
            <v>0</v>
          </cell>
          <cell r="BK610">
            <v>1E-3</v>
          </cell>
          <cell r="BL610">
            <v>1E-3</v>
          </cell>
          <cell r="BM610">
            <v>1E-3</v>
          </cell>
          <cell r="BN610">
            <v>0</v>
          </cell>
          <cell r="BO610">
            <v>1E-3</v>
          </cell>
          <cell r="BP610">
            <v>-1E-3</v>
          </cell>
          <cell r="BQ610">
            <v>1E-3</v>
          </cell>
          <cell r="BR610">
            <v>1E-3</v>
          </cell>
          <cell r="BS610">
            <v>1E-3</v>
          </cell>
          <cell r="BT610">
            <v>1E-3</v>
          </cell>
          <cell r="BU610">
            <v>1E-3</v>
          </cell>
          <cell r="BV610">
            <v>0</v>
          </cell>
          <cell r="BW610">
            <v>1E-3</v>
          </cell>
          <cell r="BX610">
            <v>1E-3</v>
          </cell>
          <cell r="BY610">
            <v>1E-3</v>
          </cell>
          <cell r="BZ610">
            <v>1E-3</v>
          </cell>
          <cell r="CA610">
            <v>1E-3</v>
          </cell>
          <cell r="CB610">
            <v>1E-3</v>
          </cell>
          <cell r="CC610">
            <v>1E-3</v>
          </cell>
          <cell r="CD610">
            <v>0</v>
          </cell>
          <cell r="CE610">
            <v>1E-3</v>
          </cell>
          <cell r="CF610">
            <v>4.0000000000000001E-3</v>
          </cell>
          <cell r="CG610">
            <v>0</v>
          </cell>
          <cell r="CH610">
            <v>1E-3</v>
          </cell>
          <cell r="CI610">
            <v>0</v>
          </cell>
          <cell r="CJ610">
            <v>1E-3</v>
          </cell>
          <cell r="CK610">
            <v>1E-3</v>
          </cell>
          <cell r="CL610">
            <v>0</v>
          </cell>
          <cell r="CM610">
            <v>0</v>
          </cell>
          <cell r="CN610">
            <v>1E-3</v>
          </cell>
          <cell r="CO610">
            <v>0</v>
          </cell>
          <cell r="CP610">
            <v>1E-3</v>
          </cell>
          <cell r="CQ610">
            <v>0</v>
          </cell>
          <cell r="CR610">
            <v>1E-3</v>
          </cell>
          <cell r="CS610">
            <v>0</v>
          </cell>
          <cell r="CT610">
            <v>1E-3</v>
          </cell>
          <cell r="CU610">
            <v>1E-3</v>
          </cell>
          <cell r="CV610">
            <v>1E-3</v>
          </cell>
          <cell r="CW610">
            <v>1E-3</v>
          </cell>
          <cell r="CX610">
            <v>1E-3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1E-3</v>
          </cell>
          <cell r="DD610">
            <v>0</v>
          </cell>
          <cell r="DE610">
            <v>1E-3</v>
          </cell>
          <cell r="DF610">
            <v>0</v>
          </cell>
          <cell r="DG610">
            <v>1E-3</v>
          </cell>
          <cell r="DH610">
            <v>1E-3</v>
          </cell>
          <cell r="DI610">
            <v>1E-3</v>
          </cell>
          <cell r="DJ610">
            <v>1E-3</v>
          </cell>
          <cell r="DK610">
            <v>1E-3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1E-3</v>
          </cell>
          <cell r="DQ610">
            <v>0</v>
          </cell>
          <cell r="DR610">
            <v>1E-3</v>
          </cell>
          <cell r="DS610">
            <v>1E-3</v>
          </cell>
          <cell r="DT610">
            <v>1E-3</v>
          </cell>
          <cell r="DU610">
            <v>0</v>
          </cell>
          <cell r="DV610">
            <v>0</v>
          </cell>
          <cell r="DW610">
            <v>1E-3</v>
          </cell>
          <cell r="DX610">
            <v>7.0000000000000001E-3</v>
          </cell>
          <cell r="DY610">
            <v>1E-3</v>
          </cell>
          <cell r="DZ610">
            <v>1E-3</v>
          </cell>
          <cell r="EA610">
            <v>0</v>
          </cell>
          <cell r="EB610">
            <v>1E-3</v>
          </cell>
          <cell r="EC610">
            <v>1E-3</v>
          </cell>
          <cell r="ED610">
            <v>1E-3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1E-3</v>
          </cell>
          <cell r="W611">
            <v>1E-3</v>
          </cell>
          <cell r="X611">
            <v>1E-3</v>
          </cell>
          <cell r="Y611">
            <v>0</v>
          </cell>
          <cell r="Z611">
            <v>0</v>
          </cell>
          <cell r="AA611">
            <v>1E-3</v>
          </cell>
          <cell r="AB611">
            <v>0</v>
          </cell>
          <cell r="AC611">
            <v>0</v>
          </cell>
          <cell r="AD611">
            <v>0</v>
          </cell>
          <cell r="AE611">
            <v>2E-3</v>
          </cell>
          <cell r="AF611">
            <v>4.0000000000000001E-3</v>
          </cell>
          <cell r="AG611">
            <v>1E-3</v>
          </cell>
          <cell r="AH611">
            <v>1E-3</v>
          </cell>
          <cell r="AI611">
            <v>0</v>
          </cell>
          <cell r="AJ611">
            <v>3.0000000000000001E-3</v>
          </cell>
          <cell r="AK611">
            <v>2E-3</v>
          </cell>
          <cell r="AL611">
            <v>3.0000000000000001E-3</v>
          </cell>
          <cell r="AM611">
            <v>5.0000000000000001E-3</v>
          </cell>
          <cell r="AN611">
            <v>2E-3</v>
          </cell>
          <cell r="AO611">
            <v>1E-3</v>
          </cell>
          <cell r="AP611">
            <v>1E-3</v>
          </cell>
          <cell r="AQ611">
            <v>2E-3</v>
          </cell>
          <cell r="AR611">
            <v>2E-3</v>
          </cell>
          <cell r="AS611">
            <v>3.0000000000000001E-3</v>
          </cell>
          <cell r="AT611">
            <v>0</v>
          </cell>
          <cell r="AU611">
            <v>2E-3</v>
          </cell>
          <cell r="AV611">
            <v>0</v>
          </cell>
          <cell r="AW611">
            <v>0</v>
          </cell>
          <cell r="AX611">
            <v>0</v>
          </cell>
          <cell r="AY611">
            <v>1E-3</v>
          </cell>
          <cell r="AZ611">
            <v>3.0000000000000001E-3</v>
          </cell>
          <cell r="BA611">
            <v>1E-3</v>
          </cell>
          <cell r="BB611">
            <v>2E-3</v>
          </cell>
          <cell r="BC611">
            <v>2E-3</v>
          </cell>
          <cell r="BD611">
            <v>4.0000000000000001E-3</v>
          </cell>
          <cell r="BE611">
            <v>-1E-3</v>
          </cell>
          <cell r="BF611">
            <v>1E-3</v>
          </cell>
          <cell r="BG611">
            <v>1E-3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3.0000000000000001E-3</v>
          </cell>
          <cell r="BM611">
            <v>4.0000000000000001E-3</v>
          </cell>
          <cell r="BN611">
            <v>0</v>
          </cell>
          <cell r="BO611">
            <v>2E-3</v>
          </cell>
          <cell r="BP611">
            <v>-0.03</v>
          </cell>
          <cell r="BQ611">
            <v>2E-3</v>
          </cell>
          <cell r="BR611">
            <v>2E-3</v>
          </cell>
          <cell r="BS611">
            <v>2E-3</v>
          </cell>
          <cell r="BT611">
            <v>2E-3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3.0000000000000001E-3</v>
          </cell>
          <cell r="BZ611">
            <v>3.0000000000000001E-3</v>
          </cell>
          <cell r="CA611">
            <v>1E-3</v>
          </cell>
          <cell r="CB611">
            <v>3.0000000000000001E-3</v>
          </cell>
          <cell r="CC611">
            <v>1E-3</v>
          </cell>
          <cell r="CD611">
            <v>6.0000000000000001E-3</v>
          </cell>
          <cell r="CE611">
            <v>5.0000000000000001E-3</v>
          </cell>
          <cell r="CF611">
            <v>2.7E-2</v>
          </cell>
          <cell r="CG611">
            <v>2E-3</v>
          </cell>
          <cell r="CH611">
            <v>1E-3</v>
          </cell>
          <cell r="CI611">
            <v>0</v>
          </cell>
          <cell r="CJ611">
            <v>3.0000000000000001E-3</v>
          </cell>
          <cell r="CK611">
            <v>4.0000000000000001E-3</v>
          </cell>
          <cell r="CL611">
            <v>4.0000000000000001E-3</v>
          </cell>
          <cell r="CM611">
            <v>4.0000000000000001E-3</v>
          </cell>
          <cell r="CN611">
            <v>2E-3</v>
          </cell>
          <cell r="CO611">
            <v>3.0000000000000001E-3</v>
          </cell>
          <cell r="CP611">
            <v>1E-3</v>
          </cell>
          <cell r="CQ611">
            <v>3.0000000000000001E-3</v>
          </cell>
          <cell r="CR611">
            <v>3.0000000000000001E-3</v>
          </cell>
          <cell r="CS611">
            <v>4.0000000000000001E-3</v>
          </cell>
          <cell r="CT611">
            <v>2E-3</v>
          </cell>
          <cell r="CU611">
            <v>1E-3</v>
          </cell>
          <cell r="CV611">
            <v>1E-3</v>
          </cell>
          <cell r="CW611">
            <v>3.0000000000000001E-3</v>
          </cell>
          <cell r="CX611">
            <v>4.0000000000000001E-3</v>
          </cell>
          <cell r="CY611">
            <v>2E-3</v>
          </cell>
          <cell r="CZ611">
            <v>5.0000000000000001E-3</v>
          </cell>
          <cell r="DA611">
            <v>4.0000000000000001E-3</v>
          </cell>
          <cell r="DB611">
            <v>1E-3</v>
          </cell>
          <cell r="DC611">
            <v>1E-3</v>
          </cell>
          <cell r="DD611">
            <v>3.0000000000000001E-3</v>
          </cell>
          <cell r="DE611">
            <v>0</v>
          </cell>
          <cell r="DF611">
            <v>3.0000000000000001E-3</v>
          </cell>
          <cell r="DG611">
            <v>1E-3</v>
          </cell>
          <cell r="DH611">
            <v>1E-3</v>
          </cell>
          <cell r="DI611">
            <v>1E-3</v>
          </cell>
          <cell r="DJ611">
            <v>3.0000000000000001E-3</v>
          </cell>
          <cell r="DK611">
            <v>1E-3</v>
          </cell>
          <cell r="DL611">
            <v>5.0000000000000001E-3</v>
          </cell>
          <cell r="DM611">
            <v>2E-3</v>
          </cell>
          <cell r="DN611">
            <v>1E-3</v>
          </cell>
          <cell r="DO611">
            <v>-2.1000000000000001E-2</v>
          </cell>
          <cell r="DP611">
            <v>2E-3</v>
          </cell>
          <cell r="DQ611">
            <v>3.0000000000000001E-3</v>
          </cell>
          <cell r="DR611">
            <v>4.0000000000000001E-3</v>
          </cell>
          <cell r="DS611">
            <v>4.0000000000000001E-3</v>
          </cell>
          <cell r="DT611">
            <v>2E-3</v>
          </cell>
          <cell r="DU611">
            <v>3.0000000000000001E-3</v>
          </cell>
          <cell r="DV611">
            <v>1E-3</v>
          </cell>
          <cell r="DW611">
            <v>8.0000000000000002E-3</v>
          </cell>
          <cell r="DX611">
            <v>1.7999999999999999E-2</v>
          </cell>
          <cell r="DY611">
            <v>2E-3</v>
          </cell>
          <cell r="DZ611">
            <v>3.0000000000000001E-3</v>
          </cell>
          <cell r="EA611">
            <v>1E-3</v>
          </cell>
          <cell r="EB611">
            <v>3.0000000000000001E-3</v>
          </cell>
          <cell r="EC611">
            <v>1E-3</v>
          </cell>
          <cell r="ED611">
            <v>2E-3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1E-3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1E-3</v>
          </cell>
          <cell r="AW612">
            <v>1E-3</v>
          </cell>
          <cell r="AX612">
            <v>1E-3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1E-3</v>
          </cell>
          <cell r="BJ612">
            <v>1E-3</v>
          </cell>
          <cell r="BK612">
            <v>1E-3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1E-3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1E-3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1E-3</v>
          </cell>
          <cell r="S614">
            <v>0</v>
          </cell>
          <cell r="T614">
            <v>4.0000000000000001E-3</v>
          </cell>
          <cell r="U614">
            <v>1E-3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1E-3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1E-3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1E-3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1E-3</v>
          </cell>
          <cell r="BB614">
            <v>1E-3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1E-3</v>
          </cell>
          <cell r="BJ614">
            <v>0</v>
          </cell>
          <cell r="BK614">
            <v>1E-3</v>
          </cell>
          <cell r="BL614">
            <v>0</v>
          </cell>
          <cell r="BM614">
            <v>0</v>
          </cell>
          <cell r="BN614">
            <v>0</v>
          </cell>
          <cell r="BO614">
            <v>1E-3</v>
          </cell>
          <cell r="BP614">
            <v>0</v>
          </cell>
          <cell r="BQ614">
            <v>0</v>
          </cell>
          <cell r="BR614">
            <v>1E-3</v>
          </cell>
          <cell r="BS614">
            <v>0</v>
          </cell>
          <cell r="BT614">
            <v>0</v>
          </cell>
          <cell r="BU614">
            <v>0</v>
          </cell>
          <cell r="BV614">
            <v>1E-3</v>
          </cell>
          <cell r="BW614">
            <v>0</v>
          </cell>
          <cell r="BX614">
            <v>1E-3</v>
          </cell>
          <cell r="BY614">
            <v>0</v>
          </cell>
          <cell r="BZ614">
            <v>1E-3</v>
          </cell>
          <cell r="CA614">
            <v>0</v>
          </cell>
          <cell r="CB614">
            <v>1E-3</v>
          </cell>
          <cell r="CC614">
            <v>0</v>
          </cell>
          <cell r="CD614">
            <v>0</v>
          </cell>
          <cell r="CE614">
            <v>0</v>
          </cell>
          <cell r="CF614">
            <v>1E-3</v>
          </cell>
          <cell r="CG614">
            <v>0</v>
          </cell>
          <cell r="CH614">
            <v>0</v>
          </cell>
          <cell r="CI614">
            <v>1E-3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1E-3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1E-3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1E-3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1E-3</v>
          </cell>
          <cell r="DN614">
            <v>0</v>
          </cell>
          <cell r="DO614">
            <v>-7.0000000000000001E-3</v>
          </cell>
          <cell r="DP614">
            <v>0</v>
          </cell>
          <cell r="DQ614">
            <v>0</v>
          </cell>
          <cell r="DR614">
            <v>1E-3</v>
          </cell>
          <cell r="DS614">
            <v>1E-3</v>
          </cell>
          <cell r="DT614">
            <v>1E-3</v>
          </cell>
          <cell r="DU614">
            <v>1E-3</v>
          </cell>
          <cell r="DV614">
            <v>1E-3</v>
          </cell>
          <cell r="DW614">
            <v>0</v>
          </cell>
          <cell r="DX614">
            <v>1E-3</v>
          </cell>
          <cell r="DY614">
            <v>1E-3</v>
          </cell>
          <cell r="DZ614">
            <v>1E-3</v>
          </cell>
          <cell r="EA614">
            <v>0</v>
          </cell>
          <cell r="EB614">
            <v>0</v>
          </cell>
          <cell r="EC614">
            <v>0</v>
          </cell>
          <cell r="ED614">
            <v>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1E-3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1E-3</v>
          </cell>
          <cell r="AG616">
            <v>1E-3</v>
          </cell>
          <cell r="AH616">
            <v>1E-3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1E-3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1E-3</v>
          </cell>
          <cell r="BG616">
            <v>1E-3</v>
          </cell>
          <cell r="BH616">
            <v>1E-3</v>
          </cell>
          <cell r="BI616">
            <v>1E-3</v>
          </cell>
          <cell r="BJ616">
            <v>1E-3</v>
          </cell>
          <cell r="BK616">
            <v>0</v>
          </cell>
          <cell r="BL616">
            <v>0</v>
          </cell>
          <cell r="BM616">
            <v>0</v>
          </cell>
          <cell r="BN616">
            <v>1E-3</v>
          </cell>
          <cell r="BO616">
            <v>0</v>
          </cell>
          <cell r="BP616">
            <v>-1E-3</v>
          </cell>
          <cell r="BQ616">
            <v>0</v>
          </cell>
          <cell r="BR616">
            <v>1E-3</v>
          </cell>
          <cell r="BS616">
            <v>0</v>
          </cell>
          <cell r="BT616">
            <v>1E-3</v>
          </cell>
          <cell r="BU616">
            <v>1E-3</v>
          </cell>
          <cell r="BV616">
            <v>1E-3</v>
          </cell>
          <cell r="BW616">
            <v>1E-3</v>
          </cell>
          <cell r="BX616">
            <v>1E-3</v>
          </cell>
          <cell r="BY616">
            <v>0</v>
          </cell>
          <cell r="BZ616">
            <v>0</v>
          </cell>
          <cell r="CA616">
            <v>1E-3</v>
          </cell>
          <cell r="CB616">
            <v>0</v>
          </cell>
          <cell r="CC616">
            <v>0</v>
          </cell>
          <cell r="CD616">
            <v>0</v>
          </cell>
          <cell r="CE616">
            <v>4.0000000000000001E-3</v>
          </cell>
          <cell r="CF616">
            <v>2.3E-2</v>
          </cell>
          <cell r="CG616">
            <v>0</v>
          </cell>
          <cell r="CH616">
            <v>0</v>
          </cell>
          <cell r="CI616">
            <v>2E-3</v>
          </cell>
          <cell r="CJ616">
            <v>0</v>
          </cell>
          <cell r="CK616">
            <v>0</v>
          </cell>
          <cell r="CL616">
            <v>1E-3</v>
          </cell>
          <cell r="CM616">
            <v>1E-3</v>
          </cell>
          <cell r="CN616">
            <v>0</v>
          </cell>
          <cell r="CO616">
            <v>1E-3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1E-3</v>
          </cell>
          <cell r="CZ616">
            <v>1E-3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1E-3</v>
          </cell>
          <cell r="DM616">
            <v>1E-3</v>
          </cell>
          <cell r="DN616">
            <v>1E-3</v>
          </cell>
          <cell r="DO616">
            <v>-8.9999999999999993E-3</v>
          </cell>
          <cell r="DP616">
            <v>0</v>
          </cell>
          <cell r="DQ616">
            <v>0</v>
          </cell>
          <cell r="DR616">
            <v>1E-3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4.0000000000000001E-3</v>
          </cell>
          <cell r="DY616">
            <v>1E-3</v>
          </cell>
          <cell r="DZ616">
            <v>1E-3</v>
          </cell>
          <cell r="EA616">
            <v>1E-3</v>
          </cell>
          <cell r="EB616">
            <v>1E-3</v>
          </cell>
          <cell r="EC616">
            <v>1E-3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1E-3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2E-3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1E-3</v>
          </cell>
          <cell r="Y618">
            <v>0</v>
          </cell>
          <cell r="Z618">
            <v>1E-3</v>
          </cell>
          <cell r="AA618">
            <v>3.0000000000000001E-3</v>
          </cell>
          <cell r="AB618">
            <v>3.0000000000000001E-3</v>
          </cell>
          <cell r="AC618">
            <v>0</v>
          </cell>
          <cell r="AD618">
            <v>0</v>
          </cell>
          <cell r="AE618">
            <v>4.0000000000000001E-3</v>
          </cell>
          <cell r="AF618">
            <v>0</v>
          </cell>
          <cell r="AG618">
            <v>0</v>
          </cell>
          <cell r="AH618">
            <v>0</v>
          </cell>
          <cell r="AI618">
            <v>8.0000000000000002E-3</v>
          </cell>
          <cell r="AJ618">
            <v>1E-3</v>
          </cell>
          <cell r="AK618">
            <v>2E-3</v>
          </cell>
          <cell r="AL618">
            <v>1E-3</v>
          </cell>
          <cell r="AM618">
            <v>5.0000000000000001E-3</v>
          </cell>
          <cell r="AN618">
            <v>6.0000000000000001E-3</v>
          </cell>
          <cell r="AO618">
            <v>0</v>
          </cell>
          <cell r="AP618">
            <v>1E-3</v>
          </cell>
          <cell r="AQ618">
            <v>0</v>
          </cell>
          <cell r="AR618">
            <v>7.0000000000000001E-3</v>
          </cell>
          <cell r="AS618">
            <v>0</v>
          </cell>
          <cell r="AT618">
            <v>0</v>
          </cell>
          <cell r="AU618">
            <v>0</v>
          </cell>
          <cell r="AV618">
            <v>8.0000000000000002E-3</v>
          </cell>
          <cell r="AW618">
            <v>1.7999999999999999E-2</v>
          </cell>
          <cell r="AX618">
            <v>0.01</v>
          </cell>
          <cell r="AY618">
            <v>3.0000000000000001E-3</v>
          </cell>
          <cell r="AZ618">
            <v>4.0000000000000001E-3</v>
          </cell>
          <cell r="BA618">
            <v>3.0000000000000001E-3</v>
          </cell>
          <cell r="BB618">
            <v>0</v>
          </cell>
          <cell r="BC618">
            <v>0</v>
          </cell>
          <cell r="BD618">
            <v>0</v>
          </cell>
          <cell r="BE618">
            <v>4.0000000000000001E-3</v>
          </cell>
          <cell r="BF618">
            <v>0</v>
          </cell>
          <cell r="BG618">
            <v>0</v>
          </cell>
          <cell r="BH618">
            <v>0</v>
          </cell>
          <cell r="BI618">
            <v>3.0000000000000001E-3</v>
          </cell>
          <cell r="BJ618">
            <v>0.01</v>
          </cell>
          <cell r="BK618">
            <v>6.0000000000000001E-3</v>
          </cell>
          <cell r="BL618">
            <v>7.0000000000000001E-3</v>
          </cell>
          <cell r="BM618">
            <v>3.0000000000000001E-3</v>
          </cell>
          <cell r="BN618">
            <v>6.0000000000000001E-3</v>
          </cell>
          <cell r="BO618">
            <v>0</v>
          </cell>
          <cell r="BP618">
            <v>-7.0000000000000007E-2</v>
          </cell>
          <cell r="BQ618">
            <v>0</v>
          </cell>
          <cell r="BR618">
            <v>2E-3</v>
          </cell>
          <cell r="BS618">
            <v>0</v>
          </cell>
          <cell r="BT618">
            <v>0</v>
          </cell>
          <cell r="BU618">
            <v>0</v>
          </cell>
          <cell r="BV618">
            <v>2E-3</v>
          </cell>
          <cell r="BW618">
            <v>0</v>
          </cell>
          <cell r="BX618">
            <v>0</v>
          </cell>
          <cell r="BY618">
            <v>3.0000000000000001E-3</v>
          </cell>
          <cell r="BZ618">
            <v>0</v>
          </cell>
          <cell r="CA618">
            <v>1E-3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1E-3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1E-3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1E-3</v>
          </cell>
          <cell r="BU619">
            <v>1E-3</v>
          </cell>
          <cell r="BV619">
            <v>1E-3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1E-3</v>
          </cell>
          <cell r="CJ619">
            <v>0</v>
          </cell>
          <cell r="CK619">
            <v>-1E-3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1E-3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8.0000000000000002E-3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1E-3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3.0000000000000001E-3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1E-3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1E-3</v>
          </cell>
          <cell r="AU620">
            <v>1E-3</v>
          </cell>
          <cell r="AV620">
            <v>1E-3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1E-3</v>
          </cell>
          <cell r="BD620">
            <v>0</v>
          </cell>
          <cell r="BE620">
            <v>0</v>
          </cell>
          <cell r="BF620">
            <v>1E-3</v>
          </cell>
          <cell r="BG620">
            <v>1E-3</v>
          </cell>
          <cell r="BH620">
            <v>0</v>
          </cell>
          <cell r="BI620">
            <v>1E-3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1E-3</v>
          </cell>
          <cell r="BR620">
            <v>0</v>
          </cell>
          <cell r="BS620">
            <v>0</v>
          </cell>
          <cell r="BT620">
            <v>1E-3</v>
          </cell>
          <cell r="BU620">
            <v>1E-3</v>
          </cell>
          <cell r="BV620">
            <v>1E-3</v>
          </cell>
          <cell r="BW620">
            <v>1E-3</v>
          </cell>
          <cell r="BX620">
            <v>0</v>
          </cell>
          <cell r="BY620">
            <v>0</v>
          </cell>
          <cell r="BZ620">
            <v>0</v>
          </cell>
          <cell r="CA620">
            <v>1E-3</v>
          </cell>
          <cell r="CB620">
            <v>1E-3</v>
          </cell>
          <cell r="CC620">
            <v>0</v>
          </cell>
          <cell r="CD620">
            <v>0</v>
          </cell>
          <cell r="CE620">
            <v>0</v>
          </cell>
          <cell r="CF620">
            <v>-8.0000000000000002E-3</v>
          </cell>
          <cell r="CG620">
            <v>0</v>
          </cell>
          <cell r="CH620">
            <v>0</v>
          </cell>
          <cell r="CI620">
            <v>1E-3</v>
          </cell>
          <cell r="CJ620">
            <v>0</v>
          </cell>
          <cell r="CK620">
            <v>1E-3</v>
          </cell>
          <cell r="CL620">
            <v>1E-3</v>
          </cell>
          <cell r="CM620">
            <v>1E-3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1E-3</v>
          </cell>
          <cell r="CZ620">
            <v>1E-3</v>
          </cell>
          <cell r="DA620">
            <v>1E-3</v>
          </cell>
          <cell r="DB620">
            <v>0</v>
          </cell>
          <cell r="DC620">
            <v>0</v>
          </cell>
          <cell r="DD620">
            <v>0</v>
          </cell>
          <cell r="DE620">
            <v>1E-3</v>
          </cell>
          <cell r="DF620">
            <v>0</v>
          </cell>
          <cell r="DG620">
            <v>0</v>
          </cell>
          <cell r="DH620">
            <v>0</v>
          </cell>
          <cell r="DI620">
            <v>1E-3</v>
          </cell>
          <cell r="DJ620">
            <v>0</v>
          </cell>
          <cell r="DK620">
            <v>0</v>
          </cell>
          <cell r="DL620">
            <v>1E-3</v>
          </cell>
          <cell r="DM620">
            <v>1E-3</v>
          </cell>
          <cell r="DN620">
            <v>1E-3</v>
          </cell>
          <cell r="DO620">
            <v>0</v>
          </cell>
          <cell r="DP620">
            <v>1E-3</v>
          </cell>
          <cell r="DQ620">
            <v>0</v>
          </cell>
          <cell r="DR620">
            <v>1E-3</v>
          </cell>
          <cell r="DS620">
            <v>1E-3</v>
          </cell>
          <cell r="DT620">
            <v>1E-3</v>
          </cell>
          <cell r="DU620">
            <v>0</v>
          </cell>
          <cell r="DV620">
            <v>1E-3</v>
          </cell>
          <cell r="DW620">
            <v>1E-3</v>
          </cell>
          <cell r="DX620">
            <v>6.0000000000000001E-3</v>
          </cell>
          <cell r="DY620">
            <v>0</v>
          </cell>
          <cell r="DZ620">
            <v>0</v>
          </cell>
          <cell r="EA620">
            <v>1E-3</v>
          </cell>
          <cell r="EB620">
            <v>0</v>
          </cell>
          <cell r="EC620">
            <v>1E-3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1E-3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4.0000000000000001E-3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1E-3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3.0000000000000001E-3</v>
          </cell>
          <cell r="CG621">
            <v>0</v>
          </cell>
          <cell r="CH621">
            <v>0</v>
          </cell>
          <cell r="CI621">
            <v>1E-3</v>
          </cell>
          <cell r="CJ621">
            <v>0</v>
          </cell>
          <cell r="CK621">
            <v>0</v>
          </cell>
          <cell r="CL621">
            <v>0</v>
          </cell>
          <cell r="CM621">
            <v>1E-3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1E-3</v>
          </cell>
          <cell r="DN621">
            <v>0</v>
          </cell>
          <cell r="DO621">
            <v>-4.0000000000000001E-3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4.0000000000000001E-3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3">
          <cell r="A633" t="str">
            <v>Average Fuel Cost ($/MMBtu)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3">
          <cell r="A663" t="str">
            <v>Peak Capacity (Nameplate)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5">
          <cell r="A705" t="str">
            <v>Capacity Factor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-2E-3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-1E-3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-1E-3</v>
          </cell>
          <cell r="AV709">
            <v>-1E-3</v>
          </cell>
          <cell r="AW709">
            <v>-1E-3</v>
          </cell>
          <cell r="AX709">
            <v>0</v>
          </cell>
          <cell r="AY709">
            <v>0</v>
          </cell>
          <cell r="AZ709">
            <v>0</v>
          </cell>
          <cell r="BA709">
            <v>-1E-3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-1E-3</v>
          </cell>
          <cell r="BI709">
            <v>-1E-3</v>
          </cell>
          <cell r="BJ709">
            <v>-1E-3</v>
          </cell>
          <cell r="BK709">
            <v>-1E-3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-1E-3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-1E-3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-1E-3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-1E-3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-1E-3</v>
          </cell>
          <cell r="DV709">
            <v>0</v>
          </cell>
          <cell r="DW709">
            <v>0</v>
          </cell>
          <cell r="DX709">
            <v>-1E-3</v>
          </cell>
          <cell r="DY709">
            <v>0</v>
          </cell>
          <cell r="DZ709">
            <v>0</v>
          </cell>
          <cell r="EA709">
            <v>-1E-3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-1E-3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-1E-3</v>
          </cell>
          <cell r="DS710">
            <v>-1E-3</v>
          </cell>
          <cell r="DT710">
            <v>-1E-3</v>
          </cell>
          <cell r="DU710">
            <v>-1E-3</v>
          </cell>
          <cell r="DV710">
            <v>-1E-3</v>
          </cell>
          <cell r="DW710">
            <v>0</v>
          </cell>
          <cell r="DX710">
            <v>-3.0000000000000001E-3</v>
          </cell>
          <cell r="DY710">
            <v>-1E-3</v>
          </cell>
          <cell r="DZ710">
            <v>0</v>
          </cell>
          <cell r="EA710">
            <v>-1E-3</v>
          </cell>
          <cell r="EB710">
            <v>-1E-3</v>
          </cell>
          <cell r="EC710">
            <v>-2E-3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-1E-3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-1E-3</v>
          </cell>
          <cell r="AX711">
            <v>-1E-3</v>
          </cell>
          <cell r="AY711">
            <v>0</v>
          </cell>
          <cell r="AZ711">
            <v>0</v>
          </cell>
          <cell r="BA711">
            <v>-1E-3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-1E-3</v>
          </cell>
          <cell r="BK711">
            <v>-1E-3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-1E-3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-1E-3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-3.0000000000000001E-3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-1E-3</v>
          </cell>
          <cell r="O713">
            <v>0</v>
          </cell>
          <cell r="P713">
            <v>0</v>
          </cell>
          <cell r="Q713">
            <v>0</v>
          </cell>
          <cell r="R713">
            <v>-1E-3</v>
          </cell>
          <cell r="S713">
            <v>0</v>
          </cell>
          <cell r="T713">
            <v>-2E-3</v>
          </cell>
          <cell r="U713">
            <v>0</v>
          </cell>
          <cell r="V713">
            <v>-1E-3</v>
          </cell>
          <cell r="W713">
            <v>0</v>
          </cell>
          <cell r="X713">
            <v>0</v>
          </cell>
          <cell r="Y713">
            <v>0</v>
          </cell>
          <cell r="Z713">
            <v>-1E-3</v>
          </cell>
          <cell r="AA713">
            <v>-1E-3</v>
          </cell>
          <cell r="AB713">
            <v>-1E-3</v>
          </cell>
          <cell r="AC713">
            <v>-1E-3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-1E-3</v>
          </cell>
          <cell r="AK713">
            <v>0</v>
          </cell>
          <cell r="AL713">
            <v>0</v>
          </cell>
          <cell r="AM713">
            <v>-1E-3</v>
          </cell>
          <cell r="AN713">
            <v>-1E-3</v>
          </cell>
          <cell r="AO713">
            <v>-1E-3</v>
          </cell>
          <cell r="AP713">
            <v>-1E-3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-1E-3</v>
          </cell>
          <cell r="AZ713">
            <v>-1E-3</v>
          </cell>
          <cell r="BA713">
            <v>0</v>
          </cell>
          <cell r="BB713">
            <v>-1E-3</v>
          </cell>
          <cell r="BC713">
            <v>-1E-3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-1E-3</v>
          </cell>
          <cell r="BM713">
            <v>-1E-3</v>
          </cell>
          <cell r="BN713">
            <v>-1E-3</v>
          </cell>
          <cell r="BO713">
            <v>-1E-3</v>
          </cell>
          <cell r="BP713">
            <v>1E-3</v>
          </cell>
          <cell r="BQ713">
            <v>0</v>
          </cell>
          <cell r="BR713">
            <v>0</v>
          </cell>
          <cell r="BS713">
            <v>0</v>
          </cell>
          <cell r="BT713">
            <v>-1E-3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-1E-3</v>
          </cell>
          <cell r="BZ713">
            <v>-1E-3</v>
          </cell>
          <cell r="CA713">
            <v>-1E-3</v>
          </cell>
          <cell r="CB713">
            <v>-1E-3</v>
          </cell>
          <cell r="CC713">
            <v>-1E-3</v>
          </cell>
          <cell r="CD713">
            <v>0</v>
          </cell>
          <cell r="CE713">
            <v>-1E-3</v>
          </cell>
          <cell r="CF713">
            <v>-7.0000000000000001E-3</v>
          </cell>
          <cell r="CG713">
            <v>-1E-3</v>
          </cell>
          <cell r="CH713">
            <v>-1E-3</v>
          </cell>
          <cell r="CI713">
            <v>0</v>
          </cell>
          <cell r="CJ713">
            <v>0</v>
          </cell>
          <cell r="CK713">
            <v>-1E-3</v>
          </cell>
          <cell r="CL713">
            <v>0</v>
          </cell>
          <cell r="CM713">
            <v>0</v>
          </cell>
          <cell r="CN713">
            <v>-1E-3</v>
          </cell>
          <cell r="CO713">
            <v>-1E-3</v>
          </cell>
          <cell r="CP713">
            <v>-1E-3</v>
          </cell>
          <cell r="CQ713">
            <v>0</v>
          </cell>
          <cell r="CR713">
            <v>-1E-3</v>
          </cell>
          <cell r="CS713">
            <v>0</v>
          </cell>
          <cell r="CT713">
            <v>-1E-3</v>
          </cell>
          <cell r="CU713">
            <v>0</v>
          </cell>
          <cell r="CV713">
            <v>-1E-3</v>
          </cell>
          <cell r="CW713">
            <v>-1E-3</v>
          </cell>
          <cell r="CX713">
            <v>0</v>
          </cell>
          <cell r="CY713">
            <v>0</v>
          </cell>
          <cell r="CZ713">
            <v>0</v>
          </cell>
          <cell r="DA713">
            <v>-1E-3</v>
          </cell>
          <cell r="DB713">
            <v>-1E-3</v>
          </cell>
          <cell r="DC713">
            <v>-1E-3</v>
          </cell>
          <cell r="DD713">
            <v>0</v>
          </cell>
          <cell r="DE713">
            <v>-1E-3</v>
          </cell>
          <cell r="DF713">
            <v>0</v>
          </cell>
          <cell r="DG713">
            <v>-1E-3</v>
          </cell>
          <cell r="DH713">
            <v>0</v>
          </cell>
          <cell r="DI713">
            <v>-1E-3</v>
          </cell>
          <cell r="DJ713">
            <v>-1E-3</v>
          </cell>
          <cell r="DK713">
            <v>-1E-3</v>
          </cell>
          <cell r="DL713">
            <v>0</v>
          </cell>
          <cell r="DM713">
            <v>0</v>
          </cell>
          <cell r="DN713">
            <v>-1E-3</v>
          </cell>
          <cell r="DO713">
            <v>-1E-3</v>
          </cell>
          <cell r="DP713">
            <v>-1E-3</v>
          </cell>
          <cell r="DQ713">
            <v>0</v>
          </cell>
          <cell r="DR713">
            <v>-1E-3</v>
          </cell>
          <cell r="DS713">
            <v>0</v>
          </cell>
          <cell r="DT713">
            <v>-1E-3</v>
          </cell>
          <cell r="DU713">
            <v>0</v>
          </cell>
          <cell r="DV713">
            <v>0</v>
          </cell>
          <cell r="DW713">
            <v>0</v>
          </cell>
          <cell r="DX713">
            <v>-1E-3</v>
          </cell>
          <cell r="DY713">
            <v>-1E-3</v>
          </cell>
          <cell r="DZ713">
            <v>-1E-3</v>
          </cell>
          <cell r="EA713">
            <v>-1E-3</v>
          </cell>
          <cell r="EB713">
            <v>-1E-3</v>
          </cell>
          <cell r="EC713">
            <v>-1E-3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-1E-3</v>
          </cell>
          <cell r="N714">
            <v>-1E-3</v>
          </cell>
          <cell r="O714">
            <v>-1E-3</v>
          </cell>
          <cell r="P714">
            <v>0</v>
          </cell>
          <cell r="Q714">
            <v>0</v>
          </cell>
          <cell r="R714">
            <v>-1E-3</v>
          </cell>
          <cell r="S714">
            <v>0</v>
          </cell>
          <cell r="T714">
            <v>-2E-3</v>
          </cell>
          <cell r="U714">
            <v>-1E-3</v>
          </cell>
          <cell r="V714">
            <v>-1E-3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-1E-3</v>
          </cell>
          <cell r="AB714">
            <v>-1E-3</v>
          </cell>
          <cell r="AC714">
            <v>-1E-3</v>
          </cell>
          <cell r="AD714">
            <v>0</v>
          </cell>
          <cell r="AE714">
            <v>0</v>
          </cell>
          <cell r="AF714">
            <v>-1E-3</v>
          </cell>
          <cell r="AG714">
            <v>0</v>
          </cell>
          <cell r="AH714">
            <v>0</v>
          </cell>
          <cell r="AI714">
            <v>0</v>
          </cell>
          <cell r="AJ714">
            <v>-1E-3</v>
          </cell>
          <cell r="AK714">
            <v>0</v>
          </cell>
          <cell r="AL714">
            <v>0</v>
          </cell>
          <cell r="AM714">
            <v>0</v>
          </cell>
          <cell r="AN714">
            <v>-1E-3</v>
          </cell>
          <cell r="AO714">
            <v>-1E-3</v>
          </cell>
          <cell r="AP714">
            <v>0</v>
          </cell>
          <cell r="AQ714">
            <v>0</v>
          </cell>
          <cell r="AR714">
            <v>0</v>
          </cell>
          <cell r="AS714">
            <v>-1E-3</v>
          </cell>
          <cell r="AT714">
            <v>0</v>
          </cell>
          <cell r="AU714">
            <v>0</v>
          </cell>
          <cell r="AV714">
            <v>0</v>
          </cell>
          <cell r="AW714">
            <v>-1E-3</v>
          </cell>
          <cell r="AX714">
            <v>0</v>
          </cell>
          <cell r="AY714">
            <v>-1E-3</v>
          </cell>
          <cell r="AZ714">
            <v>-1E-3</v>
          </cell>
          <cell r="BA714">
            <v>-1E-3</v>
          </cell>
          <cell r="BB714">
            <v>-1E-3</v>
          </cell>
          <cell r="BC714">
            <v>0</v>
          </cell>
          <cell r="BD714">
            <v>-1E-3</v>
          </cell>
          <cell r="BE714">
            <v>0</v>
          </cell>
          <cell r="BF714">
            <v>0</v>
          </cell>
          <cell r="BG714">
            <v>0</v>
          </cell>
          <cell r="BH714">
            <v>-1E-3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-1E-3</v>
          </cell>
          <cell r="BN714">
            <v>-1E-3</v>
          </cell>
          <cell r="BO714">
            <v>-1E-3</v>
          </cell>
          <cell r="BP714">
            <v>1E-3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-1E-3</v>
          </cell>
          <cell r="BV714">
            <v>0</v>
          </cell>
          <cell r="BW714">
            <v>-1E-3</v>
          </cell>
          <cell r="BX714">
            <v>-1E-3</v>
          </cell>
          <cell r="BY714">
            <v>0</v>
          </cell>
          <cell r="BZ714">
            <v>0</v>
          </cell>
          <cell r="CA714">
            <v>-1E-3</v>
          </cell>
          <cell r="CB714">
            <v>0</v>
          </cell>
          <cell r="CC714">
            <v>0</v>
          </cell>
          <cell r="CD714">
            <v>0</v>
          </cell>
          <cell r="CE714">
            <v>-1E-3</v>
          </cell>
          <cell r="CF714">
            <v>-5.0000000000000001E-3</v>
          </cell>
          <cell r="CG714">
            <v>0</v>
          </cell>
          <cell r="CH714">
            <v>-1E-3</v>
          </cell>
          <cell r="CI714">
            <v>0</v>
          </cell>
          <cell r="CJ714">
            <v>-1E-3</v>
          </cell>
          <cell r="CK714">
            <v>0</v>
          </cell>
          <cell r="CL714">
            <v>-1E-3</v>
          </cell>
          <cell r="CM714">
            <v>-1E-3</v>
          </cell>
          <cell r="CN714">
            <v>-1E-3</v>
          </cell>
          <cell r="CO714">
            <v>-1E-3</v>
          </cell>
          <cell r="CP714">
            <v>0</v>
          </cell>
          <cell r="CQ714">
            <v>0</v>
          </cell>
          <cell r="CR714">
            <v>-1E-3</v>
          </cell>
          <cell r="CS714">
            <v>0</v>
          </cell>
          <cell r="CT714">
            <v>0</v>
          </cell>
          <cell r="CU714">
            <v>-1E-3</v>
          </cell>
          <cell r="CV714">
            <v>-1E-3</v>
          </cell>
          <cell r="CW714">
            <v>0</v>
          </cell>
          <cell r="CX714">
            <v>-1E-3</v>
          </cell>
          <cell r="CY714">
            <v>0</v>
          </cell>
          <cell r="CZ714">
            <v>-1E-3</v>
          </cell>
          <cell r="DA714">
            <v>-1E-3</v>
          </cell>
          <cell r="DB714">
            <v>-1E-3</v>
          </cell>
          <cell r="DC714">
            <v>0</v>
          </cell>
          <cell r="DD714">
            <v>-1E-3</v>
          </cell>
          <cell r="DE714">
            <v>0</v>
          </cell>
          <cell r="DF714">
            <v>-1E-3</v>
          </cell>
          <cell r="DG714">
            <v>0</v>
          </cell>
          <cell r="DH714">
            <v>-1E-3</v>
          </cell>
          <cell r="DI714">
            <v>-1E-3</v>
          </cell>
          <cell r="DJ714">
            <v>0</v>
          </cell>
          <cell r="DK714">
            <v>-1E-3</v>
          </cell>
          <cell r="DL714">
            <v>-1E-3</v>
          </cell>
          <cell r="DM714">
            <v>-1E-3</v>
          </cell>
          <cell r="DN714">
            <v>-1E-3</v>
          </cell>
          <cell r="DO714">
            <v>1E-3</v>
          </cell>
          <cell r="DP714">
            <v>0</v>
          </cell>
          <cell r="DQ714">
            <v>0</v>
          </cell>
          <cell r="DR714">
            <v>-1E-3</v>
          </cell>
          <cell r="DS714">
            <v>0</v>
          </cell>
          <cell r="DT714">
            <v>0</v>
          </cell>
          <cell r="DU714">
            <v>-1E-3</v>
          </cell>
          <cell r="DV714">
            <v>-1E-3</v>
          </cell>
          <cell r="DW714">
            <v>-1E-3</v>
          </cell>
          <cell r="DX714">
            <v>-8.9999999999999993E-3</v>
          </cell>
          <cell r="DY714">
            <v>0</v>
          </cell>
          <cell r="DZ714">
            <v>0</v>
          </cell>
          <cell r="EA714">
            <v>-1E-3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-1E-3</v>
          </cell>
          <cell r="N715">
            <v>-1E-3</v>
          </cell>
          <cell r="O715">
            <v>-1E-3</v>
          </cell>
          <cell r="P715">
            <v>0</v>
          </cell>
          <cell r="Q715">
            <v>0</v>
          </cell>
          <cell r="R715">
            <v>0</v>
          </cell>
          <cell r="S715">
            <v>-1E-3</v>
          </cell>
          <cell r="T715">
            <v>-1E-3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-1E-3</v>
          </cell>
          <cell r="Z715">
            <v>-1E-3</v>
          </cell>
          <cell r="AA715">
            <v>0</v>
          </cell>
          <cell r="AB715">
            <v>-1E-3</v>
          </cell>
          <cell r="AC715">
            <v>0</v>
          </cell>
          <cell r="AD715">
            <v>-1E-3</v>
          </cell>
          <cell r="AE715">
            <v>-1E-3</v>
          </cell>
          <cell r="AF715">
            <v>0</v>
          </cell>
          <cell r="AG715">
            <v>0</v>
          </cell>
          <cell r="AH715">
            <v>-1E-3</v>
          </cell>
          <cell r="AI715">
            <v>0</v>
          </cell>
          <cell r="AJ715">
            <v>-1E-3</v>
          </cell>
          <cell r="AK715">
            <v>-1E-3</v>
          </cell>
          <cell r="AL715">
            <v>-1E-3</v>
          </cell>
          <cell r="AM715">
            <v>-1E-3</v>
          </cell>
          <cell r="AN715">
            <v>0</v>
          </cell>
          <cell r="AO715">
            <v>-1E-3</v>
          </cell>
          <cell r="AP715">
            <v>-1E-3</v>
          </cell>
          <cell r="AQ715">
            <v>0</v>
          </cell>
          <cell r="AR715">
            <v>0</v>
          </cell>
          <cell r="AS715">
            <v>0</v>
          </cell>
          <cell r="AT715">
            <v>-1E-3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-1E-3</v>
          </cell>
          <cell r="AZ715">
            <v>-1E-3</v>
          </cell>
          <cell r="BA715">
            <v>0</v>
          </cell>
          <cell r="BB715">
            <v>0</v>
          </cell>
          <cell r="BC715">
            <v>-1E-3</v>
          </cell>
          <cell r="BD715">
            <v>0</v>
          </cell>
          <cell r="BE715">
            <v>0</v>
          </cell>
          <cell r="BF715">
            <v>0</v>
          </cell>
          <cell r="BG715">
            <v>-1E-3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-1E-3</v>
          </cell>
          <cell r="BM715">
            <v>-1E-3</v>
          </cell>
          <cell r="BN715">
            <v>0</v>
          </cell>
          <cell r="BO715">
            <v>0</v>
          </cell>
          <cell r="BP715">
            <v>1E-3</v>
          </cell>
          <cell r="BQ715">
            <v>0</v>
          </cell>
          <cell r="BR715">
            <v>0</v>
          </cell>
          <cell r="BS715">
            <v>-1E-3</v>
          </cell>
          <cell r="BT715">
            <v>-1E-3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-1E-3</v>
          </cell>
          <cell r="BZ715">
            <v>-1E-3</v>
          </cell>
          <cell r="CA715">
            <v>0</v>
          </cell>
          <cell r="CB715">
            <v>-1E-3</v>
          </cell>
          <cell r="CC715">
            <v>-1E-3</v>
          </cell>
          <cell r="CD715">
            <v>0</v>
          </cell>
          <cell r="CE715">
            <v>-1E-3</v>
          </cell>
          <cell r="CF715">
            <v>-4.0000000000000001E-3</v>
          </cell>
          <cell r="CG715">
            <v>0</v>
          </cell>
          <cell r="CH715">
            <v>0</v>
          </cell>
          <cell r="CI715">
            <v>0</v>
          </cell>
          <cell r="CJ715">
            <v>-1E-3</v>
          </cell>
          <cell r="CK715">
            <v>-1E-3</v>
          </cell>
          <cell r="CL715">
            <v>-1E-3</v>
          </cell>
          <cell r="CM715">
            <v>-1E-3</v>
          </cell>
          <cell r="CN715">
            <v>-1E-3</v>
          </cell>
          <cell r="CO715">
            <v>-1E-3</v>
          </cell>
          <cell r="CP715">
            <v>-1E-3</v>
          </cell>
          <cell r="CQ715">
            <v>0</v>
          </cell>
          <cell r="CR715">
            <v>-1E-3</v>
          </cell>
          <cell r="CS715">
            <v>0</v>
          </cell>
          <cell r="CT715">
            <v>-1E-3</v>
          </cell>
          <cell r="CU715">
            <v>-1E-3</v>
          </cell>
          <cell r="CV715">
            <v>-1E-3</v>
          </cell>
          <cell r="CW715">
            <v>-1E-3</v>
          </cell>
          <cell r="CX715">
            <v>-1E-3</v>
          </cell>
          <cell r="CY715">
            <v>-1E-3</v>
          </cell>
          <cell r="CZ715">
            <v>-1E-3</v>
          </cell>
          <cell r="DA715">
            <v>0</v>
          </cell>
          <cell r="DB715">
            <v>-1E-3</v>
          </cell>
          <cell r="DC715">
            <v>-1E-3</v>
          </cell>
          <cell r="DD715">
            <v>0</v>
          </cell>
          <cell r="DE715">
            <v>-1E-3</v>
          </cell>
          <cell r="DF715">
            <v>0</v>
          </cell>
          <cell r="DG715">
            <v>-1E-3</v>
          </cell>
          <cell r="DH715">
            <v>-1E-3</v>
          </cell>
          <cell r="DI715">
            <v>-1E-3</v>
          </cell>
          <cell r="DJ715">
            <v>-1E-3</v>
          </cell>
          <cell r="DK715">
            <v>-1E-3</v>
          </cell>
          <cell r="DL715">
            <v>0</v>
          </cell>
          <cell r="DM715">
            <v>-1E-3</v>
          </cell>
          <cell r="DN715">
            <v>-1E-3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-2E-3</v>
          </cell>
          <cell r="DY715">
            <v>-1E-3</v>
          </cell>
          <cell r="DZ715">
            <v>-1E-3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-1E-3</v>
          </cell>
          <cell r="Y716">
            <v>0</v>
          </cell>
          <cell r="Z716">
            <v>0</v>
          </cell>
          <cell r="AA716">
            <v>-1E-3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-1E-3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2E-3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-1E-3</v>
          </cell>
          <cell r="CE716">
            <v>0</v>
          </cell>
          <cell r="CF716">
            <v>-2E-3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-1E-3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2E-3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-1E-3</v>
          </cell>
          <cell r="DX716">
            <v>-2E-3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-1E-3</v>
          </cell>
          <cell r="AW717">
            <v>-1E-3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-1E-3</v>
          </cell>
          <cell r="BJ717">
            <v>-1E-3</v>
          </cell>
          <cell r="BK717">
            <v>-1E-3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-1E-3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-2E-3</v>
          </cell>
          <cell r="U719">
            <v>-1E-3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-1E-3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-1E-3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-1E-3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-1E-3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-1E-3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-1E-3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-1E-3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-3.0000000000000001E-3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-3.6999999999999998E-2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-1E-3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-1E-3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1E-3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-1E-3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-4.0000000000000001E-3</v>
          </cell>
          <cell r="CF721">
            <v>-4.2999999999999997E-2</v>
          </cell>
          <cell r="CG721">
            <v>0</v>
          </cell>
          <cell r="CH721">
            <v>0</v>
          </cell>
          <cell r="CI721">
            <v>-1E-3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1E-3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1.2999999999999999E-2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-2E-3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-1E-3</v>
          </cell>
          <cell r="AB723">
            <v>-1E-3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-1E-3</v>
          </cell>
          <cell r="AJ723">
            <v>0</v>
          </cell>
          <cell r="AK723">
            <v>0</v>
          </cell>
          <cell r="AL723">
            <v>0</v>
          </cell>
          <cell r="AM723">
            <v>-1E-3</v>
          </cell>
          <cell r="AN723">
            <v>-1E-3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-1E-3</v>
          </cell>
          <cell r="AW723">
            <v>-2E-3</v>
          </cell>
          <cell r="AX723">
            <v>-1E-3</v>
          </cell>
          <cell r="AY723">
            <v>-1E-3</v>
          </cell>
          <cell r="AZ723">
            <v>-1E-3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-1E-3</v>
          </cell>
          <cell r="BK723">
            <v>-1E-3</v>
          </cell>
          <cell r="BL723">
            <v>-1E-3</v>
          </cell>
          <cell r="BM723">
            <v>0</v>
          </cell>
          <cell r="BN723">
            <v>0</v>
          </cell>
          <cell r="BO723">
            <v>0</v>
          </cell>
          <cell r="BP723">
            <v>1E-3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-1E-3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-5.0000000000000001E-3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-1E-3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-1E-3</v>
          </cell>
          <cell r="BH725">
            <v>0</v>
          </cell>
          <cell r="BI725">
            <v>-1E-3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-1E-3</v>
          </cell>
          <cell r="BU725">
            <v>0</v>
          </cell>
          <cell r="BV725">
            <v>-1E-3</v>
          </cell>
          <cell r="BW725">
            <v>-1E-3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8.0000000000000002E-3</v>
          </cell>
          <cell r="CF725">
            <v>9.5000000000000001E-2</v>
          </cell>
          <cell r="CG725">
            <v>0</v>
          </cell>
          <cell r="CH725">
            <v>0</v>
          </cell>
          <cell r="CI725">
            <v>-1E-3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-1E-3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-1E-3</v>
          </cell>
          <cell r="DS725">
            <v>0</v>
          </cell>
          <cell r="DT725">
            <v>-1E-3</v>
          </cell>
          <cell r="DU725">
            <v>0</v>
          </cell>
          <cell r="DV725">
            <v>-1E-3</v>
          </cell>
          <cell r="DW725">
            <v>0</v>
          </cell>
          <cell r="DX725">
            <v>-4.0000000000000001E-3</v>
          </cell>
          <cell r="DY725">
            <v>0</v>
          </cell>
          <cell r="DZ725">
            <v>0</v>
          </cell>
          <cell r="EA725">
            <v>-1E-3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1E-3</v>
          </cell>
          <cell r="S726">
            <v>0</v>
          </cell>
          <cell r="T726">
            <v>0.01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-1E-3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-1E-3</v>
          </cell>
          <cell r="BF726">
            <v>0</v>
          </cell>
          <cell r="BG726">
            <v>0</v>
          </cell>
          <cell r="BH726">
            <v>0</v>
          </cell>
          <cell r="BI726">
            <v>-1E-3</v>
          </cell>
          <cell r="BJ726">
            <v>-1E-3</v>
          </cell>
          <cell r="BK726">
            <v>-1E-3</v>
          </cell>
          <cell r="BL726">
            <v>0</v>
          </cell>
          <cell r="BM726">
            <v>0</v>
          </cell>
          <cell r="BN726">
            <v>-1E-3</v>
          </cell>
          <cell r="BO726">
            <v>0</v>
          </cell>
          <cell r="BP726">
            <v>-1.2999999999999999E-2</v>
          </cell>
          <cell r="BQ726">
            <v>0</v>
          </cell>
          <cell r="BR726">
            <v>0</v>
          </cell>
          <cell r="BS726">
            <v>0</v>
          </cell>
          <cell r="BT726">
            <v>1E-3</v>
          </cell>
          <cell r="BU726">
            <v>0</v>
          </cell>
          <cell r="BV726">
            <v>-1E-3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-1E-3</v>
          </cell>
          <cell r="CF726">
            <v>-8.9999999999999993E-3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-1E-3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1E-3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1.2E-2</v>
          </cell>
          <cell r="DP726">
            <v>0</v>
          </cell>
          <cell r="DQ726">
            <v>0</v>
          </cell>
          <cell r="DR726">
            <v>2E-3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3.1E-2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A751" t="str">
            <v>Integration Charge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9">
          <cell r="F839">
            <v>1542.25</v>
          </cell>
          <cell r="G839">
            <v>1509.5920000000001</v>
          </cell>
          <cell r="H839">
            <v>2045.07</v>
          </cell>
          <cell r="I839">
            <v>2113.11</v>
          </cell>
          <cell r="J839">
            <v>2271.2150000000001</v>
          </cell>
          <cell r="K839">
            <v>2268.81</v>
          </cell>
          <cell r="L839">
            <v>2138.5970000000002</v>
          </cell>
          <cell r="M839">
            <v>2257.2339999999999</v>
          </cell>
          <cell r="N839">
            <v>2196.75</v>
          </cell>
          <cell r="O839">
            <v>2095.91</v>
          </cell>
          <cell r="P839">
            <v>1667.28</v>
          </cell>
          <cell r="Q839">
            <v>1408.5160000000001</v>
          </cell>
          <cell r="R839">
            <v>23396.767000000003</v>
          </cell>
          <cell r="S839">
            <v>1534.5619999999999</v>
          </cell>
          <cell r="T839">
            <v>1502.0039999999999</v>
          </cell>
          <cell r="U839">
            <v>2034.84</v>
          </cell>
          <cell r="V839">
            <v>2102.58</v>
          </cell>
          <cell r="W839">
            <v>2259.8069999999998</v>
          </cell>
          <cell r="X839">
            <v>2257.44</v>
          </cell>
          <cell r="Y839">
            <v>2127.933</v>
          </cell>
          <cell r="Z839">
            <v>2245.9810000000002</v>
          </cell>
          <cell r="AA839">
            <v>2185.7399999999998</v>
          </cell>
          <cell r="AB839">
            <v>2085.4319999999998</v>
          </cell>
          <cell r="AC839">
            <v>1659</v>
          </cell>
          <cell r="AD839">
            <v>1401.4480000000001</v>
          </cell>
          <cell r="AE839">
            <v>23332.812999999998</v>
          </cell>
          <cell r="AF839">
            <v>1526.8430000000001</v>
          </cell>
          <cell r="AG839">
            <v>1547.875</v>
          </cell>
          <cell r="AH839">
            <v>2024.548</v>
          </cell>
          <cell r="AI839">
            <v>2091.9899999999998</v>
          </cell>
          <cell r="AJ839">
            <v>2248.5230000000001</v>
          </cell>
          <cell r="AK839">
            <v>2246.13</v>
          </cell>
          <cell r="AL839">
            <v>2117.2689999999998</v>
          </cell>
          <cell r="AM839">
            <v>2234.7280000000001</v>
          </cell>
          <cell r="AN839">
            <v>2174.85</v>
          </cell>
          <cell r="AO839">
            <v>2074.9850000000001</v>
          </cell>
          <cell r="AP839">
            <v>1650.63</v>
          </cell>
          <cell r="AQ839">
            <v>1394.442</v>
          </cell>
          <cell r="AR839">
            <v>23163.482</v>
          </cell>
          <cell r="AS839">
            <v>1519.248</v>
          </cell>
          <cell r="AT839">
            <v>1487.0239999999999</v>
          </cell>
          <cell r="AU839">
            <v>2014.473</v>
          </cell>
          <cell r="AV839">
            <v>2081.64</v>
          </cell>
          <cell r="AW839">
            <v>2237.3319999999999</v>
          </cell>
          <cell r="AX839">
            <v>2234.9699999999998</v>
          </cell>
          <cell r="AY839">
            <v>2106.6979999999999</v>
          </cell>
          <cell r="AZ839">
            <v>2223.63</v>
          </cell>
          <cell r="BA839">
            <v>2163.96</v>
          </cell>
          <cell r="BB839">
            <v>2064.6309999999999</v>
          </cell>
          <cell r="BC839">
            <v>1642.44</v>
          </cell>
          <cell r="BD839">
            <v>1387.4359999999999</v>
          </cell>
          <cell r="BE839">
            <v>23047.646000000001</v>
          </cell>
          <cell r="BF839">
            <v>1511.684</v>
          </cell>
          <cell r="BG839">
            <v>1479.604</v>
          </cell>
          <cell r="BH839">
            <v>2004.46</v>
          </cell>
          <cell r="BI839">
            <v>2071.1999999999998</v>
          </cell>
          <cell r="BJ839">
            <v>2226.0790000000002</v>
          </cell>
          <cell r="BK839">
            <v>2223.7800000000002</v>
          </cell>
          <cell r="BL839">
            <v>2096.1579999999999</v>
          </cell>
          <cell r="BM839">
            <v>2212.4699999999998</v>
          </cell>
          <cell r="BN839">
            <v>2153.19</v>
          </cell>
          <cell r="BO839">
            <v>2054.277</v>
          </cell>
          <cell r="BP839">
            <v>1634.19</v>
          </cell>
          <cell r="BQ839">
            <v>1380.5540000000001</v>
          </cell>
          <cell r="BR839">
            <v>22932.207999999999</v>
          </cell>
          <cell r="BS839">
            <v>1504.0889999999999</v>
          </cell>
          <cell r="BT839">
            <v>1472.184</v>
          </cell>
          <cell r="BU839">
            <v>1994.385</v>
          </cell>
          <cell r="BV839">
            <v>2060.79</v>
          </cell>
          <cell r="BW839">
            <v>2214.9810000000002</v>
          </cell>
          <cell r="BX839">
            <v>2212.65</v>
          </cell>
          <cell r="BY839">
            <v>2085.6489999999999</v>
          </cell>
          <cell r="BZ839">
            <v>2201.4029999999998</v>
          </cell>
          <cell r="CA839">
            <v>2142.39</v>
          </cell>
          <cell r="CB839">
            <v>2044.047</v>
          </cell>
          <cell r="CC839">
            <v>1626.03</v>
          </cell>
          <cell r="CD839">
            <v>1373.61</v>
          </cell>
          <cell r="CE839">
            <v>22869.967000000001</v>
          </cell>
          <cell r="CF839">
            <v>1496.556</v>
          </cell>
          <cell r="CG839">
            <v>1517.135</v>
          </cell>
          <cell r="CH839">
            <v>1984.4649999999999</v>
          </cell>
          <cell r="CI839">
            <v>2050.5300000000002</v>
          </cell>
          <cell r="CJ839">
            <v>2203.8519999999999</v>
          </cell>
          <cell r="CK839">
            <v>2201.5500000000002</v>
          </cell>
          <cell r="CL839">
            <v>2075.2330000000002</v>
          </cell>
          <cell r="CM839">
            <v>2190.4290000000001</v>
          </cell>
          <cell r="CN839">
            <v>2131.71</v>
          </cell>
          <cell r="CO839">
            <v>2033.817</v>
          </cell>
          <cell r="CP839">
            <v>1617.9</v>
          </cell>
          <cell r="CQ839">
            <v>1366.79</v>
          </cell>
          <cell r="CR839">
            <v>22703.487999999998</v>
          </cell>
          <cell r="CS839">
            <v>1489.0540000000001</v>
          </cell>
          <cell r="CT839">
            <v>1457.5119999999999</v>
          </cell>
          <cell r="CU839">
            <v>1974.5450000000001</v>
          </cell>
          <cell r="CV839">
            <v>2040.24</v>
          </cell>
          <cell r="CW839">
            <v>2192.8780000000002</v>
          </cell>
          <cell r="CX839">
            <v>2190.54</v>
          </cell>
          <cell r="CY839">
            <v>2064.848</v>
          </cell>
          <cell r="CZ839">
            <v>2179.393</v>
          </cell>
          <cell r="DA839">
            <v>2121.09</v>
          </cell>
          <cell r="DB839">
            <v>2023.6489999999999</v>
          </cell>
          <cell r="DC839">
            <v>1609.8</v>
          </cell>
          <cell r="DD839">
            <v>1359.9390000000001</v>
          </cell>
          <cell r="DE839">
            <v>22590.117999999999</v>
          </cell>
          <cell r="DF839">
            <v>1481.645</v>
          </cell>
          <cell r="DG839">
            <v>1450.232</v>
          </cell>
          <cell r="DH839">
            <v>1964.6869999999999</v>
          </cell>
          <cell r="DI839">
            <v>2030.07</v>
          </cell>
          <cell r="DJ839">
            <v>2181.904</v>
          </cell>
          <cell r="DK839">
            <v>2179.62</v>
          </cell>
          <cell r="DL839">
            <v>2054.556</v>
          </cell>
          <cell r="DM839">
            <v>2168.5120000000002</v>
          </cell>
          <cell r="DN839">
            <v>2110.4699999999998</v>
          </cell>
          <cell r="DO839">
            <v>2013.5119999999999</v>
          </cell>
          <cell r="DP839">
            <v>1601.76</v>
          </cell>
          <cell r="DQ839">
            <v>1353.15</v>
          </cell>
          <cell r="DR839">
            <v>22477.047999999995</v>
          </cell>
          <cell r="DS839">
            <v>1474.2670000000001</v>
          </cell>
          <cell r="DT839">
            <v>1443.008</v>
          </cell>
          <cell r="DU839">
            <v>1954.798</v>
          </cell>
          <cell r="DV839">
            <v>2019.93</v>
          </cell>
          <cell r="DW839">
            <v>2170.9920000000002</v>
          </cell>
          <cell r="DX839">
            <v>2168.6999999999998</v>
          </cell>
          <cell r="DY839">
            <v>2044.2639999999999</v>
          </cell>
          <cell r="DZ839">
            <v>2157.6930000000002</v>
          </cell>
          <cell r="EA839">
            <v>2099.88</v>
          </cell>
          <cell r="EB839">
            <v>2003.4059999999999</v>
          </cell>
          <cell r="EC839">
            <v>1593.78</v>
          </cell>
          <cell r="ED839">
            <v>1346.33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971.61750000000006</v>
          </cell>
          <cell r="G841">
            <v>951.04296000000011</v>
          </cell>
          <cell r="H841">
            <v>1288.3941</v>
          </cell>
          <cell r="I841">
            <v>1331.2593000000002</v>
          </cell>
          <cell r="J841">
            <v>1430.86545</v>
          </cell>
          <cell r="K841">
            <v>1429.3503000000001</v>
          </cell>
          <cell r="L841">
            <v>1347.3161100000002</v>
          </cell>
          <cell r="M841">
            <v>1422.0574199999999</v>
          </cell>
          <cell r="N841">
            <v>1383.9525000000001</v>
          </cell>
          <cell r="O841">
            <v>1320.4232999999999</v>
          </cell>
          <cell r="P841">
            <v>1050.3864000000001</v>
          </cell>
          <cell r="Q841">
            <v>887.36508000000003</v>
          </cell>
          <cell r="R841">
            <v>14973.930880000002</v>
          </cell>
          <cell r="S841">
            <v>982.1196799999999</v>
          </cell>
          <cell r="T841">
            <v>961.28255999999999</v>
          </cell>
          <cell r="U841">
            <v>1302.2975999999999</v>
          </cell>
          <cell r="V841">
            <v>1345.6512</v>
          </cell>
          <cell r="W841">
            <v>1446.27648</v>
          </cell>
          <cell r="X841">
            <v>1444.7616</v>
          </cell>
          <cell r="Y841">
            <v>1361.8771200000001</v>
          </cell>
          <cell r="Z841">
            <v>1437.4278400000001</v>
          </cell>
          <cell r="AA841">
            <v>1398.8735999999999</v>
          </cell>
          <cell r="AB841">
            <v>1334.6764799999999</v>
          </cell>
          <cell r="AC841">
            <v>1061.76</v>
          </cell>
          <cell r="AD841">
            <v>896.92672000000005</v>
          </cell>
          <cell r="AE841">
            <v>15399.656579999999</v>
          </cell>
          <cell r="AF841">
            <v>1007.7163800000001</v>
          </cell>
          <cell r="AG841">
            <v>1021.5975000000001</v>
          </cell>
          <cell r="AH841">
            <v>1336.2016800000001</v>
          </cell>
          <cell r="AI841">
            <v>1380.7133999999999</v>
          </cell>
          <cell r="AJ841">
            <v>1484.0251800000001</v>
          </cell>
          <cell r="AK841">
            <v>1482.4458000000002</v>
          </cell>
          <cell r="AL841">
            <v>1397.3975399999999</v>
          </cell>
          <cell r="AM841">
            <v>1474.9204800000002</v>
          </cell>
          <cell r="AN841">
            <v>1435.4010000000001</v>
          </cell>
          <cell r="AO841">
            <v>1369.4901000000002</v>
          </cell>
          <cell r="AP841">
            <v>1089.4158000000002</v>
          </cell>
          <cell r="AQ841">
            <v>920.33172000000002</v>
          </cell>
          <cell r="AR841">
            <v>15519.532940000001</v>
          </cell>
          <cell r="AS841">
            <v>1017.8961600000001</v>
          </cell>
          <cell r="AT841">
            <v>996.30607999999995</v>
          </cell>
          <cell r="AU841">
            <v>1349.6969100000001</v>
          </cell>
          <cell r="AV841">
            <v>1394.6987999999999</v>
          </cell>
          <cell r="AW841">
            <v>1499.01244</v>
          </cell>
          <cell r="AX841">
            <v>1497.4298999999999</v>
          </cell>
          <cell r="AY841">
            <v>1411.48766</v>
          </cell>
          <cell r="AZ841">
            <v>1489.8321000000001</v>
          </cell>
          <cell r="BA841">
            <v>1449.8532</v>
          </cell>
          <cell r="BB841">
            <v>1383.30277</v>
          </cell>
          <cell r="BC841">
            <v>1100.4348</v>
          </cell>
          <cell r="BD841">
            <v>929.58212000000003</v>
          </cell>
          <cell r="BE841">
            <v>15672.399280000001</v>
          </cell>
          <cell r="BF841">
            <v>1027.9451200000001</v>
          </cell>
          <cell r="BG841">
            <v>1006.1307200000001</v>
          </cell>
          <cell r="BH841">
            <v>1363.0328000000002</v>
          </cell>
          <cell r="BI841">
            <v>1408.4159999999999</v>
          </cell>
          <cell r="BJ841">
            <v>1513.7337200000002</v>
          </cell>
          <cell r="BK841">
            <v>1512.1704000000002</v>
          </cell>
          <cell r="BL841">
            <v>1425.38744</v>
          </cell>
          <cell r="BM841">
            <v>1504.4795999999999</v>
          </cell>
          <cell r="BN841">
            <v>1464.1692</v>
          </cell>
          <cell r="BO841">
            <v>1396.9083600000001</v>
          </cell>
          <cell r="BP841">
            <v>1111.2492000000002</v>
          </cell>
          <cell r="BQ841">
            <v>938.77672000000018</v>
          </cell>
          <cell r="BR841">
            <v>16052.545600000001</v>
          </cell>
          <cell r="BS841">
            <v>1052.8623</v>
          </cell>
          <cell r="BT841">
            <v>1030.5288</v>
          </cell>
          <cell r="BU841">
            <v>1396.0695000000001</v>
          </cell>
          <cell r="BV841">
            <v>1442.5530000000001</v>
          </cell>
          <cell r="BW841">
            <v>1550.4867000000004</v>
          </cell>
          <cell r="BX841">
            <v>1548.8550000000002</v>
          </cell>
          <cell r="BY841">
            <v>1459.9543000000001</v>
          </cell>
          <cell r="BZ841">
            <v>1540.9820999999999</v>
          </cell>
          <cell r="CA841">
            <v>1499.673</v>
          </cell>
          <cell r="CB841">
            <v>1430.8329000000001</v>
          </cell>
          <cell r="CC841">
            <v>1138.221</v>
          </cell>
          <cell r="CD841">
            <v>961.52700000000004</v>
          </cell>
          <cell r="CE841">
            <v>16466.376240000001</v>
          </cell>
          <cell r="CF841">
            <v>1077.5203200000001</v>
          </cell>
          <cell r="CG841">
            <v>1092.3372000000002</v>
          </cell>
          <cell r="CH841">
            <v>1428.8148000000001</v>
          </cell>
          <cell r="CI841">
            <v>1476.3816000000004</v>
          </cell>
          <cell r="CJ841">
            <v>1586.7734400000002</v>
          </cell>
          <cell r="CK841">
            <v>1585.1160000000002</v>
          </cell>
          <cell r="CL841">
            <v>1494.1677600000003</v>
          </cell>
          <cell r="CM841">
            <v>1577.1088800000002</v>
          </cell>
          <cell r="CN841">
            <v>1534.8312000000003</v>
          </cell>
          <cell r="CO841">
            <v>1464.3482400000003</v>
          </cell>
          <cell r="CP841">
            <v>1164.8880000000001</v>
          </cell>
          <cell r="CQ841">
            <v>984.08880000000011</v>
          </cell>
          <cell r="CR841">
            <v>16800.581119999999</v>
          </cell>
          <cell r="CS841">
            <v>1101.89996</v>
          </cell>
          <cell r="CT841">
            <v>1078.55888</v>
          </cell>
          <cell r="CU841">
            <v>1461.1632999999999</v>
          </cell>
          <cell r="CV841">
            <v>1509.7775999999999</v>
          </cell>
          <cell r="CW841">
            <v>1622.72972</v>
          </cell>
          <cell r="CX841">
            <v>1620.9995999999999</v>
          </cell>
          <cell r="CY841">
            <v>1527.9875199999999</v>
          </cell>
          <cell r="CZ841">
            <v>1612.75082</v>
          </cell>
          <cell r="DA841">
            <v>1569.6066000000001</v>
          </cell>
          <cell r="DB841">
            <v>1497.5002599999998</v>
          </cell>
          <cell r="DC841">
            <v>1191.252</v>
          </cell>
          <cell r="DD841">
            <v>1006.35486</v>
          </cell>
          <cell r="DE841">
            <v>16942.588499999998</v>
          </cell>
          <cell r="DF841">
            <v>1111.2337499999999</v>
          </cell>
          <cell r="DG841">
            <v>1087.674</v>
          </cell>
          <cell r="DH841">
            <v>1473.5152499999999</v>
          </cell>
          <cell r="DI841">
            <v>1522.5525</v>
          </cell>
          <cell r="DJ841">
            <v>1636.4279999999999</v>
          </cell>
          <cell r="DK841">
            <v>1634.7149999999999</v>
          </cell>
          <cell r="DL841">
            <v>1540.9169999999999</v>
          </cell>
          <cell r="DM841">
            <v>1626.384</v>
          </cell>
          <cell r="DN841">
            <v>1582.8525</v>
          </cell>
          <cell r="DO841">
            <v>1510.134</v>
          </cell>
          <cell r="DP841">
            <v>1201.32</v>
          </cell>
          <cell r="DQ841">
            <v>1014.8625000000001</v>
          </cell>
          <cell r="DR841">
            <v>17082.556479999996</v>
          </cell>
          <cell r="DS841">
            <v>1120.44292</v>
          </cell>
          <cell r="DT841">
            <v>1096.6860799999999</v>
          </cell>
          <cell r="DU841">
            <v>1485.6464800000001</v>
          </cell>
          <cell r="DV841">
            <v>1535.1468</v>
          </cell>
          <cell r="DW841">
            <v>1649.9539200000002</v>
          </cell>
          <cell r="DX841">
            <v>1648.212</v>
          </cell>
          <cell r="DY841">
            <v>1553.6406399999998</v>
          </cell>
          <cell r="DZ841">
            <v>1639.8466800000001</v>
          </cell>
          <cell r="EA841">
            <v>1595.9088000000002</v>
          </cell>
          <cell r="EB841">
            <v>1522.5885599999999</v>
          </cell>
          <cell r="EC841">
            <v>1211.2728</v>
          </cell>
          <cell r="ED841">
            <v>1023.2107999999999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3.9202615739419855E-3</v>
          </cell>
          <cell r="G845">
            <v>3.3416869270581628E-3</v>
          </cell>
          <cell r="H845">
            <v>6.1504086135997227E-3</v>
          </cell>
          <cell r="I845">
            <v>0</v>
          </cell>
          <cell r="J845">
            <v>0</v>
          </cell>
          <cell r="K845">
            <v>0</v>
          </cell>
          <cell r="L845">
            <v>-1.3007782675597213E-2</v>
          </cell>
          <cell r="M845">
            <v>-2.4733713174072136E-3</v>
          </cell>
          <cell r="N845">
            <v>0</v>
          </cell>
          <cell r="O845">
            <v>2.5370800198345478E-3</v>
          </cell>
          <cell r="P845">
            <v>3.7027363252626344E-3</v>
          </cell>
          <cell r="Q845">
            <v>7.6884111065211869E-3</v>
          </cell>
          <cell r="R845">
            <v>3.3380315768472002E-4</v>
          </cell>
          <cell r="S845">
            <v>1.2674365180906477E-2</v>
          </cell>
          <cell r="T845">
            <v>1.2171048869646484E-2</v>
          </cell>
          <cell r="U845">
            <v>3.8818187958646888E-3</v>
          </cell>
          <cell r="V845">
            <v>0</v>
          </cell>
          <cell r="W845">
            <v>0</v>
          </cell>
          <cell r="X845">
            <v>0</v>
          </cell>
          <cell r="Y845">
            <v>-1.5508819669250329E-2</v>
          </cell>
          <cell r="Z845">
            <v>-2.493161800636301E-3</v>
          </cell>
          <cell r="AA845">
            <v>0</v>
          </cell>
          <cell r="AB845">
            <v>-9.2784578256122074E-3</v>
          </cell>
          <cell r="AC845">
            <v>1.9414492051126331E-3</v>
          </cell>
          <cell r="AD845">
            <v>6.1739513619585296E-4</v>
          </cell>
          <cell r="AE845">
            <v>1.4440222757095E-3</v>
          </cell>
          <cell r="AF845">
            <v>3.3793923335494469E-3</v>
          </cell>
          <cell r="AG845">
            <v>4.6359326437936943E-3</v>
          </cell>
          <cell r="AH845">
            <v>-3.2433631157573473E-3</v>
          </cell>
          <cell r="AI845">
            <v>0</v>
          </cell>
          <cell r="AJ845">
            <v>0</v>
          </cell>
          <cell r="AK845">
            <v>0</v>
          </cell>
          <cell r="AL845">
            <v>-3.1526748052499443E-3</v>
          </cell>
          <cell r="AM845">
            <v>-1.7918851362068722E-3</v>
          </cell>
          <cell r="AN845">
            <v>0</v>
          </cell>
          <cell r="AO845">
            <v>-7.3533928670457271E-3</v>
          </cell>
          <cell r="AP845">
            <v>1.7068171880016081E-2</v>
          </cell>
          <cell r="AQ845">
            <v>7.7860863753933529E-3</v>
          </cell>
          <cell r="AR845">
            <v>2.5818022366941307E-4</v>
          </cell>
          <cell r="AS845">
            <v>1.2703534080699797E-2</v>
          </cell>
          <cell r="AT845">
            <v>-3.8673789613170584E-3</v>
          </cell>
          <cell r="AU845">
            <v>-1.839885889257431E-3</v>
          </cell>
          <cell r="AV845">
            <v>0</v>
          </cell>
          <cell r="AW845">
            <v>0</v>
          </cell>
          <cell r="AX845">
            <v>0</v>
          </cell>
          <cell r="AY845">
            <v>-4.6727161073505386E-3</v>
          </cell>
          <cell r="AZ845">
            <v>-3.6917623549825862E-3</v>
          </cell>
          <cell r="BA845">
            <v>0</v>
          </cell>
          <cell r="BB845">
            <v>-4.6733173900044278E-3</v>
          </cell>
          <cell r="BC845">
            <v>-3.5412707288173806E-4</v>
          </cell>
          <cell r="BD845">
            <v>9.4938163791162822E-3</v>
          </cell>
          <cell r="BE845">
            <v>3.4280382509299656E-3</v>
          </cell>
          <cell r="BF845">
            <v>3.8639818485073363E-3</v>
          </cell>
          <cell r="BG845">
            <v>4.7196933086866011E-3</v>
          </cell>
          <cell r="BH845">
            <v>4.2211853504880992E-3</v>
          </cell>
          <cell r="BI845">
            <v>0</v>
          </cell>
          <cell r="BJ845">
            <v>0</v>
          </cell>
          <cell r="BK845">
            <v>0</v>
          </cell>
          <cell r="BL845">
            <v>-6.7109044172077859E-3</v>
          </cell>
          <cell r="BM845">
            <v>-3.6994530358356315E-3</v>
          </cell>
          <cell r="BN845">
            <v>0</v>
          </cell>
          <cell r="BO845">
            <v>-2.4626809708720998E-3</v>
          </cell>
          <cell r="BP845">
            <v>4.0576582054548282E-2</v>
          </cell>
          <cell r="BQ845">
            <v>6.2805487284833816E-4</v>
          </cell>
          <cell r="BR845">
            <v>-3.1474484711395689E-3</v>
          </cell>
          <cell r="BS845">
            <v>1.4437004933601116E-2</v>
          </cell>
          <cell r="BT845">
            <v>-4.621104467538828E-3</v>
          </cell>
          <cell r="BU845">
            <v>-5.6100739309172809E-3</v>
          </cell>
          <cell r="BV845">
            <v>-9.8908640761763422E-4</v>
          </cell>
          <cell r="BW845">
            <v>0</v>
          </cell>
          <cell r="BX845">
            <v>0</v>
          </cell>
          <cell r="BY845">
            <v>-1.2395043051462551E-2</v>
          </cell>
          <cell r="BZ845">
            <v>-4.7203855403452621E-3</v>
          </cell>
          <cell r="CA845">
            <v>-3.1345077459757675E-2</v>
          </cell>
          <cell r="CB845">
            <v>-3.7416077421390526E-3</v>
          </cell>
          <cell r="CC845">
            <v>5.4849809694701435E-4</v>
          </cell>
          <cell r="CD845">
            <v>1.0667493915537563E-2</v>
          </cell>
          <cell r="CE845">
            <v>6.2797225536730394E-3</v>
          </cell>
          <cell r="CF845">
            <v>0.12186235493213005</v>
          </cell>
          <cell r="CG845">
            <v>1.4175556760775976E-3</v>
          </cell>
          <cell r="CH845">
            <v>-7.1202637907461508E-3</v>
          </cell>
          <cell r="CI845">
            <v>-1.0574642742398055E-3</v>
          </cell>
          <cell r="CJ845">
            <v>7.8359161621008866E-3</v>
          </cell>
          <cell r="CK845">
            <v>-1.4683530507141995E-2</v>
          </cell>
          <cell r="CL845">
            <v>-3.0406608246430267E-2</v>
          </cell>
          <cell r="CM845">
            <v>-1.5382762007227768E-3</v>
          </cell>
          <cell r="CN845">
            <v>-4.0182218813136217E-3</v>
          </cell>
          <cell r="CO845">
            <v>-5.9600653071427701E-3</v>
          </cell>
          <cell r="CP845">
            <v>-2.1229134371623104E-3</v>
          </cell>
          <cell r="CQ845">
            <v>1.1148187518685404E-2</v>
          </cell>
          <cell r="CR845">
            <v>1.9013921721455773E-3</v>
          </cell>
          <cell r="CS845">
            <v>2.0492556098638204E-2</v>
          </cell>
          <cell r="CT845">
            <v>5.1747089025759863E-3</v>
          </cell>
          <cell r="CU845">
            <v>-1.3916166337963887E-3</v>
          </cell>
          <cell r="CV845">
            <v>-6.8957316928077717E-3</v>
          </cell>
          <cell r="CW845">
            <v>2.4528869452055346E-2</v>
          </cell>
          <cell r="CX845">
            <v>1.8784704729039703E-2</v>
          </cell>
          <cell r="CY845">
            <v>-3.3369911179025991E-2</v>
          </cell>
          <cell r="CZ845">
            <v>-1.5710920059817113E-3</v>
          </cell>
          <cell r="DA845">
            <v>-4.0696082389146682E-3</v>
          </cell>
          <cell r="DB845">
            <v>-1.0510190092251293E-2</v>
          </cell>
          <cell r="DC845">
            <v>4.4598331921967826E-3</v>
          </cell>
          <cell r="DD845">
            <v>7.1841835340542559E-3</v>
          </cell>
          <cell r="DE845">
            <v>1.7410171323765766E-2</v>
          </cell>
          <cell r="DF845">
            <v>2.063454062214376E-2</v>
          </cell>
          <cell r="DG845">
            <v>-2.9357644283081186E-3</v>
          </cell>
          <cell r="DH845">
            <v>7.4922865272029071E-3</v>
          </cell>
          <cell r="DI845">
            <v>-2.8351367450731857E-3</v>
          </cell>
          <cell r="DJ845">
            <v>1.9631108999650593E-2</v>
          </cell>
          <cell r="DK845">
            <v>-1.6222333433137948E-2</v>
          </cell>
          <cell r="DL845">
            <v>-2.9879623839661917E-2</v>
          </cell>
          <cell r="DM845">
            <v>-9.5207537930264152E-4</v>
          </cell>
          <cell r="DN845">
            <v>-3.2100891856039482E-3</v>
          </cell>
          <cell r="DO845">
            <v>0.20206110731427174</v>
          </cell>
          <cell r="DP845">
            <v>7.5728149833480529E-3</v>
          </cell>
          <cell r="DQ845">
            <v>7.5652204496385878E-3</v>
          </cell>
          <cell r="DR845">
            <v>-1.5815472952851906E-2</v>
          </cell>
          <cell r="DS845">
            <v>1.3883294007996483E-2</v>
          </cell>
          <cell r="DT845">
            <v>1.260089699803757E-2</v>
          </cell>
          <cell r="DU845">
            <v>7.0977171516695137E-3</v>
          </cell>
          <cell r="DV845">
            <v>1.6072001310760697E-3</v>
          </cell>
          <cell r="DW845">
            <v>-1.1759171649188715E-2</v>
          </cell>
          <cell r="DX845">
            <v>-0.16028756927129351</v>
          </cell>
          <cell r="DY845">
            <v>-2.743731820912032E-2</v>
          </cell>
          <cell r="DZ845">
            <v>-2.2908571481885076E-2</v>
          </cell>
          <cell r="EA845">
            <v>-5.196812803408335E-3</v>
          </cell>
          <cell r="EB845">
            <v>-9.4169080051891285E-3</v>
          </cell>
          <cell r="EC845">
            <v>4.0739292631997159E-4</v>
          </cell>
          <cell r="ED845">
            <v>1.1624174770812346E-2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1.900427861702525E-3</v>
          </cell>
          <cell r="G849">
            <v>6.8648443079766253E-4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-6.2752945429700446E-3</v>
          </cell>
          <cell r="N849">
            <v>-1.242413775888096E-2</v>
          </cell>
          <cell r="O849">
            <v>0</v>
          </cell>
          <cell r="P849">
            <v>-5.8078360450046773E-3</v>
          </cell>
          <cell r="Q849">
            <v>4.6898228519864915E-4</v>
          </cell>
          <cell r="R849">
            <v>-3.1580802247864748E-3</v>
          </cell>
          <cell r="S849">
            <v>-8.070755918197392E-3</v>
          </cell>
          <cell r="T849">
            <v>-2.2360045579972621E-2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-7.4661611992681287E-3</v>
          </cell>
          <cell r="AE849">
            <v>-5.2405748576109801E-3</v>
          </cell>
          <cell r="AF849">
            <v>-4.3251559677592866E-3</v>
          </cell>
          <cell r="AG849">
            <v>-4.7388951880975583E-3</v>
          </cell>
          <cell r="AH849">
            <v>-1.1222414452369378E-2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-1.2590174315935343E-2</v>
          </cell>
          <cell r="AN849">
            <v>-7.7128802765074056E-3</v>
          </cell>
          <cell r="AO849">
            <v>-1.0303950320526667E-2</v>
          </cell>
          <cell r="AP849">
            <v>-1.2231448461164973E-2</v>
          </cell>
          <cell r="AQ849">
            <v>2.3802069103240342E-4</v>
          </cell>
          <cell r="AR849">
            <v>-2.1533064200767171E-3</v>
          </cell>
          <cell r="AS849">
            <v>-5.8191342994682316E-3</v>
          </cell>
          <cell r="AT849">
            <v>-1.0552895024805053E-2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2.9007923300376603E-2</v>
          </cell>
          <cell r="AZ849">
            <v>-1.8380626058917215E-2</v>
          </cell>
          <cell r="BA849">
            <v>-4.1888399527749698E-3</v>
          </cell>
          <cell r="BB849">
            <v>0</v>
          </cell>
          <cell r="BC849">
            <v>-1.1474737308709848E-2</v>
          </cell>
          <cell r="BD849">
            <v>-2.1533064200767171E-3</v>
          </cell>
          <cell r="BE849">
            <v>-6.126841220927659E-3</v>
          </cell>
          <cell r="BF849">
            <v>-7.08687576678102E-3</v>
          </cell>
          <cell r="BG849">
            <v>-1.0617328193369246E-2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-2.7666395015604195E-2</v>
          </cell>
          <cell r="BM849">
            <v>-2.0459363691081478E-2</v>
          </cell>
          <cell r="BN849">
            <v>-7.0305361061855365E-3</v>
          </cell>
          <cell r="BO849">
            <v>-1.0557272106662907E-2</v>
          </cell>
          <cell r="BP849">
            <v>1.8839528425971253E-2</v>
          </cell>
          <cell r="BQ849">
            <v>-8.9438521974223306E-3</v>
          </cell>
          <cell r="BR849">
            <v>-8.9409977272270069E-3</v>
          </cell>
          <cell r="BS849">
            <v>-1.0821472844664726E-2</v>
          </cell>
          <cell r="BT849">
            <v>-1.3250898888323093E-2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-1.7742679604690892E-2</v>
          </cell>
          <cell r="BZ849">
            <v>-2.1757446110370893E-2</v>
          </cell>
          <cell r="CA849">
            <v>-1.0518302884058528E-2</v>
          </cell>
          <cell r="CB849">
            <v>-1.296576173144004E-2</v>
          </cell>
          <cell r="CC849">
            <v>-1.464089670683677E-2</v>
          </cell>
          <cell r="CD849">
            <v>-5.5945139563426949E-3</v>
          </cell>
          <cell r="CE849">
            <v>-1.1462140024985246E-2</v>
          </cell>
          <cell r="CF849">
            <v>-7.2174680226982701E-2</v>
          </cell>
          <cell r="CG849">
            <v>-7.0527185083832933E-3</v>
          </cell>
          <cell r="CH849">
            <v>-9.4164202420046195E-3</v>
          </cell>
          <cell r="CI849">
            <v>0</v>
          </cell>
          <cell r="CJ849">
            <v>0</v>
          </cell>
          <cell r="CK849">
            <v>0</v>
          </cell>
          <cell r="CL849">
            <v>-4.4307261385725383E-3</v>
          </cell>
          <cell r="CM849">
            <v>-1.3517149460518851E-2</v>
          </cell>
          <cell r="CN849">
            <v>-7.0853216741646463E-3</v>
          </cell>
          <cell r="CO849">
            <v>-9.2967765183615825E-3</v>
          </cell>
          <cell r="CP849">
            <v>-1.1687748410828647E-2</v>
          </cell>
          <cell r="CQ849">
            <v>-2.8841391199811994E-3</v>
          </cell>
          <cell r="CR849">
            <v>-7.5028546447821753E-3</v>
          </cell>
          <cell r="CS849">
            <v>-1.1469458407660227E-3</v>
          </cell>
          <cell r="CT849">
            <v>-8.9624637462470957E-3</v>
          </cell>
          <cell r="CU849">
            <v>-1.0451020842801029E-2</v>
          </cell>
          <cell r="CV849">
            <v>0</v>
          </cell>
          <cell r="CW849">
            <v>0</v>
          </cell>
          <cell r="CX849">
            <v>0</v>
          </cell>
          <cell r="CY849">
            <v>-2.1207843834478268E-2</v>
          </cell>
          <cell r="CZ849">
            <v>-1.693019512717342E-2</v>
          </cell>
          <cell r="DA849">
            <v>-7.3379623650495773E-3</v>
          </cell>
          <cell r="DB849">
            <v>-1.0615135886745009E-2</v>
          </cell>
          <cell r="DC849">
            <v>-1.1378556022922481E-2</v>
          </cell>
          <cell r="DD849">
            <v>-2.0041320712138599E-3</v>
          </cell>
          <cell r="DE849">
            <v>-3.5400494839130658E-3</v>
          </cell>
          <cell r="DF849">
            <v>-2.435320849816236E-3</v>
          </cell>
          <cell r="DG849">
            <v>-8.2229568274101439E-3</v>
          </cell>
          <cell r="DH849">
            <v>-7.523589456695845E-3</v>
          </cell>
          <cell r="DI849">
            <v>0</v>
          </cell>
          <cell r="DJ849">
            <v>0</v>
          </cell>
          <cell r="DK849">
            <v>0</v>
          </cell>
          <cell r="DL849">
            <v>-9.4081917158206352E-4</v>
          </cell>
          <cell r="DM849">
            <v>-1.2172000863344579E-2</v>
          </cell>
          <cell r="DN849">
            <v>-8.2652867425601073E-3</v>
          </cell>
          <cell r="DO849">
            <v>1.0369569353667174E-2</v>
          </cell>
          <cell r="DP849">
            <v>-7.6673994671381251E-3</v>
          </cell>
          <cell r="DQ849">
            <v>-5.6227897820555484E-3</v>
          </cell>
          <cell r="DR849">
            <v>-6.2711604641449981E-3</v>
          </cell>
          <cell r="DS849">
            <v>-6.5368619485681734E-3</v>
          </cell>
          <cell r="DT849">
            <v>-5.6924808317120323E-3</v>
          </cell>
          <cell r="DU849">
            <v>-3.9056495980389627E-3</v>
          </cell>
          <cell r="DV849">
            <v>0</v>
          </cell>
          <cell r="DW849">
            <v>0</v>
          </cell>
          <cell r="DX849">
            <v>0</v>
          </cell>
          <cell r="DY849">
            <v>-2.33431555114052E-2</v>
          </cell>
          <cell r="DZ849">
            <v>-1.5417644718461077E-2</v>
          </cell>
          <cell r="EA849">
            <v>-3.9304183918318358E-3</v>
          </cell>
          <cell r="EB849">
            <v>-7.1748766553767496E-3</v>
          </cell>
          <cell r="EC849">
            <v>-5.3339685803237558E-3</v>
          </cell>
          <cell r="ED849">
            <v>-3.918869334000874E-3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-3.6080236055212822E-2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-3.6080236055212822E-2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-3.6080236055212822E-2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-3.6080236055212822E-2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971.61749999999302</v>
          </cell>
          <cell r="G860">
            <v>951.04296000000613</v>
          </cell>
          <cell r="H860">
            <v>1288.394100000005</v>
          </cell>
          <cell r="I860">
            <v>1331.2593000000052</v>
          </cell>
          <cell r="J860">
            <v>1430.8654499999975</v>
          </cell>
          <cell r="K860">
            <v>1429.3503000000055</v>
          </cell>
          <cell r="L860">
            <v>1347.3161099999998</v>
          </cell>
          <cell r="M860">
            <v>1422.0574199999974</v>
          </cell>
          <cell r="N860">
            <v>1383.9524999999994</v>
          </cell>
          <cell r="O860">
            <v>1320.4232999999949</v>
          </cell>
          <cell r="P860">
            <v>1050.3863999999885</v>
          </cell>
          <cell r="Q860">
            <v>887.36507999998867</v>
          </cell>
          <cell r="R860">
            <v>14973.930879999883</v>
          </cell>
          <cell r="S860">
            <v>982.11968000000343</v>
          </cell>
          <cell r="T860">
            <v>961.28255999999237</v>
          </cell>
          <cell r="U860">
            <v>1302.2975999999908</v>
          </cell>
          <cell r="V860">
            <v>1345.651199999993</v>
          </cell>
          <cell r="W860">
            <v>1446.2764800000004</v>
          </cell>
          <cell r="X860">
            <v>1444.761599999998</v>
          </cell>
          <cell r="Y860">
            <v>1361.8771199999901</v>
          </cell>
          <cell r="Z860">
            <v>1437.4278399999894</v>
          </cell>
          <cell r="AA860">
            <v>1398.8735999999917</v>
          </cell>
          <cell r="AB860">
            <v>1334.6764799999946</v>
          </cell>
          <cell r="AC860">
            <v>1061.7600000000093</v>
          </cell>
          <cell r="AD860">
            <v>896.92671999998856</v>
          </cell>
          <cell r="AE860">
            <v>15399.656580000184</v>
          </cell>
          <cell r="AF860">
            <v>1007.716379999998</v>
          </cell>
          <cell r="AG860">
            <v>1021.5975000000326</v>
          </cell>
          <cell r="AH860">
            <v>1336.2016799999983</v>
          </cell>
          <cell r="AI860">
            <v>1380.7134000000078</v>
          </cell>
          <cell r="AJ860">
            <v>1484.0251799999969</v>
          </cell>
          <cell r="AK860">
            <v>1482.4457999999868</v>
          </cell>
          <cell r="AL860">
            <v>1397.3975399999763</v>
          </cell>
          <cell r="AM860">
            <v>1474.9204799999716</v>
          </cell>
          <cell r="AN860">
            <v>1435.4010000000126</v>
          </cell>
          <cell r="AO860">
            <v>1369.4900999999954</v>
          </cell>
          <cell r="AP860">
            <v>1089.4157999999879</v>
          </cell>
          <cell r="AQ860">
            <v>920.3317200000165</v>
          </cell>
          <cell r="AR860">
            <v>15519.496859763749</v>
          </cell>
          <cell r="AS860">
            <v>1017.8961600000039</v>
          </cell>
          <cell r="AT860">
            <v>996.30608000000939</v>
          </cell>
          <cell r="AU860">
            <v>1349.6969099999405</v>
          </cell>
          <cell r="AV860">
            <v>1394.6988000000129</v>
          </cell>
          <cell r="AW860">
            <v>1499.0124400000204</v>
          </cell>
          <cell r="AX860">
            <v>1497.4298999999883</v>
          </cell>
          <cell r="AY860">
            <v>1411.4876599999843</v>
          </cell>
          <cell r="AZ860">
            <v>1489.8320999999996</v>
          </cell>
          <cell r="BA860">
            <v>1449.8532000000123</v>
          </cell>
          <cell r="BB860">
            <v>1383.3027700000093</v>
          </cell>
          <cell r="BC860">
            <v>1100.43479999993</v>
          </cell>
          <cell r="BD860">
            <v>929.54603976407088</v>
          </cell>
          <cell r="BE860">
            <v>15672.399279999547</v>
          </cell>
          <cell r="BF860">
            <v>1027.9451199999312</v>
          </cell>
          <cell r="BG860">
            <v>1006.1307200000156</v>
          </cell>
          <cell r="BH860">
            <v>1363.0327999999863</v>
          </cell>
          <cell r="BI860">
            <v>1408.4160000000265</v>
          </cell>
          <cell r="BJ860">
            <v>1513.7337200000184</v>
          </cell>
          <cell r="BK860">
            <v>1512.1704000000027</v>
          </cell>
          <cell r="BL860">
            <v>1425.3874400000204</v>
          </cell>
          <cell r="BM860">
            <v>1504.4796000000206</v>
          </cell>
          <cell r="BN860">
            <v>1464.1692000000039</v>
          </cell>
          <cell r="BO860">
            <v>1396.9083600000013</v>
          </cell>
          <cell r="BP860">
            <v>1111.2492000000202</v>
          </cell>
          <cell r="BQ860">
            <v>938.77671999996528</v>
          </cell>
          <cell r="BR860">
            <v>16052.545599999838</v>
          </cell>
          <cell r="BS860">
            <v>1052.8622999999789</v>
          </cell>
          <cell r="BT860">
            <v>1030.5287999999709</v>
          </cell>
          <cell r="BU860">
            <v>1396.0694999999832</v>
          </cell>
          <cell r="BV860">
            <v>1442.5530000000144</v>
          </cell>
          <cell r="BW860">
            <v>1550.4867000000086</v>
          </cell>
          <cell r="BX860">
            <v>1548.8549999999814</v>
          </cell>
          <cell r="BY860">
            <v>1459.954299999983</v>
          </cell>
          <cell r="BZ860">
            <v>1540.9821000000229</v>
          </cell>
          <cell r="CA860">
            <v>1499.6730000000098</v>
          </cell>
          <cell r="CB860">
            <v>1430.8328999999794</v>
          </cell>
          <cell r="CC860">
            <v>1138.2210000000196</v>
          </cell>
          <cell r="CD860">
            <v>961.52700000000186</v>
          </cell>
          <cell r="CE860">
            <v>16466.376240000129</v>
          </cell>
          <cell r="CF860">
            <v>1077.5203200000105</v>
          </cell>
          <cell r="CG860">
            <v>1092.3371999999508</v>
          </cell>
          <cell r="CH860">
            <v>1428.8147999999928</v>
          </cell>
          <cell r="CI860">
            <v>1476.3816000000224</v>
          </cell>
          <cell r="CJ860">
            <v>1586.773440000019</v>
          </cell>
          <cell r="CK860">
            <v>1585.11599999998</v>
          </cell>
          <cell r="CL860">
            <v>1494.1677599999821</v>
          </cell>
          <cell r="CM860">
            <v>1577.1088800000143</v>
          </cell>
          <cell r="CN860">
            <v>1534.8312000000151</v>
          </cell>
          <cell r="CO860">
            <v>1464.3482400000212</v>
          </cell>
          <cell r="CP860">
            <v>1164.8879999999772</v>
          </cell>
          <cell r="CQ860">
            <v>984.08880000002682</v>
          </cell>
          <cell r="CR860">
            <v>16800.581120000221</v>
          </cell>
          <cell r="CS860">
            <v>1101.8999600000679</v>
          </cell>
          <cell r="CT860">
            <v>1078.558880000026</v>
          </cell>
          <cell r="CU860">
            <v>1461.1633000000147</v>
          </cell>
          <cell r="CV860">
            <v>1509.7775999999722</v>
          </cell>
          <cell r="CW860">
            <v>1622.729720000003</v>
          </cell>
          <cell r="CX860">
            <v>1620.999599999981</v>
          </cell>
          <cell r="CY860">
            <v>1527.9875200000242</v>
          </cell>
          <cell r="CZ860">
            <v>1612.7508200000157</v>
          </cell>
          <cell r="DA860">
            <v>1569.6065999999992</v>
          </cell>
          <cell r="DB860">
            <v>1497.5002600000007</v>
          </cell>
          <cell r="DC860">
            <v>1191.2519999999786</v>
          </cell>
          <cell r="DD860">
            <v>1006.3548599999631</v>
          </cell>
          <cell r="DE860">
            <v>16942.588500000536</v>
          </cell>
          <cell r="DF860">
            <v>1111.233750000014</v>
          </cell>
          <cell r="DG860">
            <v>1087.6739999999991</v>
          </cell>
          <cell r="DH860">
            <v>1473.5152499999967</v>
          </cell>
          <cell r="DI860">
            <v>1522.5524999999907</v>
          </cell>
          <cell r="DJ860">
            <v>1636.4280000000144</v>
          </cell>
          <cell r="DK860">
            <v>1634.7150000000256</v>
          </cell>
          <cell r="DL860">
            <v>1540.9170000000158</v>
          </cell>
          <cell r="DM860">
            <v>1626.38400000002</v>
          </cell>
          <cell r="DN860">
            <v>1582.852499999979</v>
          </cell>
          <cell r="DO860">
            <v>1510.1339999999618</v>
          </cell>
          <cell r="DP860">
            <v>1201.320000000007</v>
          </cell>
          <cell r="DQ860">
            <v>1014.8625000000466</v>
          </cell>
          <cell r="DR860">
            <v>17082.556479999796</v>
          </cell>
          <cell r="DS860">
            <v>1120.4429199999431</v>
          </cell>
          <cell r="DT860">
            <v>1096.686080000014</v>
          </cell>
          <cell r="DU860">
            <v>1485.6464799999958</v>
          </cell>
          <cell r="DV860">
            <v>1535.1467999999877</v>
          </cell>
          <cell r="DW860">
            <v>1649.9539199999999</v>
          </cell>
          <cell r="DX860">
            <v>1648.2119999999995</v>
          </cell>
          <cell r="DY860">
            <v>1553.6406399999978</v>
          </cell>
          <cell r="DZ860">
            <v>1639.8466800000169</v>
          </cell>
          <cell r="EA860">
            <v>1595.9087999999756</v>
          </cell>
          <cell r="EB860">
            <v>1522.5885600000038</v>
          </cell>
          <cell r="EC860">
            <v>1211.272799999977</v>
          </cell>
          <cell r="ED860">
            <v>1023.2108000000007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0.01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0.01</v>
          </cell>
          <cell r="CM901">
            <v>0.01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0.01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0.01</v>
          </cell>
          <cell r="DM901">
            <v>0.01</v>
          </cell>
          <cell r="DN901">
            <v>0</v>
          </cell>
          <cell r="DO901">
            <v>-0.01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0.01</v>
          </cell>
          <cell r="DZ901">
            <v>0.01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-0.01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0.01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0.01</v>
          </cell>
          <cell r="DM902">
            <v>0</v>
          </cell>
          <cell r="DN902">
            <v>0</v>
          </cell>
          <cell r="DO902">
            <v>0.02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0.01</v>
          </cell>
          <cell r="I903">
            <v>0</v>
          </cell>
          <cell r="J903">
            <v>0</v>
          </cell>
          <cell r="K903">
            <v>0.04</v>
          </cell>
          <cell r="L903">
            <v>0.02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0.01</v>
          </cell>
          <cell r="X903">
            <v>0</v>
          </cell>
          <cell r="Y903">
            <v>-0.01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-0.01</v>
          </cell>
          <cell r="AL903">
            <v>-0.02</v>
          </cell>
          <cell r="AM903">
            <v>0.01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-0.01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-7.0000000000000007E-2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-0.01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-0.04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-0.01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-7.0000000000000007E-2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-0.01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0.02</v>
          </cell>
          <cell r="CL903">
            <v>-0.08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-0.01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-0.05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-0.02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-7.0000000000000007E-2</v>
          </cell>
          <cell r="DM903">
            <v>0</v>
          </cell>
          <cell r="DN903">
            <v>0</v>
          </cell>
          <cell r="DO903">
            <v>-0.04</v>
          </cell>
          <cell r="DP903">
            <v>0</v>
          </cell>
          <cell r="DQ903">
            <v>0</v>
          </cell>
          <cell r="DR903">
            <v>-0.02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-0.01</v>
          </cell>
          <cell r="DX903">
            <v>-0.08</v>
          </cell>
          <cell r="DY903">
            <v>-0.05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-0.01</v>
          </cell>
          <cell r="G904">
            <v>0</v>
          </cell>
          <cell r="H904">
            <v>0</v>
          </cell>
          <cell r="I904">
            <v>-0.01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-0.01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-0.01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-0.01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-0.01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-0.01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-0.01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0.01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-0.01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0.01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-0.01</v>
          </cell>
          <cell r="G905">
            <v>-0.01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0.01</v>
          </cell>
          <cell r="BZ905">
            <v>0.01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0.01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-0.02</v>
          </cell>
          <cell r="CR905">
            <v>0</v>
          </cell>
          <cell r="CS905">
            <v>-0.01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0.01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-0.01</v>
          </cell>
          <cell r="DP905">
            <v>0</v>
          </cell>
          <cell r="DQ905">
            <v>-0.01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0.01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0.01</v>
          </cell>
          <cell r="AF907">
            <v>0</v>
          </cell>
          <cell r="AG907">
            <v>0</v>
          </cell>
          <cell r="AH907">
            <v>0.05</v>
          </cell>
          <cell r="AI907">
            <v>0.28000000000000003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0.14000000000000001</v>
          </cell>
          <cell r="AS907">
            <v>0.01</v>
          </cell>
          <cell r="AT907">
            <v>0.03</v>
          </cell>
          <cell r="AU907">
            <v>0.32</v>
          </cell>
          <cell r="AV907">
            <v>2.29</v>
          </cell>
          <cell r="AW907">
            <v>6.1</v>
          </cell>
          <cell r="AX907">
            <v>0.63</v>
          </cell>
          <cell r="AY907">
            <v>0</v>
          </cell>
          <cell r="AZ907">
            <v>0</v>
          </cell>
          <cell r="BA907">
            <v>0.56000000000000005</v>
          </cell>
          <cell r="BB907">
            <v>0.11</v>
          </cell>
          <cell r="BC907">
            <v>0.01</v>
          </cell>
          <cell r="BD907">
            <v>0</v>
          </cell>
          <cell r="BE907">
            <v>0.11</v>
          </cell>
          <cell r="BF907">
            <v>0.01</v>
          </cell>
          <cell r="BG907">
            <v>0.01</v>
          </cell>
          <cell r="BH907">
            <v>0.36</v>
          </cell>
          <cell r="BI907">
            <v>2.65</v>
          </cell>
          <cell r="BJ907">
            <v>5.51</v>
          </cell>
          <cell r="BK907">
            <v>0.28000000000000003</v>
          </cell>
          <cell r="BL907">
            <v>0</v>
          </cell>
          <cell r="BM907">
            <v>0</v>
          </cell>
          <cell r="BN907">
            <v>0.66</v>
          </cell>
          <cell r="BO907">
            <v>0.03</v>
          </cell>
          <cell r="BP907">
            <v>0.01</v>
          </cell>
          <cell r="BQ907">
            <v>0</v>
          </cell>
          <cell r="BR907">
            <v>0.11</v>
          </cell>
          <cell r="BS907">
            <v>0</v>
          </cell>
          <cell r="BT907">
            <v>0.03</v>
          </cell>
          <cell r="BU907">
            <v>0.41</v>
          </cell>
          <cell r="BV907">
            <v>2.4500000000000002</v>
          </cell>
          <cell r="BW907">
            <v>1.65</v>
          </cell>
          <cell r="BX907">
            <v>0.22</v>
          </cell>
          <cell r="BY907">
            <v>0</v>
          </cell>
          <cell r="BZ907">
            <v>0</v>
          </cell>
          <cell r="CA907">
            <v>0.54</v>
          </cell>
          <cell r="CB907">
            <v>0</v>
          </cell>
          <cell r="CC907">
            <v>0.06</v>
          </cell>
          <cell r="CD907">
            <v>0</v>
          </cell>
          <cell r="CE907">
            <v>7.0000000000000007E-2</v>
          </cell>
          <cell r="CF907">
            <v>0</v>
          </cell>
          <cell r="CG907">
            <v>0</v>
          </cell>
          <cell r="CH907">
            <v>0.41</v>
          </cell>
          <cell r="CI907">
            <v>1.48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0.41</v>
          </cell>
          <cell r="CO907">
            <v>0</v>
          </cell>
          <cell r="CP907">
            <v>0</v>
          </cell>
          <cell r="CQ907">
            <v>0</v>
          </cell>
          <cell r="CR907">
            <v>0.05</v>
          </cell>
          <cell r="CS907">
            <v>0</v>
          </cell>
          <cell r="CT907">
            <v>0</v>
          </cell>
          <cell r="CU907">
            <v>0.31</v>
          </cell>
          <cell r="CV907">
            <v>0.56999999999999995</v>
          </cell>
          <cell r="CW907">
            <v>0.14000000000000001</v>
          </cell>
          <cell r="CX907">
            <v>0.1</v>
          </cell>
          <cell r="CY907">
            <v>0</v>
          </cell>
          <cell r="CZ907">
            <v>0</v>
          </cell>
          <cell r="DA907">
            <v>0.08</v>
          </cell>
          <cell r="DB907">
            <v>0.03</v>
          </cell>
          <cell r="DC907">
            <v>0</v>
          </cell>
          <cell r="DD907">
            <v>0</v>
          </cell>
          <cell r="DE907">
            <v>0.06</v>
          </cell>
          <cell r="DF907">
            <v>0</v>
          </cell>
          <cell r="DG907">
            <v>0</v>
          </cell>
          <cell r="DH907">
            <v>0.17</v>
          </cell>
          <cell r="DI907">
            <v>0.71</v>
          </cell>
          <cell r="DJ907">
            <v>1.05</v>
          </cell>
          <cell r="DK907">
            <v>0.51</v>
          </cell>
          <cell r="DL907">
            <v>0</v>
          </cell>
          <cell r="DM907">
            <v>0</v>
          </cell>
          <cell r="DN907">
            <v>0.34</v>
          </cell>
          <cell r="DO907">
            <v>7.0000000000000007E-2</v>
          </cell>
          <cell r="DP907">
            <v>0</v>
          </cell>
          <cell r="DQ907">
            <v>0</v>
          </cell>
          <cell r="DR907">
            <v>0.05</v>
          </cell>
          <cell r="DS907">
            <v>0</v>
          </cell>
          <cell r="DT907">
            <v>0.01</v>
          </cell>
          <cell r="DU907">
            <v>0.28999999999999998</v>
          </cell>
          <cell r="DV907">
            <v>0.5</v>
          </cell>
          <cell r="DW907">
            <v>0</v>
          </cell>
          <cell r="DX907">
            <v>0.32</v>
          </cell>
          <cell r="DY907">
            <v>0</v>
          </cell>
          <cell r="DZ907">
            <v>0</v>
          </cell>
          <cell r="EA907">
            <v>0.41</v>
          </cell>
          <cell r="EB907">
            <v>0.02</v>
          </cell>
          <cell r="EC907">
            <v>0</v>
          </cell>
          <cell r="ED907">
            <v>0</v>
          </cell>
        </row>
        <row r="909">
          <cell r="F909">
            <v>-0.01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0.01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0.01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-0.01</v>
          </cell>
          <cell r="AW909">
            <v>-0.01</v>
          </cell>
          <cell r="AX909">
            <v>0</v>
          </cell>
          <cell r="AY909">
            <v>0.01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-0.01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-0.01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-0.01</v>
          </cell>
          <cell r="BV909">
            <v>-0.01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-0.01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-0.01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-0.01</v>
          </cell>
          <cell r="DM909">
            <v>0</v>
          </cell>
          <cell r="DN909">
            <v>0</v>
          </cell>
          <cell r="DO909">
            <v>-0.01</v>
          </cell>
          <cell r="DP909">
            <v>0</v>
          </cell>
          <cell r="DQ909">
            <v>0</v>
          </cell>
          <cell r="DR909">
            <v>-0.01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-0.02</v>
          </cell>
          <cell r="DY909">
            <v>-0.01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0.01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0.01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-0.01</v>
          </cell>
          <cell r="AW911">
            <v>-0.01</v>
          </cell>
          <cell r="AX911">
            <v>0</v>
          </cell>
          <cell r="AY911">
            <v>0.01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-0.01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-0.01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-0.01</v>
          </cell>
          <cell r="CI911">
            <v>-0.01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-0.01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-0.01</v>
          </cell>
          <cell r="DM911">
            <v>0</v>
          </cell>
          <cell r="DN911">
            <v>0</v>
          </cell>
          <cell r="DO911">
            <v>-0.01</v>
          </cell>
          <cell r="DP911">
            <v>0</v>
          </cell>
          <cell r="DQ911">
            <v>0</v>
          </cell>
          <cell r="DR911">
            <v>-0.01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-0.02</v>
          </cell>
          <cell r="DY911">
            <v>-0.01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</sheetData>
      <sheetData sheetId="5">
        <row r="3">
          <cell r="F3">
            <v>43101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>
        <row r="3">
          <cell r="E3">
            <v>2028</v>
          </cell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347.0999999998603</v>
          </cell>
          <cell r="G32">
            <v>1214.7999999998137</v>
          </cell>
          <cell r="H32">
            <v>355.40000000037253</v>
          </cell>
          <cell r="I32">
            <v>0</v>
          </cell>
          <cell r="J32">
            <v>10.199999999953434</v>
          </cell>
          <cell r="K32">
            <v>12.699999999953434</v>
          </cell>
          <cell r="L32">
            <v>-5192.2000000001863</v>
          </cell>
          <cell r="M32">
            <v>4797.2000000001863</v>
          </cell>
          <cell r="N32">
            <v>1891.7000000001863</v>
          </cell>
          <cell r="O32">
            <v>354.5</v>
          </cell>
          <cell r="P32">
            <v>31.799999999813735</v>
          </cell>
          <cell r="Q32">
            <v>1572.5999999996275</v>
          </cell>
          <cell r="R32">
            <v>18116.699999999255</v>
          </cell>
          <cell r="S32">
            <v>215.70000000018626</v>
          </cell>
          <cell r="T32">
            <v>2510</v>
          </cell>
          <cell r="U32">
            <v>408.5</v>
          </cell>
          <cell r="V32">
            <v>224.79999999981374</v>
          </cell>
          <cell r="W32">
            <v>9.9999999860301614E-2</v>
          </cell>
          <cell r="X32">
            <v>390.29999999981374</v>
          </cell>
          <cell r="Y32">
            <v>0</v>
          </cell>
          <cell r="Z32">
            <v>7299.7000000001863</v>
          </cell>
          <cell r="AA32">
            <v>1544.2999999998137</v>
          </cell>
          <cell r="AB32">
            <v>2537.3999999999069</v>
          </cell>
          <cell r="AC32">
            <v>594.59999999962747</v>
          </cell>
          <cell r="AD32">
            <v>2391.2999999998137</v>
          </cell>
          <cell r="AE32">
            <v>22875.70000000298</v>
          </cell>
          <cell r="AF32">
            <v>1921</v>
          </cell>
          <cell r="AG32">
            <v>5082.2000000001863</v>
          </cell>
          <cell r="AH32">
            <v>1463.5</v>
          </cell>
          <cell r="AI32">
            <v>115.5</v>
          </cell>
          <cell r="AJ32">
            <v>15.599999999860302</v>
          </cell>
          <cell r="AK32">
            <v>166.89999999990687</v>
          </cell>
          <cell r="AL32">
            <v>0</v>
          </cell>
          <cell r="AM32">
            <v>5411.7000000001863</v>
          </cell>
          <cell r="AN32">
            <v>1932.2999999998137</v>
          </cell>
          <cell r="AO32">
            <v>2950.2000000001863</v>
          </cell>
          <cell r="AP32">
            <v>583.29999999981374</v>
          </cell>
          <cell r="AQ32">
            <v>3233.5</v>
          </cell>
          <cell r="AR32">
            <v>21686.89999999851</v>
          </cell>
          <cell r="AS32">
            <v>1190.2000000001863</v>
          </cell>
          <cell r="AT32">
            <v>3612.2000000001863</v>
          </cell>
          <cell r="AU32">
            <v>2289.7999999998137</v>
          </cell>
          <cell r="AV32">
            <v>230.70000000018626</v>
          </cell>
          <cell r="AW32">
            <v>487</v>
          </cell>
          <cell r="AX32">
            <v>372.39999999990687</v>
          </cell>
          <cell r="AY32">
            <v>0</v>
          </cell>
          <cell r="AZ32">
            <v>4367.7999999998137</v>
          </cell>
          <cell r="BA32">
            <v>1762.7000000001863</v>
          </cell>
          <cell r="BB32">
            <v>3275.6999999999534</v>
          </cell>
          <cell r="BC32">
            <v>20</v>
          </cell>
          <cell r="BD32">
            <v>4078.4000000003725</v>
          </cell>
          <cell r="BE32">
            <v>14403.70000000298</v>
          </cell>
          <cell r="BF32">
            <v>1122.5</v>
          </cell>
          <cell r="BG32">
            <v>2756</v>
          </cell>
          <cell r="BH32">
            <v>754</v>
          </cell>
          <cell r="BI32">
            <v>13.799999999813735</v>
          </cell>
          <cell r="BJ32">
            <v>152.80000000004657</v>
          </cell>
          <cell r="BK32">
            <v>795.59999999962747</v>
          </cell>
          <cell r="BL32">
            <v>0</v>
          </cell>
          <cell r="BM32">
            <v>2894.2999999998137</v>
          </cell>
          <cell r="BN32">
            <v>2241.2000000001863</v>
          </cell>
          <cell r="BO32">
            <v>1963.1999999999534</v>
          </cell>
          <cell r="BP32">
            <v>2530</v>
          </cell>
          <cell r="BQ32">
            <v>-819.70000000018626</v>
          </cell>
          <cell r="BR32">
            <v>11698.29999999702</v>
          </cell>
          <cell r="BS32">
            <v>1324</v>
          </cell>
          <cell r="BT32">
            <v>2275</v>
          </cell>
          <cell r="BU32">
            <v>1202.2999999998137</v>
          </cell>
          <cell r="BV32">
            <v>64.299999999813735</v>
          </cell>
          <cell r="BW32">
            <v>480.39999999990687</v>
          </cell>
          <cell r="BX32">
            <v>1861.7000000001863</v>
          </cell>
          <cell r="BY32">
            <v>0</v>
          </cell>
          <cell r="BZ32">
            <v>1063.5999999996275</v>
          </cell>
          <cell r="CA32">
            <v>341.29999999981374</v>
          </cell>
          <cell r="CB32">
            <v>801.79999999981374</v>
          </cell>
          <cell r="CC32">
            <v>824.59999999962747</v>
          </cell>
          <cell r="CD32">
            <v>1459.2999999998137</v>
          </cell>
          <cell r="CE32">
            <v>11661.20000000298</v>
          </cell>
          <cell r="CF32">
            <v>603.79999999981374</v>
          </cell>
          <cell r="CG32">
            <v>1859.2999999998137</v>
          </cell>
          <cell r="CH32">
            <v>1244</v>
          </cell>
          <cell r="CI32">
            <v>44.299999999813735</v>
          </cell>
          <cell r="CJ32">
            <v>210.20000000018626</v>
          </cell>
          <cell r="CK32">
            <v>63.799999999813735</v>
          </cell>
          <cell r="CL32">
            <v>0</v>
          </cell>
          <cell r="CM32">
            <v>1633.7000000001863</v>
          </cell>
          <cell r="CN32">
            <v>921.79999999981374</v>
          </cell>
          <cell r="CO32">
            <v>3195.3000000000466</v>
          </cell>
          <cell r="CP32">
            <v>1255.2999999998137</v>
          </cell>
          <cell r="CQ32">
            <v>629.70000000018626</v>
          </cell>
          <cell r="CR32">
            <v>13117.10000000149</v>
          </cell>
          <cell r="CS32">
            <v>2283.5</v>
          </cell>
          <cell r="CT32">
            <v>1649.5</v>
          </cell>
          <cell r="CU32">
            <v>434.5</v>
          </cell>
          <cell r="CV32">
            <v>949</v>
          </cell>
          <cell r="CW32">
            <v>-83.299999999813735</v>
          </cell>
          <cell r="CX32">
            <v>526.59999999962747</v>
          </cell>
          <cell r="CY32">
            <v>0</v>
          </cell>
          <cell r="CZ32">
            <v>503.5</v>
          </cell>
          <cell r="DA32">
            <v>1910</v>
          </cell>
          <cell r="DB32">
            <v>2559.7999999998137</v>
          </cell>
          <cell r="DC32">
            <v>1584.7000000001863</v>
          </cell>
          <cell r="DD32">
            <v>799.29999999981374</v>
          </cell>
          <cell r="DE32">
            <v>8576.4000000059605</v>
          </cell>
          <cell r="DF32">
            <v>1147.4000000003725</v>
          </cell>
          <cell r="DG32">
            <v>2057.7000000001863</v>
          </cell>
          <cell r="DH32">
            <v>-69.5</v>
          </cell>
          <cell r="DI32">
            <v>549.79999999981374</v>
          </cell>
          <cell r="DJ32">
            <v>-122</v>
          </cell>
          <cell r="DK32">
            <v>-128.5</v>
          </cell>
          <cell r="DL32">
            <v>0</v>
          </cell>
          <cell r="DM32">
            <v>1082.7999999998137</v>
          </cell>
          <cell r="DN32">
            <v>507</v>
          </cell>
          <cell r="DO32">
            <v>1398.5</v>
          </cell>
          <cell r="DP32">
            <v>973.40000000037253</v>
          </cell>
          <cell r="DQ32">
            <v>1179.7999999998137</v>
          </cell>
          <cell r="DR32">
            <v>11546.79999999702</v>
          </cell>
          <cell r="DS32">
            <v>734</v>
          </cell>
          <cell r="DT32">
            <v>1153.5</v>
          </cell>
          <cell r="DU32">
            <v>275.20000000018626</v>
          </cell>
          <cell r="DV32">
            <v>614.29999999981374</v>
          </cell>
          <cell r="DW32">
            <v>160.5</v>
          </cell>
          <cell r="DX32">
            <v>-375.5</v>
          </cell>
          <cell r="DY32">
            <v>221</v>
          </cell>
          <cell r="DZ32">
            <v>0</v>
          </cell>
          <cell r="EA32">
            <v>2622.2000000001863</v>
          </cell>
          <cell r="EB32">
            <v>2848</v>
          </cell>
          <cell r="EC32">
            <v>813.79999999981374</v>
          </cell>
          <cell r="ED32">
            <v>2479.7999999998137</v>
          </cell>
        </row>
        <row r="33">
          <cell r="F33">
            <v>1450</v>
          </cell>
          <cell r="G33">
            <v>1257</v>
          </cell>
          <cell r="H33">
            <v>1737</v>
          </cell>
          <cell r="I33">
            <v>1267.2000000001863</v>
          </cell>
          <cell r="J33">
            <v>2090</v>
          </cell>
          <cell r="K33">
            <v>792.5</v>
          </cell>
          <cell r="L33">
            <v>2342.5</v>
          </cell>
          <cell r="M33">
            <v>837</v>
          </cell>
          <cell r="N33">
            <v>12892.5</v>
          </cell>
          <cell r="O33">
            <v>4037</v>
          </cell>
          <cell r="P33">
            <v>1829.5</v>
          </cell>
          <cell r="Q33">
            <v>1957</v>
          </cell>
          <cell r="R33">
            <v>81786.90000000596</v>
          </cell>
          <cell r="S33">
            <v>3638</v>
          </cell>
          <cell r="T33">
            <v>1875</v>
          </cell>
          <cell r="U33">
            <v>3129</v>
          </cell>
          <cell r="V33">
            <v>4278</v>
          </cell>
          <cell r="W33">
            <v>1990.6000000000931</v>
          </cell>
          <cell r="X33">
            <v>1907.2999999998137</v>
          </cell>
          <cell r="Y33">
            <v>18984</v>
          </cell>
          <cell r="Z33">
            <v>2716</v>
          </cell>
          <cell r="AA33">
            <v>20872</v>
          </cell>
          <cell r="AB33">
            <v>13408.5</v>
          </cell>
          <cell r="AC33">
            <v>3974.5</v>
          </cell>
          <cell r="AD33">
            <v>5014</v>
          </cell>
          <cell r="AE33">
            <v>37861.69999999553</v>
          </cell>
          <cell r="AF33">
            <v>3944.5</v>
          </cell>
          <cell r="AG33">
            <v>4935.2000000001863</v>
          </cell>
          <cell r="AH33">
            <v>3287</v>
          </cell>
          <cell r="AI33">
            <v>3754.7999999998137</v>
          </cell>
          <cell r="AJ33">
            <v>1559.8999999999069</v>
          </cell>
          <cell r="AK33">
            <v>2437.2999999998137</v>
          </cell>
          <cell r="AL33">
            <v>4900</v>
          </cell>
          <cell r="AM33">
            <v>6705</v>
          </cell>
          <cell r="AN33">
            <v>108.5</v>
          </cell>
          <cell r="AO33">
            <v>4529.5</v>
          </cell>
          <cell r="AP33">
            <v>-1364</v>
          </cell>
          <cell r="AQ33">
            <v>3064</v>
          </cell>
          <cell r="AR33">
            <v>65050.30000000447</v>
          </cell>
          <cell r="AS33">
            <v>12972.5</v>
          </cell>
          <cell r="AT33">
            <v>-2636</v>
          </cell>
          <cell r="AU33">
            <v>4604</v>
          </cell>
          <cell r="AV33">
            <v>4790.2000000001863</v>
          </cell>
          <cell r="AW33">
            <v>5621.6000000000931</v>
          </cell>
          <cell r="AX33">
            <v>3320</v>
          </cell>
          <cell r="AY33">
            <v>-887.5</v>
          </cell>
          <cell r="AZ33">
            <v>6110</v>
          </cell>
          <cell r="BA33">
            <v>386.5</v>
          </cell>
          <cell r="BB33">
            <v>15454.5</v>
          </cell>
          <cell r="BC33">
            <v>9405.5</v>
          </cell>
          <cell r="BD33">
            <v>5909</v>
          </cell>
          <cell r="BE33">
            <v>73016.29999999702</v>
          </cell>
          <cell r="BF33">
            <v>5342.5</v>
          </cell>
          <cell r="BG33">
            <v>4636.2999999998137</v>
          </cell>
          <cell r="BH33">
            <v>4877.7999999998137</v>
          </cell>
          <cell r="BI33">
            <v>1969.7000000001863</v>
          </cell>
          <cell r="BJ33">
            <v>4179.5</v>
          </cell>
          <cell r="BK33">
            <v>1870.7999999998137</v>
          </cell>
          <cell r="BL33">
            <v>5837.5</v>
          </cell>
          <cell r="BM33">
            <v>12514.5</v>
          </cell>
          <cell r="BN33">
            <v>3105.5</v>
          </cell>
          <cell r="BO33">
            <v>20535.200000000186</v>
          </cell>
          <cell r="BP33">
            <v>8091</v>
          </cell>
          <cell r="BQ33">
            <v>56</v>
          </cell>
          <cell r="BR33">
            <v>-8292.6999999955297</v>
          </cell>
          <cell r="BS33">
            <v>3462.5</v>
          </cell>
          <cell r="BT33">
            <v>1946</v>
          </cell>
          <cell r="BU33">
            <v>1344</v>
          </cell>
          <cell r="BV33">
            <v>474.59999999962747</v>
          </cell>
          <cell r="BW33">
            <v>1444.5</v>
          </cell>
          <cell r="BX33">
            <v>889.20000000018626</v>
          </cell>
          <cell r="BY33">
            <v>806</v>
          </cell>
          <cell r="BZ33">
            <v>1993.5</v>
          </cell>
          <cell r="CA33">
            <v>2043</v>
          </cell>
          <cell r="CB33">
            <v>-29624</v>
          </cell>
          <cell r="CC33">
            <v>4626</v>
          </cell>
          <cell r="CD33">
            <v>2302</v>
          </cell>
          <cell r="CE33">
            <v>-6237.6999999955297</v>
          </cell>
          <cell r="CF33">
            <v>-18337.299999999814</v>
          </cell>
          <cell r="CG33">
            <v>-6435.2999999998137</v>
          </cell>
          <cell r="CH33">
            <v>1746</v>
          </cell>
          <cell r="CI33">
            <v>1025.7000000001863</v>
          </cell>
          <cell r="CJ33">
            <v>-218.70000000018626</v>
          </cell>
          <cell r="CK33">
            <v>222.70000000018626</v>
          </cell>
          <cell r="CL33">
            <v>257.5</v>
          </cell>
          <cell r="CM33">
            <v>4285</v>
          </cell>
          <cell r="CN33">
            <v>2220</v>
          </cell>
          <cell r="CO33">
            <v>2347</v>
          </cell>
          <cell r="CP33">
            <v>4469.5</v>
          </cell>
          <cell r="CQ33">
            <v>2180.2000000001863</v>
          </cell>
          <cell r="CR33">
            <v>17578.09999999404</v>
          </cell>
          <cell r="CS33">
            <v>4644</v>
          </cell>
          <cell r="CT33">
            <v>2987.7999999998137</v>
          </cell>
          <cell r="CU33">
            <v>-4168</v>
          </cell>
          <cell r="CV33">
            <v>2300.7999999998137</v>
          </cell>
          <cell r="CW33">
            <v>-1032.2000000001863</v>
          </cell>
          <cell r="CX33">
            <v>46.599999999627471</v>
          </cell>
          <cell r="CY33">
            <v>794.29999999981374</v>
          </cell>
          <cell r="CZ33">
            <v>413</v>
          </cell>
          <cell r="DA33">
            <v>2649.5</v>
          </cell>
          <cell r="DB33">
            <v>2485</v>
          </cell>
          <cell r="DC33">
            <v>4557.5</v>
          </cell>
          <cell r="DD33">
            <v>1899.7999999998137</v>
          </cell>
          <cell r="DE33">
            <v>36532.09999999404</v>
          </cell>
          <cell r="DF33">
            <v>16057</v>
          </cell>
          <cell r="DG33">
            <v>2015.5</v>
          </cell>
          <cell r="DH33">
            <v>2044</v>
          </cell>
          <cell r="DI33">
            <v>1748</v>
          </cell>
          <cell r="DJ33">
            <v>-231.59999999962747</v>
          </cell>
          <cell r="DK33">
            <v>-517.59999999962747</v>
          </cell>
          <cell r="DL33">
            <v>1120</v>
          </cell>
          <cell r="DM33">
            <v>3136</v>
          </cell>
          <cell r="DN33">
            <v>2849</v>
          </cell>
          <cell r="DO33">
            <v>1968.5</v>
          </cell>
          <cell r="DP33">
            <v>5702</v>
          </cell>
          <cell r="DQ33">
            <v>641.29999999981374</v>
          </cell>
          <cell r="DR33">
            <v>-924.89999999850988</v>
          </cell>
          <cell r="DS33">
            <v>633.20000000018626</v>
          </cell>
          <cell r="DT33">
            <v>212.69999999995343</v>
          </cell>
          <cell r="DU33">
            <v>587.39999999990687</v>
          </cell>
          <cell r="DV33">
            <v>-6610.5999999998603</v>
          </cell>
          <cell r="DW33">
            <v>-408</v>
          </cell>
          <cell r="DX33">
            <v>-1176.7000000001863</v>
          </cell>
          <cell r="DY33">
            <v>24.099999999976717</v>
          </cell>
          <cell r="DZ33">
            <v>-506</v>
          </cell>
          <cell r="EA33">
            <v>2495.4000000003725</v>
          </cell>
          <cell r="EB33">
            <v>1601.7999999998137</v>
          </cell>
          <cell r="EC33">
            <v>2221.7000000001863</v>
          </cell>
          <cell r="ED33">
            <v>0.10000000009313226</v>
          </cell>
        </row>
        <row r="34">
          <cell r="F34">
            <v>10</v>
          </cell>
          <cell r="G34">
            <v>57</v>
          </cell>
          <cell r="H34">
            <v>695</v>
          </cell>
          <cell r="I34">
            <v>1367.7000000001863</v>
          </cell>
          <cell r="J34">
            <v>47.21999999997206</v>
          </cell>
          <cell r="K34">
            <v>588.59999999962747</v>
          </cell>
          <cell r="L34">
            <v>-14111</v>
          </cell>
          <cell r="M34">
            <v>966</v>
          </cell>
          <cell r="N34">
            <v>208.5</v>
          </cell>
          <cell r="O34">
            <v>531</v>
          </cell>
          <cell r="P34">
            <v>447</v>
          </cell>
          <cell r="Q34">
            <v>49.299999999813735</v>
          </cell>
          <cell r="R34">
            <v>-57365.080000005662</v>
          </cell>
          <cell r="S34">
            <v>359</v>
          </cell>
          <cell r="T34">
            <v>347</v>
          </cell>
          <cell r="U34">
            <v>547</v>
          </cell>
          <cell r="V34">
            <v>1146.2999999998137</v>
          </cell>
          <cell r="W34">
            <v>260.32000000000698</v>
          </cell>
          <cell r="X34">
            <v>214.29999999981374</v>
          </cell>
          <cell r="Y34">
            <v>12763</v>
          </cell>
          <cell r="Z34">
            <v>4940.5</v>
          </cell>
          <cell r="AA34">
            <v>1110.5</v>
          </cell>
          <cell r="AB34">
            <v>987.5</v>
          </cell>
          <cell r="AC34">
            <v>400.5</v>
          </cell>
          <cell r="AD34">
            <v>-80441</v>
          </cell>
          <cell r="AE34">
            <v>-76942.899999991059</v>
          </cell>
          <cell r="AF34">
            <v>760.5</v>
          </cell>
          <cell r="AG34">
            <v>872.59999999962747</v>
          </cell>
          <cell r="AH34">
            <v>2236</v>
          </cell>
          <cell r="AI34">
            <v>1536</v>
          </cell>
          <cell r="AJ34">
            <v>0</v>
          </cell>
          <cell r="AK34">
            <v>215.30000000004657</v>
          </cell>
          <cell r="AL34">
            <v>-11198</v>
          </cell>
          <cell r="AM34">
            <v>6735.5</v>
          </cell>
          <cell r="AN34">
            <v>316</v>
          </cell>
          <cell r="AO34">
            <v>2717</v>
          </cell>
          <cell r="AP34">
            <v>39.200000000186265</v>
          </cell>
          <cell r="AQ34">
            <v>-81173</v>
          </cell>
          <cell r="AR34">
            <v>-26842.459999993443</v>
          </cell>
          <cell r="AS34">
            <v>743</v>
          </cell>
          <cell r="AT34">
            <v>882</v>
          </cell>
          <cell r="AU34">
            <v>1552.5</v>
          </cell>
          <cell r="AV34">
            <v>1933.4000000003725</v>
          </cell>
          <cell r="AW34">
            <v>2881.9399999999441</v>
          </cell>
          <cell r="AX34">
            <v>1089.1999999999534</v>
          </cell>
          <cell r="AY34">
            <v>-822</v>
          </cell>
          <cell r="AZ34">
            <v>7383.5</v>
          </cell>
          <cell r="BA34">
            <v>2068</v>
          </cell>
          <cell r="BB34">
            <v>4325</v>
          </cell>
          <cell r="BC34">
            <v>485.5</v>
          </cell>
          <cell r="BD34">
            <v>-49364.5</v>
          </cell>
          <cell r="BE34">
            <v>33987.759999997914</v>
          </cell>
          <cell r="BF34">
            <v>478.5</v>
          </cell>
          <cell r="BG34">
            <v>1759.2999999998137</v>
          </cell>
          <cell r="BH34">
            <v>3426</v>
          </cell>
          <cell r="BI34">
            <v>2027.4000000003725</v>
          </cell>
          <cell r="BJ34">
            <v>1333.2600000000093</v>
          </cell>
          <cell r="BK34">
            <v>1298.7999999998137</v>
          </cell>
          <cell r="BL34">
            <v>14252</v>
          </cell>
          <cell r="BM34">
            <v>6835</v>
          </cell>
          <cell r="BN34">
            <v>1429.5</v>
          </cell>
          <cell r="BO34">
            <v>1202</v>
          </cell>
          <cell r="BP34">
            <v>635</v>
          </cell>
          <cell r="BQ34">
            <v>-689</v>
          </cell>
          <cell r="BR34">
            <v>-17323.780000001192</v>
          </cell>
          <cell r="BS34">
            <v>425</v>
          </cell>
          <cell r="BT34">
            <v>-30</v>
          </cell>
          <cell r="BU34">
            <v>156.5</v>
          </cell>
          <cell r="BV34">
            <v>-913.5</v>
          </cell>
          <cell r="BW34">
            <v>-80.28000000002794</v>
          </cell>
          <cell r="BX34">
            <v>92.200000000186265</v>
          </cell>
          <cell r="BY34">
            <v>10520</v>
          </cell>
          <cell r="BZ34">
            <v>1177</v>
          </cell>
          <cell r="CA34">
            <v>-942.5</v>
          </cell>
          <cell r="CB34">
            <v>-30702.5</v>
          </cell>
          <cell r="CC34">
            <v>-137.20000000018626</v>
          </cell>
          <cell r="CD34">
            <v>3111.5</v>
          </cell>
          <cell r="CE34">
            <v>24531.200000010431</v>
          </cell>
          <cell r="CF34">
            <v>-40.099999999976717</v>
          </cell>
          <cell r="CG34">
            <v>165.20000000018626</v>
          </cell>
          <cell r="CH34">
            <v>-29</v>
          </cell>
          <cell r="CI34">
            <v>-1519.2000000001863</v>
          </cell>
          <cell r="CJ34">
            <v>1723.2000000000698</v>
          </cell>
          <cell r="CK34">
            <v>667.59999999962747</v>
          </cell>
          <cell r="CL34">
            <v>15582</v>
          </cell>
          <cell r="CM34">
            <v>2156.7999999998137</v>
          </cell>
          <cell r="CN34">
            <v>-786</v>
          </cell>
          <cell r="CO34">
            <v>2854</v>
          </cell>
          <cell r="CP34">
            <v>-200.29999999981374</v>
          </cell>
          <cell r="CQ34">
            <v>3957</v>
          </cell>
          <cell r="CR34">
            <v>29708.45000000298</v>
          </cell>
          <cell r="CS34">
            <v>243</v>
          </cell>
          <cell r="CT34">
            <v>-39</v>
          </cell>
          <cell r="CU34">
            <v>795</v>
          </cell>
          <cell r="CV34">
            <v>-750.59999999962747</v>
          </cell>
          <cell r="CW34">
            <v>-101.34999999997672</v>
          </cell>
          <cell r="CX34">
            <v>934.20000000018626</v>
          </cell>
          <cell r="CY34">
            <v>22503</v>
          </cell>
          <cell r="CZ34">
            <v>1239.6999999999534</v>
          </cell>
          <cell r="DA34">
            <v>245</v>
          </cell>
          <cell r="DB34">
            <v>1296</v>
          </cell>
          <cell r="DC34">
            <v>214</v>
          </cell>
          <cell r="DD34">
            <v>3129.5</v>
          </cell>
          <cell r="DE34">
            <v>31298.29999999702</v>
          </cell>
          <cell r="DF34">
            <v>585.20000000018626</v>
          </cell>
          <cell r="DG34">
            <v>313.5</v>
          </cell>
          <cell r="DH34">
            <v>162.5</v>
          </cell>
          <cell r="DI34">
            <v>-71.799999999813735</v>
          </cell>
          <cell r="DJ34">
            <v>760.09999999997672</v>
          </cell>
          <cell r="DK34">
            <v>1482.5999999996275</v>
          </cell>
          <cell r="DL34">
            <v>21412</v>
          </cell>
          <cell r="DM34">
            <v>-311.59999999962747</v>
          </cell>
          <cell r="DN34">
            <v>317</v>
          </cell>
          <cell r="DO34">
            <v>1292</v>
          </cell>
          <cell r="DP34">
            <v>-89.200000000186265</v>
          </cell>
          <cell r="DQ34">
            <v>5446</v>
          </cell>
          <cell r="DR34">
            <v>16535.300000000745</v>
          </cell>
          <cell r="DS34">
            <v>401</v>
          </cell>
          <cell r="DT34">
            <v>1224.8999999999069</v>
          </cell>
          <cell r="DU34">
            <v>1645</v>
          </cell>
          <cell r="DV34">
            <v>2372.5</v>
          </cell>
          <cell r="DW34">
            <v>121.71999999997206</v>
          </cell>
          <cell r="DX34">
            <v>590.19999999995343</v>
          </cell>
          <cell r="DY34">
            <v>420.68999999994412</v>
          </cell>
          <cell r="DZ34">
            <v>-62.810000000055879</v>
          </cell>
          <cell r="EA34">
            <v>683.5</v>
          </cell>
          <cell r="EB34">
            <v>2713.2000000001863</v>
          </cell>
          <cell r="EC34">
            <v>3792.2999999998137</v>
          </cell>
          <cell r="ED34">
            <v>2633.1000000000931</v>
          </cell>
        </row>
        <row r="35">
          <cell r="F35">
            <v>3281.7999999998137</v>
          </cell>
          <cell r="G35">
            <v>1828.7999999988824</v>
          </cell>
          <cell r="H35">
            <v>3741.5</v>
          </cell>
          <cell r="I35">
            <v>1485.1000000000931</v>
          </cell>
          <cell r="J35">
            <v>1986.5</v>
          </cell>
          <cell r="K35">
            <v>1406.5</v>
          </cell>
          <cell r="L35">
            <v>2714.8999999999069</v>
          </cell>
          <cell r="M35">
            <v>884.20000000018626</v>
          </cell>
          <cell r="N35">
            <v>2988.4000000003725</v>
          </cell>
          <cell r="O35">
            <v>719</v>
          </cell>
          <cell r="P35">
            <v>2363.6000000005588</v>
          </cell>
          <cell r="Q35">
            <v>2460.2000000001863</v>
          </cell>
          <cell r="R35">
            <v>42002.000000007451</v>
          </cell>
          <cell r="S35">
            <v>4354.6000000005588</v>
          </cell>
          <cell r="T35">
            <v>3660.7000000001863</v>
          </cell>
          <cell r="U35">
            <v>1917.1000000000931</v>
          </cell>
          <cell r="V35">
            <v>3928.4000000001397</v>
          </cell>
          <cell r="W35">
            <v>2545.6999999997206</v>
          </cell>
          <cell r="X35">
            <v>860.60000000009313</v>
          </cell>
          <cell r="Y35">
            <v>5876.6999999997206</v>
          </cell>
          <cell r="Z35">
            <v>1505.7999999998137</v>
          </cell>
          <cell r="AA35">
            <v>3341.2999999998137</v>
          </cell>
          <cell r="AB35">
            <v>2655.3999999994412</v>
          </cell>
          <cell r="AC35">
            <v>6009.2999999998137</v>
          </cell>
          <cell r="AD35">
            <v>5346.4000000003725</v>
          </cell>
          <cell r="AE35">
            <v>63735.39999999851</v>
          </cell>
          <cell r="AF35">
            <v>-47.199999999720603</v>
          </cell>
          <cell r="AG35">
            <v>4164.4000000003725</v>
          </cell>
          <cell r="AH35">
            <v>3515.5</v>
          </cell>
          <cell r="AI35">
            <v>5527.8000000000466</v>
          </cell>
          <cell r="AJ35">
            <v>3571.0600000000559</v>
          </cell>
          <cell r="AK35">
            <v>1753.6000000000931</v>
          </cell>
          <cell r="AL35">
            <v>-14.459999999962747</v>
          </cell>
          <cell r="AM35">
            <v>14591.700000000186</v>
          </cell>
          <cell r="AN35">
            <v>6991.7000000001863</v>
          </cell>
          <cell r="AO35">
            <v>4416.2999999988824</v>
          </cell>
          <cell r="AP35">
            <v>8222.4000000003725</v>
          </cell>
          <cell r="AQ35">
            <v>11042.599999999627</v>
          </cell>
          <cell r="AR35">
            <v>50643.859999999404</v>
          </cell>
          <cell r="AS35">
            <v>3086</v>
          </cell>
          <cell r="AT35">
            <v>2884</v>
          </cell>
          <cell r="AU35">
            <v>4351.25</v>
          </cell>
          <cell r="AV35">
            <v>4115.399999999674</v>
          </cell>
          <cell r="AW35">
            <v>2692.4099999999162</v>
          </cell>
          <cell r="AX35">
            <v>598.39999999990687</v>
          </cell>
          <cell r="AY35">
            <v>-597.49999999953434</v>
          </cell>
          <cell r="AZ35">
            <v>7666</v>
          </cell>
          <cell r="BA35">
            <v>9070.0999999996275</v>
          </cell>
          <cell r="BB35">
            <v>3506</v>
          </cell>
          <cell r="BC35">
            <v>9198.5999999996275</v>
          </cell>
          <cell r="BD35">
            <v>4073.2000000011176</v>
          </cell>
          <cell r="BE35">
            <v>44799.140000008047</v>
          </cell>
          <cell r="BF35">
            <v>3563.7000000001863</v>
          </cell>
          <cell r="BG35">
            <v>5511.2399999997579</v>
          </cell>
          <cell r="BH35">
            <v>5152.9500000001863</v>
          </cell>
          <cell r="BI35">
            <v>3236.8999999999069</v>
          </cell>
          <cell r="BJ35">
            <v>2789.25</v>
          </cell>
          <cell r="BK35">
            <v>787.10000000009313</v>
          </cell>
          <cell r="BL35">
            <v>2751.5</v>
          </cell>
          <cell r="BM35">
            <v>7626</v>
          </cell>
          <cell r="BN35">
            <v>6597.0999999996275</v>
          </cell>
          <cell r="BO35">
            <v>-1414</v>
          </cell>
          <cell r="BP35">
            <v>7437.7000000001863</v>
          </cell>
          <cell r="BQ35">
            <v>759.70000000018626</v>
          </cell>
          <cell r="BR35">
            <v>9691.2700000181794</v>
          </cell>
          <cell r="BS35">
            <v>3591</v>
          </cell>
          <cell r="BT35">
            <v>929.51000000024214</v>
          </cell>
          <cell r="BU35">
            <v>345.40000000037253</v>
          </cell>
          <cell r="BV35">
            <v>678.20000000018626</v>
          </cell>
          <cell r="BW35">
            <v>1235.5</v>
          </cell>
          <cell r="BX35">
            <v>-133.74000000022352</v>
          </cell>
          <cell r="BY35">
            <v>-2863.8999999999069</v>
          </cell>
          <cell r="BZ35">
            <v>-382.5</v>
          </cell>
          <cell r="CA35">
            <v>1056.7000000001863</v>
          </cell>
          <cell r="CB35">
            <v>-2307.2000000001863</v>
          </cell>
          <cell r="CC35">
            <v>5467.6999999992549</v>
          </cell>
          <cell r="CD35">
            <v>2074.6000000000931</v>
          </cell>
          <cell r="CE35">
            <v>22388.079999998212</v>
          </cell>
          <cell r="CF35">
            <v>1026.3500000000931</v>
          </cell>
          <cell r="CG35">
            <v>1183.3000000007451</v>
          </cell>
          <cell r="CH35">
            <v>660.60000000009313</v>
          </cell>
          <cell r="CI35">
            <v>1465.5500000002794</v>
          </cell>
          <cell r="CJ35">
            <v>38.939999999944121</v>
          </cell>
          <cell r="CK35">
            <v>-128.26000000024214</v>
          </cell>
          <cell r="CL35">
            <v>-3195.7000000001863</v>
          </cell>
          <cell r="CM35">
            <v>9695.2000000001863</v>
          </cell>
          <cell r="CN35">
            <v>2590.7000000001863</v>
          </cell>
          <cell r="CO35">
            <v>3460.8999999994412</v>
          </cell>
          <cell r="CP35">
            <v>2013.2999999998137</v>
          </cell>
          <cell r="CQ35">
            <v>3577.2000000001863</v>
          </cell>
          <cell r="CR35">
            <v>14592.85000000149</v>
          </cell>
          <cell r="CS35">
            <v>5619.9999999995343</v>
          </cell>
          <cell r="CT35">
            <v>1642.6000000000931</v>
          </cell>
          <cell r="CU35">
            <v>1689</v>
          </cell>
          <cell r="CV35">
            <v>1032.4000000001397</v>
          </cell>
          <cell r="CW35">
            <v>-906</v>
          </cell>
          <cell r="CX35">
            <v>-321.29999999981374</v>
          </cell>
          <cell r="CY35">
            <v>-2426</v>
          </cell>
          <cell r="CZ35">
            <v>-2549.5</v>
          </cell>
          <cell r="DA35">
            <v>2774.4000000003725</v>
          </cell>
          <cell r="DB35">
            <v>3329.2999999998137</v>
          </cell>
          <cell r="DC35">
            <v>1134.0000000009313</v>
          </cell>
          <cell r="DD35">
            <v>3573.9500000001863</v>
          </cell>
          <cell r="DE35">
            <v>13891.889999993145</v>
          </cell>
          <cell r="DF35">
            <v>3076.7000000001863</v>
          </cell>
          <cell r="DG35">
            <v>1127.2600000002421</v>
          </cell>
          <cell r="DH35">
            <v>579.20000000018626</v>
          </cell>
          <cell r="DI35">
            <v>425.89999999990687</v>
          </cell>
          <cell r="DJ35">
            <v>283.60000000009313</v>
          </cell>
          <cell r="DK35">
            <v>-242.21999999973923</v>
          </cell>
          <cell r="DL35">
            <v>-3255.3000000007451</v>
          </cell>
          <cell r="DM35">
            <v>3118</v>
          </cell>
          <cell r="DN35">
            <v>1385.5</v>
          </cell>
          <cell r="DO35">
            <v>-3194.7999999998137</v>
          </cell>
          <cell r="DP35">
            <v>4760</v>
          </cell>
          <cell r="DQ35">
            <v>5828.0499999998137</v>
          </cell>
          <cell r="DR35">
            <v>7967.0100000016391</v>
          </cell>
          <cell r="DS35">
            <v>312.70000000018626</v>
          </cell>
          <cell r="DT35">
            <v>314.27000000001863</v>
          </cell>
          <cell r="DU35">
            <v>196.78000000002794</v>
          </cell>
          <cell r="DV35">
            <v>-1396.4600000000792</v>
          </cell>
          <cell r="DW35">
            <v>-258</v>
          </cell>
          <cell r="DX35">
            <v>383.91000000014901</v>
          </cell>
          <cell r="DY35">
            <v>-609.46999999997206</v>
          </cell>
          <cell r="DZ35">
            <v>728.99999999953434</v>
          </cell>
          <cell r="EA35">
            <v>3791.3000000007451</v>
          </cell>
          <cell r="EB35">
            <v>2124.3999999999069</v>
          </cell>
          <cell r="EC35">
            <v>2235.5800000000745</v>
          </cell>
          <cell r="ED35">
            <v>143</v>
          </cell>
        </row>
        <row r="36">
          <cell r="F36">
            <v>231.46999999997206</v>
          </cell>
          <cell r="G36">
            <v>241.71999999997206</v>
          </cell>
          <cell r="H36">
            <v>384.4199999999837</v>
          </cell>
          <cell r="I36">
            <v>0</v>
          </cell>
          <cell r="J36">
            <v>186.52999999999884</v>
          </cell>
          <cell r="K36">
            <v>0.44000000000232831</v>
          </cell>
          <cell r="L36">
            <v>-284.09000000002561</v>
          </cell>
          <cell r="M36">
            <v>151.65000000002328</v>
          </cell>
          <cell r="N36">
            <v>630.64000000001397</v>
          </cell>
          <cell r="O36">
            <v>283.17999999999302</v>
          </cell>
          <cell r="P36">
            <v>0</v>
          </cell>
          <cell r="Q36">
            <v>381.34000000002561</v>
          </cell>
          <cell r="R36">
            <v>4320.4799999990501</v>
          </cell>
          <cell r="S36">
            <v>446</v>
          </cell>
          <cell r="T36">
            <v>179.29999999998836</v>
          </cell>
          <cell r="U36">
            <v>236.53999999997905</v>
          </cell>
          <cell r="V36">
            <v>74.659999999974389</v>
          </cell>
          <cell r="W36">
            <v>90.970000000001164</v>
          </cell>
          <cell r="X36">
            <v>516.68999999994412</v>
          </cell>
          <cell r="Y36">
            <v>56.179999999993015</v>
          </cell>
          <cell r="Z36">
            <v>642.09999999997672</v>
          </cell>
          <cell r="AA36">
            <v>160.34999999997672</v>
          </cell>
          <cell r="AB36">
            <v>1211.5</v>
          </cell>
          <cell r="AC36">
            <v>501.78000000002794</v>
          </cell>
          <cell r="AD36">
            <v>204.40999999997439</v>
          </cell>
          <cell r="AE36">
            <v>5684.5799999996088</v>
          </cell>
          <cell r="AF36">
            <v>1368.7999999999884</v>
          </cell>
          <cell r="AG36">
            <v>583.71999999997206</v>
          </cell>
          <cell r="AH36">
            <v>311.34999999997672</v>
          </cell>
          <cell r="AI36">
            <v>173.26000000000931</v>
          </cell>
          <cell r="AJ36">
            <v>88.150000000023283</v>
          </cell>
          <cell r="AK36">
            <v>363.16000000000349</v>
          </cell>
          <cell r="AL36">
            <v>-383.28000000002794</v>
          </cell>
          <cell r="AM36">
            <v>1416.2399999999907</v>
          </cell>
          <cell r="AN36">
            <v>247.98999999999069</v>
          </cell>
          <cell r="AO36">
            <v>444.43999999994412</v>
          </cell>
          <cell r="AP36">
            <v>522.54999999998836</v>
          </cell>
          <cell r="AQ36">
            <v>548.20000000001164</v>
          </cell>
          <cell r="AR36">
            <v>3154.3100000014529</v>
          </cell>
          <cell r="AS36">
            <v>358.6600000000326</v>
          </cell>
          <cell r="AT36">
            <v>281.59000000002561</v>
          </cell>
          <cell r="AU36">
            <v>74.799999999988358</v>
          </cell>
          <cell r="AV36">
            <v>501.34999999997672</v>
          </cell>
          <cell r="AW36">
            <v>8.4200000000128057</v>
          </cell>
          <cell r="AX36">
            <v>568.5800000000163</v>
          </cell>
          <cell r="AY36">
            <v>-300.70000000001164</v>
          </cell>
          <cell r="AZ36">
            <v>954.25</v>
          </cell>
          <cell r="BA36">
            <v>0.63999999998486601</v>
          </cell>
          <cell r="BB36">
            <v>486.44000000000233</v>
          </cell>
          <cell r="BC36">
            <v>119.69000000000233</v>
          </cell>
          <cell r="BD36">
            <v>100.5899999999674</v>
          </cell>
          <cell r="BE36">
            <v>6997.9199999989942</v>
          </cell>
          <cell r="BF36">
            <v>518.93999999994412</v>
          </cell>
          <cell r="BG36">
            <v>428.75</v>
          </cell>
          <cell r="BH36">
            <v>119.15999999997439</v>
          </cell>
          <cell r="BI36">
            <v>1098.4099999999744</v>
          </cell>
          <cell r="BJ36">
            <v>779.20999999999185</v>
          </cell>
          <cell r="BK36">
            <v>313.65000000002328</v>
          </cell>
          <cell r="BL36">
            <v>1452.6599999999744</v>
          </cell>
          <cell r="BM36">
            <v>921.27999999996973</v>
          </cell>
          <cell r="BN36">
            <v>0</v>
          </cell>
          <cell r="BO36">
            <v>764.90000000002328</v>
          </cell>
          <cell r="BP36">
            <v>427.93999999994412</v>
          </cell>
          <cell r="BQ36">
            <v>173.01999999996042</v>
          </cell>
          <cell r="BR36">
            <v>1495.7899999995716</v>
          </cell>
          <cell r="BS36">
            <v>266.4199999999837</v>
          </cell>
          <cell r="BT36">
            <v>5.5900000000256114</v>
          </cell>
          <cell r="BU36">
            <v>-241.38000000000466</v>
          </cell>
          <cell r="BV36">
            <v>38.650000000023283</v>
          </cell>
          <cell r="BW36">
            <v>421.62999999994645</v>
          </cell>
          <cell r="BX36">
            <v>89.820000000006985</v>
          </cell>
          <cell r="BY36">
            <v>68.419999999983702</v>
          </cell>
          <cell r="BZ36">
            <v>274.94000000000233</v>
          </cell>
          <cell r="CA36">
            <v>0</v>
          </cell>
          <cell r="CB36">
            <v>303.12000000005355</v>
          </cell>
          <cell r="CC36">
            <v>194.27999999996973</v>
          </cell>
          <cell r="CD36">
            <v>74.299999999988358</v>
          </cell>
          <cell r="CE36">
            <v>1359.4400000004098</v>
          </cell>
          <cell r="CF36">
            <v>280.01999999996042</v>
          </cell>
          <cell r="CG36">
            <v>308.23999999999069</v>
          </cell>
          <cell r="CH36">
            <v>40.839999999967404</v>
          </cell>
          <cell r="CI36">
            <v>169.46999999997206</v>
          </cell>
          <cell r="CJ36">
            <v>0</v>
          </cell>
          <cell r="CK36">
            <v>-7.3199999999487773</v>
          </cell>
          <cell r="CL36">
            <v>-178.05999999999767</v>
          </cell>
          <cell r="CM36">
            <v>180.69999999995343</v>
          </cell>
          <cell r="CN36">
            <v>130.6600000000326</v>
          </cell>
          <cell r="CO36">
            <v>341.11000000001513</v>
          </cell>
          <cell r="CP36">
            <v>0</v>
          </cell>
          <cell r="CQ36">
            <v>93.78000000002794</v>
          </cell>
          <cell r="CR36">
            <v>592.39999999990687</v>
          </cell>
          <cell r="CS36">
            <v>0</v>
          </cell>
          <cell r="CT36">
            <v>0</v>
          </cell>
          <cell r="CU36">
            <v>0</v>
          </cell>
          <cell r="CV36">
            <v>-945.22000000003027</v>
          </cell>
          <cell r="CW36">
            <v>23.019999999960419</v>
          </cell>
          <cell r="CX36">
            <v>11.279999999969732</v>
          </cell>
          <cell r="CY36">
            <v>365.04999999998836</v>
          </cell>
          <cell r="CZ36">
            <v>328.5</v>
          </cell>
          <cell r="DA36">
            <v>127.18000000005122</v>
          </cell>
          <cell r="DB36">
            <v>173.25</v>
          </cell>
          <cell r="DC36">
            <v>396.5800000000163</v>
          </cell>
          <cell r="DD36">
            <v>112.75999999995111</v>
          </cell>
          <cell r="DE36">
            <v>1475.1299999998882</v>
          </cell>
          <cell r="DF36">
            <v>339.25</v>
          </cell>
          <cell r="DG36">
            <v>0</v>
          </cell>
          <cell r="DH36">
            <v>580.21999999997206</v>
          </cell>
          <cell r="DI36">
            <v>351.84000000002561</v>
          </cell>
          <cell r="DJ36">
            <v>95.970000000030268</v>
          </cell>
          <cell r="DK36">
            <v>-118.96000000002095</v>
          </cell>
          <cell r="DL36">
            <v>37.580000000016298</v>
          </cell>
          <cell r="DM36">
            <v>0</v>
          </cell>
          <cell r="DN36">
            <v>-14.900000000023283</v>
          </cell>
          <cell r="DO36">
            <v>0</v>
          </cell>
          <cell r="DP36">
            <v>211.87999999994645</v>
          </cell>
          <cell r="DQ36">
            <v>-7.75</v>
          </cell>
          <cell r="DR36">
            <v>225.45600000023842</v>
          </cell>
          <cell r="DS36">
            <v>0</v>
          </cell>
          <cell r="DT36">
            <v>5.9400000000023283</v>
          </cell>
          <cell r="DU36">
            <v>54.279999999998836</v>
          </cell>
          <cell r="DV36">
            <v>89.686000000001513</v>
          </cell>
          <cell r="DW36">
            <v>0</v>
          </cell>
          <cell r="DX36">
            <v>-119.20000000001164</v>
          </cell>
          <cell r="DY36">
            <v>0</v>
          </cell>
          <cell r="DZ36">
            <v>194.75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-23.342999999877065</v>
          </cell>
          <cell r="G38">
            <v>-92.010000000067521</v>
          </cell>
          <cell r="H38">
            <v>-21.825000000069849</v>
          </cell>
          <cell r="I38">
            <v>0</v>
          </cell>
          <cell r="J38">
            <v>-1.0079999999143183</v>
          </cell>
          <cell r="K38">
            <v>-2.4952700000721961</v>
          </cell>
          <cell r="L38">
            <v>504.82110000005923</v>
          </cell>
          <cell r="M38">
            <v>-498.10614000004716</v>
          </cell>
          <cell r="N38">
            <v>-254.32339999987744</v>
          </cell>
          <cell r="O38">
            <v>-22.968000000109896</v>
          </cell>
          <cell r="P38">
            <v>-2.309999999939464</v>
          </cell>
          <cell r="Q38">
            <v>-119.73000000009779</v>
          </cell>
          <cell r="R38">
            <v>-1616.7311400007457</v>
          </cell>
          <cell r="S38">
            <v>-13.652289999998175</v>
          </cell>
          <cell r="T38">
            <v>-172.42347999993945</v>
          </cell>
          <cell r="U38">
            <v>-26.678299999970477</v>
          </cell>
          <cell r="V38">
            <v>-20.304980000015348</v>
          </cell>
          <cell r="W38">
            <v>0</v>
          </cell>
          <cell r="X38">
            <v>-61.56539999996312</v>
          </cell>
          <cell r="Y38">
            <v>0</v>
          </cell>
          <cell r="Z38">
            <v>-752.29244999983348</v>
          </cell>
          <cell r="AA38">
            <v>-194.00940000009723</v>
          </cell>
          <cell r="AB38">
            <v>-168.29739999992307</v>
          </cell>
          <cell r="AC38">
            <v>-39.848599999968428</v>
          </cell>
          <cell r="AD38">
            <v>-167.65883999993093</v>
          </cell>
          <cell r="AE38">
            <v>-1807.9146300014108</v>
          </cell>
          <cell r="AF38">
            <v>-124.15246000001207</v>
          </cell>
          <cell r="AG38">
            <v>-337.50289999996312</v>
          </cell>
          <cell r="AH38">
            <v>-84.936999999976251</v>
          </cell>
          <cell r="AI38">
            <v>-7.3789999999571592</v>
          </cell>
          <cell r="AJ38">
            <v>-1.507200000109151</v>
          </cell>
          <cell r="AK38">
            <v>-21.809589999960735</v>
          </cell>
          <cell r="AL38">
            <v>0</v>
          </cell>
          <cell r="AM38">
            <v>-551.96652000024915</v>
          </cell>
          <cell r="AN38">
            <v>-228.63829999999143</v>
          </cell>
          <cell r="AO38">
            <v>-192.14916000002995</v>
          </cell>
          <cell r="AP38">
            <v>-35.679819999961182</v>
          </cell>
          <cell r="AQ38">
            <v>-222.19267999997828</v>
          </cell>
          <cell r="AR38">
            <v>-1712.7777599990368</v>
          </cell>
          <cell r="AS38">
            <v>-76.500760000082664</v>
          </cell>
          <cell r="AT38">
            <v>-244.38511999987531</v>
          </cell>
          <cell r="AU38">
            <v>-128.92879999993602</v>
          </cell>
          <cell r="AV38">
            <v>-14.071400000015274</v>
          </cell>
          <cell r="AW38">
            <v>-38.250379999983124</v>
          </cell>
          <cell r="AX38">
            <v>-50.388599999714643</v>
          </cell>
          <cell r="AY38">
            <v>0</v>
          </cell>
          <cell r="AZ38">
            <v>-458.09490000014193</v>
          </cell>
          <cell r="BA38">
            <v>-206.97331999987364</v>
          </cell>
          <cell r="BB38">
            <v>-214.72892000002321</v>
          </cell>
          <cell r="BC38">
            <v>-1.2590199999976903</v>
          </cell>
          <cell r="BD38">
            <v>-279.19653999991715</v>
          </cell>
          <cell r="BE38">
            <v>-1212.3352999985218</v>
          </cell>
          <cell r="BF38">
            <v>-70.332900000037625</v>
          </cell>
          <cell r="BG38">
            <v>-186.35760000004666</v>
          </cell>
          <cell r="BH38">
            <v>-44.635800000047311</v>
          </cell>
          <cell r="BI38">
            <v>-0.92399999999906868</v>
          </cell>
          <cell r="BJ38">
            <v>-12.035099999979138</v>
          </cell>
          <cell r="BK38">
            <v>-102.26979999989271</v>
          </cell>
          <cell r="BL38">
            <v>0</v>
          </cell>
          <cell r="BM38">
            <v>-290.57559999986552</v>
          </cell>
          <cell r="BN38">
            <v>-254.43420000001788</v>
          </cell>
          <cell r="BO38">
            <v>-123.28800000005867</v>
          </cell>
          <cell r="BP38">
            <v>-164.5743000000366</v>
          </cell>
          <cell r="BQ38">
            <v>37.091999999945983</v>
          </cell>
          <cell r="BR38">
            <v>-862.94911999814212</v>
          </cell>
          <cell r="BS38">
            <v>-83.905119999893941</v>
          </cell>
          <cell r="BT38">
            <v>-142.49066000001039</v>
          </cell>
          <cell r="BU38">
            <v>-65.166399999870919</v>
          </cell>
          <cell r="BV38">
            <v>-3.6503999999840744</v>
          </cell>
          <cell r="BW38">
            <v>-34.181940000038594</v>
          </cell>
          <cell r="BX38">
            <v>-198.519820000045</v>
          </cell>
          <cell r="BY38">
            <v>0</v>
          </cell>
          <cell r="BZ38">
            <v>-102.0248099998571</v>
          </cell>
          <cell r="CA38">
            <v>-36.297350000124425</v>
          </cell>
          <cell r="CB38">
            <v>-51.737659999984317</v>
          </cell>
          <cell r="CC38">
            <v>-51.054900000046473</v>
          </cell>
          <cell r="CD38">
            <v>-93.920060000033118</v>
          </cell>
          <cell r="CE38">
            <v>-801.55918999761343</v>
          </cell>
          <cell r="CF38">
            <v>-37.835100000025705</v>
          </cell>
          <cell r="CG38">
            <v>-120.02740000002086</v>
          </cell>
          <cell r="CH38">
            <v>-68.265799999935552</v>
          </cell>
          <cell r="CI38">
            <v>-3.8925000000745058</v>
          </cell>
          <cell r="CJ38">
            <v>-14.756900000036694</v>
          </cell>
          <cell r="CK38">
            <v>26.280920000048354</v>
          </cell>
          <cell r="CL38">
            <v>0</v>
          </cell>
          <cell r="CM38">
            <v>-168.5063000000082</v>
          </cell>
          <cell r="CN38">
            <v>-100.3327500000596</v>
          </cell>
          <cell r="CO38">
            <v>-199.9741600000998</v>
          </cell>
          <cell r="CP38">
            <v>-75.272300000011455</v>
          </cell>
          <cell r="CQ38">
            <v>-38.97690000012517</v>
          </cell>
          <cell r="CR38">
            <v>-916.84661999903619</v>
          </cell>
          <cell r="CS38">
            <v>-140.21940000005998</v>
          </cell>
          <cell r="CT38">
            <v>-100.82274000003235</v>
          </cell>
          <cell r="CU38">
            <v>-22.833000000042375</v>
          </cell>
          <cell r="CV38">
            <v>-57.011700000031851</v>
          </cell>
          <cell r="CW38">
            <v>5.819759999983944</v>
          </cell>
          <cell r="CX38">
            <v>-56.214000000152737</v>
          </cell>
          <cell r="CY38">
            <v>0</v>
          </cell>
          <cell r="CZ38">
            <v>-52.339500000001863</v>
          </cell>
          <cell r="DA38">
            <v>-198.51750000007451</v>
          </cell>
          <cell r="DB38">
            <v>-149.51190000004135</v>
          </cell>
          <cell r="DC38">
            <v>-93.477240000036545</v>
          </cell>
          <cell r="DD38">
            <v>-51.719400000059977</v>
          </cell>
          <cell r="DE38">
            <v>-559.54114000126719</v>
          </cell>
          <cell r="DF38">
            <v>-69.16602000000421</v>
          </cell>
          <cell r="DG38">
            <v>-127.74696000001859</v>
          </cell>
          <cell r="DH38">
            <v>3.9204000000609085</v>
          </cell>
          <cell r="DI38">
            <v>-30.684390000067651</v>
          </cell>
          <cell r="DJ38">
            <v>8.8463100000517443</v>
          </cell>
          <cell r="DK38">
            <v>19.707319999812171</v>
          </cell>
          <cell r="DL38">
            <v>0</v>
          </cell>
          <cell r="DM38">
            <v>-103.78819999983534</v>
          </cell>
          <cell r="DN38">
            <v>-51.686799999792129</v>
          </cell>
          <cell r="DO38">
            <v>-81.700410000048578</v>
          </cell>
          <cell r="DP38">
            <v>-55.684200000017881</v>
          </cell>
          <cell r="DQ38">
            <v>-71.558190000010654</v>
          </cell>
          <cell r="DR38">
            <v>-763.42691999860108</v>
          </cell>
          <cell r="DS38">
            <v>-40.65588000009302</v>
          </cell>
          <cell r="DT38">
            <v>-67.23155999998562</v>
          </cell>
          <cell r="DU38">
            <v>-12.815400000079535</v>
          </cell>
          <cell r="DV38">
            <v>-35.098200000007637</v>
          </cell>
          <cell r="DW38">
            <v>-8.7605999999213964</v>
          </cell>
          <cell r="DX38">
            <v>47.690879999659956</v>
          </cell>
          <cell r="DY38">
            <v>-18.492959999945015</v>
          </cell>
          <cell r="DZ38">
            <v>0</v>
          </cell>
          <cell r="EA38">
            <v>-271.26312000001781</v>
          </cell>
          <cell r="EB38">
            <v>-165.96035999991</v>
          </cell>
          <cell r="EC38">
            <v>-46.555799999972805</v>
          </cell>
          <cell r="ED38">
            <v>-144.28391999995802</v>
          </cell>
        </row>
        <row r="39">
          <cell r="F39">
            <v>0</v>
          </cell>
          <cell r="G39">
            <v>605.17233099999976</v>
          </cell>
          <cell r="H39">
            <v>1726.3638099999953</v>
          </cell>
          <cell r="I39">
            <v>512.69189999999981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-103857.82890000005</v>
          </cell>
          <cell r="S39">
            <v>0</v>
          </cell>
          <cell r="T39">
            <v>0</v>
          </cell>
          <cell r="U39">
            <v>618.17499999999927</v>
          </cell>
          <cell r="V39">
            <v>565.96609999999964</v>
          </cell>
          <cell r="W39">
            <v>0</v>
          </cell>
          <cell r="X39">
            <v>0</v>
          </cell>
          <cell r="Y39">
            <v>-105041.97000000003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215.51647999999113</v>
          </cell>
          <cell r="AF39">
            <v>0</v>
          </cell>
          <cell r="AG39">
            <v>0</v>
          </cell>
          <cell r="AH39">
            <v>215.51648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-71310.5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-71310.5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-832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-832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-1276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-1276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-1788.1000000000931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-1788.1000000000931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-2460.2000000001863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-2460.2000000001863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5297.0270000007004</v>
          </cell>
          <cell r="G41">
            <v>5112.4823310002685</v>
          </cell>
          <cell r="H41">
            <v>8617.8588100001216</v>
          </cell>
          <cell r="I41">
            <v>4632.6919000018388</v>
          </cell>
          <cell r="J41">
            <v>4319.4419999998063</v>
          </cell>
          <cell r="K41">
            <v>2798.2447300013155</v>
          </cell>
          <cell r="L41">
            <v>-14025.068899996579</v>
          </cell>
          <cell r="M41">
            <v>7137.9438599944115</v>
          </cell>
          <cell r="N41">
            <v>18357.416600000113</v>
          </cell>
          <cell r="O41">
            <v>5901.7119999974966</v>
          </cell>
          <cell r="P41">
            <v>4669.5900000035763</v>
          </cell>
          <cell r="Q41">
            <v>6300.7100000008941</v>
          </cell>
          <cell r="R41">
            <v>-16613.560039967299</v>
          </cell>
          <cell r="S41">
            <v>8999.6477099992335</v>
          </cell>
          <cell r="T41">
            <v>8399.5765200015157</v>
          </cell>
          <cell r="U41">
            <v>6829.6367000043392</v>
          </cell>
          <cell r="V41">
            <v>10197.821120001376</v>
          </cell>
          <cell r="W41">
            <v>4887.6899999985471</v>
          </cell>
          <cell r="X41">
            <v>3827.6246000006795</v>
          </cell>
          <cell r="Y41">
            <v>-67362.089999999851</v>
          </cell>
          <cell r="Z41">
            <v>16351.807549998164</v>
          </cell>
          <cell r="AA41">
            <v>26834.440599996597</v>
          </cell>
          <cell r="AB41">
            <v>20632.002599999309</v>
          </cell>
          <cell r="AC41">
            <v>11440.831399999559</v>
          </cell>
          <cell r="AD41">
            <v>-67652.548839999363</v>
          </cell>
          <cell r="AE41">
            <v>51622.081850022078</v>
          </cell>
          <cell r="AF41">
            <v>7823.4475400000811</v>
          </cell>
          <cell r="AG41">
            <v>15300.617099998519</v>
          </cell>
          <cell r="AH41">
            <v>10943.92948000133</v>
          </cell>
          <cell r="AI41">
            <v>11099.980999998748</v>
          </cell>
          <cell r="AJ41">
            <v>5233.2027999991551</v>
          </cell>
          <cell r="AK41">
            <v>4914.4504099991173</v>
          </cell>
          <cell r="AL41">
            <v>-6695.7399999946356</v>
          </cell>
          <cell r="AM41">
            <v>34308.173480000347</v>
          </cell>
          <cell r="AN41">
            <v>9367.8516999967396</v>
          </cell>
          <cell r="AO41">
            <v>14865.290839999914</v>
          </cell>
          <cell r="AP41">
            <v>7967.7701800055802</v>
          </cell>
          <cell r="AQ41">
            <v>-63506.892680004239</v>
          </cell>
          <cell r="AR41">
            <v>111980.13224005699</v>
          </cell>
          <cell r="AS41">
            <v>18273.859239999205</v>
          </cell>
          <cell r="AT41">
            <v>4779.404880002141</v>
          </cell>
          <cell r="AU41">
            <v>12743.421200001612</v>
          </cell>
          <cell r="AV41">
            <v>11556.978600002825</v>
          </cell>
          <cell r="AW41">
            <v>11653.119620000012</v>
          </cell>
          <cell r="AX41">
            <v>5898.1914000008255</v>
          </cell>
          <cell r="AY41">
            <v>-2607.6999999992549</v>
          </cell>
          <cell r="AZ41">
            <v>26023.455099999905</v>
          </cell>
          <cell r="BA41">
            <v>13080.966680001467</v>
          </cell>
          <cell r="BB41">
            <v>26832.911079999059</v>
          </cell>
          <cell r="BC41">
            <v>19228.030980002135</v>
          </cell>
          <cell r="BD41">
            <v>-35482.506539996713</v>
          </cell>
          <cell r="BE41">
            <v>100681.98470002413</v>
          </cell>
          <cell r="BF41">
            <v>10955.807100001723</v>
          </cell>
          <cell r="BG41">
            <v>14905.23239999637</v>
          </cell>
          <cell r="BH41">
            <v>14285.274199999869</v>
          </cell>
          <cell r="BI41">
            <v>8345.2859999984503</v>
          </cell>
          <cell r="BJ41">
            <v>9221.9849000005051</v>
          </cell>
          <cell r="BK41">
            <v>4963.6801999974996</v>
          </cell>
          <cell r="BL41">
            <v>-47016.840000003576</v>
          </cell>
          <cell r="BM41">
            <v>30500.504399999976</v>
          </cell>
          <cell r="BN41">
            <v>13118.865800000727</v>
          </cell>
          <cell r="BO41">
            <v>22928.011999998242</v>
          </cell>
          <cell r="BP41">
            <v>18957.065699998289</v>
          </cell>
          <cell r="BQ41">
            <v>-482.88800000026822</v>
          </cell>
          <cell r="BR41">
            <v>-4426.069119989872</v>
          </cell>
          <cell r="BS41">
            <v>8985.0148799996823</v>
          </cell>
          <cell r="BT41">
            <v>4983.609339999035</v>
          </cell>
          <cell r="BU41">
            <v>2741.6536000035703</v>
          </cell>
          <cell r="BV41">
            <v>338.59959999844432</v>
          </cell>
          <cell r="BW41">
            <v>3467.5680599994957</v>
          </cell>
          <cell r="BX41">
            <v>2600.6601799987257</v>
          </cell>
          <cell r="BY41">
            <v>7698.5200000032783</v>
          </cell>
          <cell r="BZ41">
            <v>4024.5151899978518</v>
          </cell>
          <cell r="CA41">
            <v>2462.2026499994099</v>
          </cell>
          <cell r="CB41">
            <v>-61580.51765999943</v>
          </cell>
          <cell r="CC41">
            <v>10924.325100000948</v>
          </cell>
          <cell r="CD41">
            <v>8927.7799399998039</v>
          </cell>
          <cell r="CE41">
            <v>51624.660810023546</v>
          </cell>
          <cell r="CF41">
            <v>-16505.065100001171</v>
          </cell>
          <cell r="CG41">
            <v>-3039.2873999979347</v>
          </cell>
          <cell r="CH41">
            <v>3594.1741999983788</v>
          </cell>
          <cell r="CI41">
            <v>1181.9275000020862</v>
          </cell>
          <cell r="CJ41">
            <v>1738.8831000011414</v>
          </cell>
          <cell r="CK41">
            <v>844.80091999843717</v>
          </cell>
          <cell r="CL41">
            <v>11189.740000002086</v>
          </cell>
          <cell r="CM41">
            <v>17782.893699999899</v>
          </cell>
          <cell r="CN41">
            <v>4976.8272500000894</v>
          </cell>
          <cell r="CO41">
            <v>11998.335839997977</v>
          </cell>
          <cell r="CP41">
            <v>7462.5276999995112</v>
          </cell>
          <cell r="CQ41">
            <v>10398.903099998832</v>
          </cell>
          <cell r="CR41">
            <v>72883.953380018473</v>
          </cell>
          <cell r="CS41">
            <v>12650.280600000173</v>
          </cell>
          <cell r="CT41">
            <v>6140.0772600006312</v>
          </cell>
          <cell r="CU41">
            <v>-1272.3330000005662</v>
          </cell>
          <cell r="CV41">
            <v>2529.3683000020683</v>
          </cell>
          <cell r="CW41">
            <v>-2094.0102399997413</v>
          </cell>
          <cell r="CX41">
            <v>1141.1659999974072</v>
          </cell>
          <cell r="CY41">
            <v>19448.25</v>
          </cell>
          <cell r="CZ41">
            <v>-117.13949999958277</v>
          </cell>
          <cell r="DA41">
            <v>7507.5625</v>
          </cell>
          <cell r="DB41">
            <v>9693.8381000012159</v>
          </cell>
          <cell r="DC41">
            <v>7793.3027599975467</v>
          </cell>
          <cell r="DD41">
            <v>9463.5905999988317</v>
          </cell>
          <cell r="DE41">
            <v>88754.078859984875</v>
          </cell>
          <cell r="DF41">
            <v>21136.383979998529</v>
          </cell>
          <cell r="DG41">
            <v>5386.2130400016904</v>
          </cell>
          <cell r="DH41">
            <v>3300.3403999954462</v>
          </cell>
          <cell r="DI41">
            <v>2973.0556099992245</v>
          </cell>
          <cell r="DJ41">
            <v>794.91630999930203</v>
          </cell>
          <cell r="DK41">
            <v>495.0273199994117</v>
          </cell>
          <cell r="DL41">
            <v>16854.079999998212</v>
          </cell>
          <cell r="DM41">
            <v>6921.4118000008166</v>
          </cell>
          <cell r="DN41">
            <v>4991.9132000021636</v>
          </cell>
          <cell r="DO41">
            <v>1382.499589998275</v>
          </cell>
          <cell r="DP41">
            <v>11502.395799994469</v>
          </cell>
          <cell r="DQ41">
            <v>13015.841809999198</v>
          </cell>
          <cell r="DR41">
            <v>34586.239079996943</v>
          </cell>
          <cell r="DS41">
            <v>2040.2441199999303</v>
          </cell>
          <cell r="DT41">
            <v>2844.0784399993718</v>
          </cell>
          <cell r="DU41">
            <v>2745.8446000032127</v>
          </cell>
          <cell r="DV41">
            <v>-4965.6721999999136</v>
          </cell>
          <cell r="DW41">
            <v>-392.54059999994934</v>
          </cell>
          <cell r="DX41">
            <v>-649.5991200003773</v>
          </cell>
          <cell r="DY41">
            <v>37.82704000081867</v>
          </cell>
          <cell r="DZ41">
            <v>354.93999999947846</v>
          </cell>
          <cell r="EA41">
            <v>9321.1368800010532</v>
          </cell>
          <cell r="EB41">
            <v>9121.4396400004625</v>
          </cell>
          <cell r="EC41">
            <v>9016.8242000006139</v>
          </cell>
          <cell r="ED41">
            <v>5111.7160799968988</v>
          </cell>
        </row>
        <row r="43">
          <cell r="F43">
            <v>5297.0270000007004</v>
          </cell>
          <cell r="G43">
            <v>5112.4823310002685</v>
          </cell>
          <cell r="H43">
            <v>8617.8588100001216</v>
          </cell>
          <cell r="I43">
            <v>4632.6919000018388</v>
          </cell>
          <cell r="J43">
            <v>4319.4419999998063</v>
          </cell>
          <cell r="K43">
            <v>2798.2447300013155</v>
          </cell>
          <cell r="L43">
            <v>-14025.068899996579</v>
          </cell>
          <cell r="M43">
            <v>7137.9438599944115</v>
          </cell>
          <cell r="N43">
            <v>18357.416600000113</v>
          </cell>
          <cell r="O43">
            <v>5901.7119999974966</v>
          </cell>
          <cell r="P43">
            <v>4669.5900000035763</v>
          </cell>
          <cell r="Q43">
            <v>6300.7100000008941</v>
          </cell>
          <cell r="R43">
            <v>-16613.560039967299</v>
          </cell>
          <cell r="S43">
            <v>8999.6477099992335</v>
          </cell>
          <cell r="T43">
            <v>8399.5765200015157</v>
          </cell>
          <cell r="U43">
            <v>6829.6367000043392</v>
          </cell>
          <cell r="V43">
            <v>10197.821120001376</v>
          </cell>
          <cell r="W43">
            <v>4887.6899999985471</v>
          </cell>
          <cell r="X43">
            <v>3827.6246000006795</v>
          </cell>
          <cell r="Y43">
            <v>-67362.089999999851</v>
          </cell>
          <cell r="Z43">
            <v>16351.807549998164</v>
          </cell>
          <cell r="AA43">
            <v>26834.440599996597</v>
          </cell>
          <cell r="AB43">
            <v>20632.002599999309</v>
          </cell>
          <cell r="AC43">
            <v>11440.831399999559</v>
          </cell>
          <cell r="AD43">
            <v>-67652.548839999363</v>
          </cell>
          <cell r="AE43">
            <v>51622.081850022078</v>
          </cell>
          <cell r="AF43">
            <v>7823.4475400000811</v>
          </cell>
          <cell r="AG43">
            <v>15300.617099998519</v>
          </cell>
          <cell r="AH43">
            <v>10943.92948000133</v>
          </cell>
          <cell r="AI43">
            <v>11099.980999998748</v>
          </cell>
          <cell r="AJ43">
            <v>5233.2027999991551</v>
          </cell>
          <cell r="AK43">
            <v>4914.4504099991173</v>
          </cell>
          <cell r="AL43">
            <v>-6695.7399999946356</v>
          </cell>
          <cell r="AM43">
            <v>34308.173480000347</v>
          </cell>
          <cell r="AN43">
            <v>9367.8516999967396</v>
          </cell>
          <cell r="AO43">
            <v>14865.290839999914</v>
          </cell>
          <cell r="AP43">
            <v>7967.7701800055802</v>
          </cell>
          <cell r="AQ43">
            <v>-63506.892680004239</v>
          </cell>
          <cell r="AR43">
            <v>111980.13224005699</v>
          </cell>
          <cell r="AS43">
            <v>18273.859239999205</v>
          </cell>
          <cell r="AT43">
            <v>4779.404880002141</v>
          </cell>
          <cell r="AU43">
            <v>12743.421200001612</v>
          </cell>
          <cell r="AV43">
            <v>11556.978600002825</v>
          </cell>
          <cell r="AW43">
            <v>11653.119620000012</v>
          </cell>
          <cell r="AX43">
            <v>5898.1914000008255</v>
          </cell>
          <cell r="AY43">
            <v>-2607.6999999992549</v>
          </cell>
          <cell r="AZ43">
            <v>26023.455099999905</v>
          </cell>
          <cell r="BA43">
            <v>13080.966680001467</v>
          </cell>
          <cell r="BB43">
            <v>26832.911079999059</v>
          </cell>
          <cell r="BC43">
            <v>19228.030980002135</v>
          </cell>
          <cell r="BD43">
            <v>-35482.506539996713</v>
          </cell>
          <cell r="BE43">
            <v>100681.98470002413</v>
          </cell>
          <cell r="BF43">
            <v>10955.807100001723</v>
          </cell>
          <cell r="BG43">
            <v>14905.23239999637</v>
          </cell>
          <cell r="BH43">
            <v>14285.274199999869</v>
          </cell>
          <cell r="BI43">
            <v>8345.2859999984503</v>
          </cell>
          <cell r="BJ43">
            <v>9221.9849000005051</v>
          </cell>
          <cell r="BK43">
            <v>4963.6801999974996</v>
          </cell>
          <cell r="BL43">
            <v>-47016.840000003576</v>
          </cell>
          <cell r="BM43">
            <v>30500.504399999976</v>
          </cell>
          <cell r="BN43">
            <v>13118.865800000727</v>
          </cell>
          <cell r="BO43">
            <v>22928.011999998242</v>
          </cell>
          <cell r="BP43">
            <v>18957.065699998289</v>
          </cell>
          <cell r="BQ43">
            <v>-482.88800000026822</v>
          </cell>
          <cell r="BR43">
            <v>-4426.069119989872</v>
          </cell>
          <cell r="BS43">
            <v>8985.0148799996823</v>
          </cell>
          <cell r="BT43">
            <v>4983.609339999035</v>
          </cell>
          <cell r="BU43">
            <v>2741.6536000035703</v>
          </cell>
          <cell r="BV43">
            <v>338.59959999844432</v>
          </cell>
          <cell r="BW43">
            <v>3467.5680599994957</v>
          </cell>
          <cell r="BX43">
            <v>2600.6601799987257</v>
          </cell>
          <cell r="BY43">
            <v>7698.5200000032783</v>
          </cell>
          <cell r="BZ43">
            <v>4024.5151899978518</v>
          </cell>
          <cell r="CA43">
            <v>2462.2026499994099</v>
          </cell>
          <cell r="CB43">
            <v>-61580.51765999943</v>
          </cell>
          <cell r="CC43">
            <v>10924.325100000948</v>
          </cell>
          <cell r="CD43">
            <v>8927.7799399998039</v>
          </cell>
          <cell r="CE43">
            <v>51624.660810023546</v>
          </cell>
          <cell r="CF43">
            <v>-16505.065100001171</v>
          </cell>
          <cell r="CG43">
            <v>-3039.2873999979347</v>
          </cell>
          <cell r="CH43">
            <v>3594.1741999983788</v>
          </cell>
          <cell r="CI43">
            <v>1181.9275000020862</v>
          </cell>
          <cell r="CJ43">
            <v>1738.8831000011414</v>
          </cell>
          <cell r="CK43">
            <v>844.80091999843717</v>
          </cell>
          <cell r="CL43">
            <v>11189.740000002086</v>
          </cell>
          <cell r="CM43">
            <v>17782.893699999899</v>
          </cell>
          <cell r="CN43">
            <v>4976.8272500000894</v>
          </cell>
          <cell r="CO43">
            <v>11998.335839997977</v>
          </cell>
          <cell r="CP43">
            <v>7462.5276999995112</v>
          </cell>
          <cell r="CQ43">
            <v>10398.903099998832</v>
          </cell>
          <cell r="CR43">
            <v>72883.953380018473</v>
          </cell>
          <cell r="CS43">
            <v>12650.280600000173</v>
          </cell>
          <cell r="CT43">
            <v>6140.0772600006312</v>
          </cell>
          <cell r="CU43">
            <v>-1272.3330000005662</v>
          </cell>
          <cell r="CV43">
            <v>2529.3683000020683</v>
          </cell>
          <cell r="CW43">
            <v>-2094.0102399997413</v>
          </cell>
          <cell r="CX43">
            <v>1141.1659999974072</v>
          </cell>
          <cell r="CY43">
            <v>19448.25</v>
          </cell>
          <cell r="CZ43">
            <v>-117.13949999958277</v>
          </cell>
          <cell r="DA43">
            <v>7507.5625</v>
          </cell>
          <cell r="DB43">
            <v>9693.8381000012159</v>
          </cell>
          <cell r="DC43">
            <v>7793.3027599975467</v>
          </cell>
          <cell r="DD43">
            <v>9463.5905999988317</v>
          </cell>
          <cell r="DE43">
            <v>88754.078859984875</v>
          </cell>
          <cell r="DF43">
            <v>21136.383979998529</v>
          </cell>
          <cell r="DG43">
            <v>5386.2130400016904</v>
          </cell>
          <cell r="DH43">
            <v>3300.3403999954462</v>
          </cell>
          <cell r="DI43">
            <v>2973.0556099992245</v>
          </cell>
          <cell r="DJ43">
            <v>794.91630999930203</v>
          </cell>
          <cell r="DK43">
            <v>495.0273199994117</v>
          </cell>
          <cell r="DL43">
            <v>16854.079999998212</v>
          </cell>
          <cell r="DM43">
            <v>6921.4118000008166</v>
          </cell>
          <cell r="DN43">
            <v>4991.9132000021636</v>
          </cell>
          <cell r="DO43">
            <v>1382.499589998275</v>
          </cell>
          <cell r="DP43">
            <v>11502.395799994469</v>
          </cell>
          <cell r="DQ43">
            <v>13015.841809999198</v>
          </cell>
          <cell r="DR43">
            <v>34586.239079996943</v>
          </cell>
          <cell r="DS43">
            <v>2040.2441199999303</v>
          </cell>
          <cell r="DT43">
            <v>2844.0784399993718</v>
          </cell>
          <cell r="DU43">
            <v>2745.8446000032127</v>
          </cell>
          <cell r="DV43">
            <v>-4965.6721999999136</v>
          </cell>
          <cell r="DW43">
            <v>-392.54059999994934</v>
          </cell>
          <cell r="DX43">
            <v>-649.5991200003773</v>
          </cell>
          <cell r="DY43">
            <v>37.82704000081867</v>
          </cell>
          <cell r="DZ43">
            <v>354.93999999947846</v>
          </cell>
          <cell r="EA43">
            <v>9321.1368800010532</v>
          </cell>
          <cell r="EB43">
            <v>9121.4396400004625</v>
          </cell>
          <cell r="EC43">
            <v>9016.8242000006139</v>
          </cell>
          <cell r="ED43">
            <v>5111.7160799968988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-90.869999999995343</v>
          </cell>
          <cell r="G176">
            <v>-1641.8980000000447</v>
          </cell>
          <cell r="H176">
            <v>-849.62700000000768</v>
          </cell>
          <cell r="I176">
            <v>-1600.1879999999655</v>
          </cell>
          <cell r="J176">
            <v>-908.59999999997672</v>
          </cell>
          <cell r="K176">
            <v>-22.130000000004657</v>
          </cell>
          <cell r="L176">
            <v>16971.459999999963</v>
          </cell>
          <cell r="M176">
            <v>-7020.5320000001229</v>
          </cell>
          <cell r="N176">
            <v>-2053.0659999998752</v>
          </cell>
          <cell r="O176">
            <v>-1619.1000000000931</v>
          </cell>
          <cell r="P176">
            <v>-301.39999999990687</v>
          </cell>
          <cell r="Q176">
            <v>-3290.9399999999441</v>
          </cell>
          <cell r="R176">
            <v>-30242.830999998376</v>
          </cell>
          <cell r="S176">
            <v>-1793.8150000000605</v>
          </cell>
          <cell r="T176">
            <v>-2682</v>
          </cell>
          <cell r="U176">
            <v>-1956.0199999999604</v>
          </cell>
          <cell r="V176">
            <v>-1336.8040000000037</v>
          </cell>
          <cell r="W176">
            <v>-772.6999999997206</v>
          </cell>
          <cell r="X176">
            <v>-1140.5</v>
          </cell>
          <cell r="Y176">
            <v>-697.78000000002794</v>
          </cell>
          <cell r="Z176">
            <v>-9337.6899999999441</v>
          </cell>
          <cell r="AA176">
            <v>-1166.7630000000354</v>
          </cell>
          <cell r="AB176">
            <v>-3810.7999999998137</v>
          </cell>
          <cell r="AC176">
            <v>-2228.2590000003111</v>
          </cell>
          <cell r="AD176">
            <v>-3319.7000000001863</v>
          </cell>
          <cell r="AE176">
            <v>-36531.266000002623</v>
          </cell>
          <cell r="AF176">
            <v>-2389.6199999999953</v>
          </cell>
          <cell r="AG176">
            <v>-3414.4799999999814</v>
          </cell>
          <cell r="AH176">
            <v>-2669.2299999999814</v>
          </cell>
          <cell r="AI176">
            <v>-1829.4200000000419</v>
          </cell>
          <cell r="AJ176">
            <v>-1800.4000000001397</v>
          </cell>
          <cell r="AK176">
            <v>-2535.6400000001304</v>
          </cell>
          <cell r="AL176">
            <v>-336.18000000005122</v>
          </cell>
          <cell r="AM176">
            <v>-9345.6000000000931</v>
          </cell>
          <cell r="AN176">
            <v>-2016.1359999999404</v>
          </cell>
          <cell r="AO176">
            <v>-4223.5</v>
          </cell>
          <cell r="AP176">
            <v>-1377.0600000000559</v>
          </cell>
          <cell r="AQ176">
            <v>-4594</v>
          </cell>
          <cell r="AR176">
            <v>-50425.66800000146</v>
          </cell>
          <cell r="AS176">
            <v>-8266.2199999999721</v>
          </cell>
          <cell r="AT176">
            <v>-3342.4199999999255</v>
          </cell>
          <cell r="AU176">
            <v>-2467.5600000000559</v>
          </cell>
          <cell r="AV176">
            <v>-3111.75</v>
          </cell>
          <cell r="AW176">
            <v>-1870.5400000000373</v>
          </cell>
          <cell r="AX176">
            <v>-3120.5500000000466</v>
          </cell>
          <cell r="AY176">
            <v>-378.37000000011176</v>
          </cell>
          <cell r="AZ176">
            <v>-10449.594000000041</v>
          </cell>
          <cell r="BA176">
            <v>-3865.8539999999339</v>
          </cell>
          <cell r="BB176">
            <v>-4498.6000000000931</v>
          </cell>
          <cell r="BC176">
            <v>-1608.0099999998929</v>
          </cell>
          <cell r="BD176">
            <v>-7446.2000000001863</v>
          </cell>
          <cell r="BE176">
            <v>-42365.120000001043</v>
          </cell>
          <cell r="BF176">
            <v>-6953.4499999999534</v>
          </cell>
          <cell r="BG176">
            <v>-3972.0600000000559</v>
          </cell>
          <cell r="BH176">
            <v>-6292.4600000000792</v>
          </cell>
          <cell r="BI176">
            <v>-4475.9000000000233</v>
          </cell>
          <cell r="BJ176">
            <v>-2955.3999999999069</v>
          </cell>
          <cell r="BK176">
            <v>-763.26000000000931</v>
          </cell>
          <cell r="BL176">
            <v>-981.03999999992084</v>
          </cell>
          <cell r="BM176">
            <v>-10380.960000000428</v>
          </cell>
          <cell r="BN176">
            <v>-3569.6439999998547</v>
          </cell>
          <cell r="BO176">
            <v>-2931.8000000000466</v>
          </cell>
          <cell r="BP176">
            <v>-3176.0699999999488</v>
          </cell>
          <cell r="BQ176">
            <v>4086.9239999996498</v>
          </cell>
          <cell r="BR176">
            <v>-8386.2280000001192</v>
          </cell>
          <cell r="BS176">
            <v>-1891.5900000000838</v>
          </cell>
          <cell r="BT176">
            <v>-1674.160000000149</v>
          </cell>
          <cell r="BU176">
            <v>-1988.7099999999627</v>
          </cell>
          <cell r="BV176">
            <v>614.47000000008848</v>
          </cell>
          <cell r="BW176">
            <v>220.24000000022352</v>
          </cell>
          <cell r="BX176">
            <v>-1599.1299999998882</v>
          </cell>
          <cell r="BY176">
            <v>-1241.160000000149</v>
          </cell>
          <cell r="BZ176">
            <v>-3051.9300000001676</v>
          </cell>
          <cell r="CA176">
            <v>-198.93799999996554</v>
          </cell>
          <cell r="CB176">
            <v>5243.3999999999069</v>
          </cell>
          <cell r="CC176">
            <v>-822.85000000009313</v>
          </cell>
          <cell r="CD176">
            <v>-1995.8699999991804</v>
          </cell>
          <cell r="CE176">
            <v>-30744.645000003278</v>
          </cell>
          <cell r="CF176">
            <v>-5846.7000000001863</v>
          </cell>
          <cell r="CG176">
            <v>-5086.75</v>
          </cell>
          <cell r="CH176">
            <v>-2068.8999999999069</v>
          </cell>
          <cell r="CI176">
            <v>-523.02000000001863</v>
          </cell>
          <cell r="CJ176">
            <v>-1036.4799999999814</v>
          </cell>
          <cell r="CK176">
            <v>-2328.1199999998789</v>
          </cell>
          <cell r="CL176">
            <v>-1875.6599999999162</v>
          </cell>
          <cell r="CM176">
            <v>-2933.3499999996275</v>
          </cell>
          <cell r="CN176">
            <v>-1013.0559999998659</v>
          </cell>
          <cell r="CO176">
            <v>-4705.7999999998137</v>
          </cell>
          <cell r="CP176">
            <v>-860.95999999996275</v>
          </cell>
          <cell r="CQ176">
            <v>-2465.8489999999292</v>
          </cell>
          <cell r="CR176">
            <v>-38399.985000006855</v>
          </cell>
          <cell r="CS176">
            <v>-4868.6399999998976</v>
          </cell>
          <cell r="CT176">
            <v>-4489.6000000005588</v>
          </cell>
          <cell r="CU176">
            <v>-2856.2200000002049</v>
          </cell>
          <cell r="CV176">
            <v>-4195.0400000000373</v>
          </cell>
          <cell r="CW176">
            <v>-3643.7999999998137</v>
          </cell>
          <cell r="CX176">
            <v>-3210</v>
          </cell>
          <cell r="CY176">
            <v>-881.69999999995343</v>
          </cell>
          <cell r="CZ176">
            <v>-3740.1200000001118</v>
          </cell>
          <cell r="DA176">
            <v>-1045.8800000000047</v>
          </cell>
          <cell r="DB176">
            <v>-5011.0550000001676</v>
          </cell>
          <cell r="DC176">
            <v>-2540.4899999999907</v>
          </cell>
          <cell r="DD176">
            <v>-1917.4399999994785</v>
          </cell>
          <cell r="DE176">
            <v>-30894.783999998122</v>
          </cell>
          <cell r="DF176">
            <v>-2794.339999999851</v>
          </cell>
          <cell r="DG176">
            <v>-4215</v>
          </cell>
          <cell r="DH176">
            <v>-2726.6899999999441</v>
          </cell>
          <cell r="DI176">
            <v>-2628.8600000003353</v>
          </cell>
          <cell r="DJ176">
            <v>-2553.2999999998137</v>
          </cell>
          <cell r="DK176">
            <v>-2438</v>
          </cell>
          <cell r="DL176">
            <v>-1280.6000000000931</v>
          </cell>
          <cell r="DM176">
            <v>-1319.339999999851</v>
          </cell>
          <cell r="DN176">
            <v>-1535.6239999999525</v>
          </cell>
          <cell r="DO176">
            <v>-4540.2600000002421</v>
          </cell>
          <cell r="DP176">
            <v>-1862.4699999997392</v>
          </cell>
          <cell r="DQ176">
            <v>-3000.2999999998137</v>
          </cell>
          <cell r="DR176">
            <v>-35832.29999999702</v>
          </cell>
          <cell r="DS176">
            <v>-2337.7000000001863</v>
          </cell>
          <cell r="DT176">
            <v>-3231.5</v>
          </cell>
          <cell r="DU176">
            <v>-2636.3999999999069</v>
          </cell>
          <cell r="DV176">
            <v>-4571.6999999992549</v>
          </cell>
          <cell r="DW176">
            <v>-4102.5999999996275</v>
          </cell>
          <cell r="DX176">
            <v>-1305.9000000003725</v>
          </cell>
          <cell r="DY176">
            <v>-46.599999999627471</v>
          </cell>
          <cell r="DZ176">
            <v>-0.5</v>
          </cell>
          <cell r="EA176">
            <v>-2791.660000000149</v>
          </cell>
          <cell r="EB176">
            <v>-6660.2000000001863</v>
          </cell>
          <cell r="EC176">
            <v>-2868.8000000002794</v>
          </cell>
          <cell r="ED176">
            <v>-5278.7399999997579</v>
          </cell>
        </row>
        <row r="177">
          <cell r="F177">
            <v>-1396.7999999999302</v>
          </cell>
          <cell r="G177">
            <v>-1514.1199999999953</v>
          </cell>
          <cell r="H177">
            <v>-3346.8600000001024</v>
          </cell>
          <cell r="I177">
            <v>-3175.9000000000233</v>
          </cell>
          <cell r="J177">
            <v>-6239.3999999999069</v>
          </cell>
          <cell r="K177">
            <v>-4968.9199999999837</v>
          </cell>
          <cell r="L177">
            <v>-4351.5</v>
          </cell>
          <cell r="M177">
            <v>-21.76500000001397</v>
          </cell>
          <cell r="N177">
            <v>1345</v>
          </cell>
          <cell r="O177">
            <v>-9772.2999999998137</v>
          </cell>
          <cell r="P177">
            <v>-1376.8100000000559</v>
          </cell>
          <cell r="Q177">
            <v>-2671.1999999999534</v>
          </cell>
          <cell r="R177">
            <v>-74004.099999997765</v>
          </cell>
          <cell r="S177">
            <v>-6929.7999999998137</v>
          </cell>
          <cell r="T177">
            <v>-4992.1000000000931</v>
          </cell>
          <cell r="U177">
            <v>-5935.1999999999534</v>
          </cell>
          <cell r="V177">
            <v>-5931.3999999999069</v>
          </cell>
          <cell r="W177">
            <v>-11423</v>
          </cell>
          <cell r="X177">
            <v>-7007.7000000001863</v>
          </cell>
          <cell r="Y177">
            <v>-3951</v>
          </cell>
          <cell r="Z177">
            <v>-3307</v>
          </cell>
          <cell r="AA177">
            <v>103.20000000018626</v>
          </cell>
          <cell r="AB177">
            <v>-7277.7000000001863</v>
          </cell>
          <cell r="AC177">
            <v>-7319.3999999999069</v>
          </cell>
          <cell r="AD177">
            <v>-10033</v>
          </cell>
          <cell r="AE177">
            <v>-172700.30000000447</v>
          </cell>
          <cell r="AF177">
            <v>-12877.700000000186</v>
          </cell>
          <cell r="AG177">
            <v>-12397</v>
          </cell>
          <cell r="AH177">
            <v>-12217.400000000373</v>
          </cell>
          <cell r="AI177">
            <v>-7887</v>
          </cell>
          <cell r="AJ177">
            <v>-15987.400000000373</v>
          </cell>
          <cell r="AK177">
            <v>-13357.200000000186</v>
          </cell>
          <cell r="AL177">
            <v>-17417.799999999814</v>
          </cell>
          <cell r="AM177">
            <v>-10322</v>
          </cell>
          <cell r="AN177">
            <v>-21697.299999999814</v>
          </cell>
          <cell r="AO177">
            <v>-16705</v>
          </cell>
          <cell r="AP177">
            <v>-17927.5</v>
          </cell>
          <cell r="AQ177">
            <v>-13907</v>
          </cell>
          <cell r="AR177">
            <v>-167107.5</v>
          </cell>
          <cell r="AS177">
            <v>-4318</v>
          </cell>
          <cell r="AT177">
            <v>-19869</v>
          </cell>
          <cell r="AU177">
            <v>-13675</v>
          </cell>
          <cell r="AV177">
            <v>-6793</v>
          </cell>
          <cell r="AW177">
            <v>-20254</v>
          </cell>
          <cell r="AX177">
            <v>-8249.7999999998137</v>
          </cell>
          <cell r="AY177">
            <v>-24803</v>
          </cell>
          <cell r="AZ177">
            <v>-19521</v>
          </cell>
          <cell r="BA177">
            <v>-13194</v>
          </cell>
          <cell r="BB177">
            <v>-8204.5</v>
          </cell>
          <cell r="BC177">
            <v>-7600.2000000001863</v>
          </cell>
          <cell r="BD177">
            <v>-20626</v>
          </cell>
          <cell r="BE177">
            <v>-166953.5</v>
          </cell>
          <cell r="BF177">
            <v>-16463</v>
          </cell>
          <cell r="BG177">
            <v>-14783</v>
          </cell>
          <cell r="BH177">
            <v>-14536.5</v>
          </cell>
          <cell r="BI177">
            <v>-6142.5</v>
          </cell>
          <cell r="BJ177">
            <v>-15816.5</v>
          </cell>
          <cell r="BK177">
            <v>-19471</v>
          </cell>
          <cell r="BL177">
            <v>-17545.5</v>
          </cell>
          <cell r="BM177">
            <v>-22205</v>
          </cell>
          <cell r="BN177">
            <v>-11951</v>
          </cell>
          <cell r="BO177">
            <v>-17266</v>
          </cell>
          <cell r="BP177">
            <v>-10808</v>
          </cell>
          <cell r="BQ177">
            <v>34.5</v>
          </cell>
          <cell r="BR177">
            <v>-12276.90000000596</v>
          </cell>
          <cell r="BS177">
            <v>-8835.5</v>
          </cell>
          <cell r="BT177">
            <v>-6071.5</v>
          </cell>
          <cell r="BU177">
            <v>-2904.5</v>
          </cell>
          <cell r="BV177">
            <v>74.799999999813735</v>
          </cell>
          <cell r="BW177">
            <v>-1161.7000000001863</v>
          </cell>
          <cell r="BX177">
            <v>5178</v>
          </cell>
          <cell r="BY177">
            <v>8008.5</v>
          </cell>
          <cell r="BZ177">
            <v>7253.5</v>
          </cell>
          <cell r="CA177">
            <v>-3742</v>
          </cell>
          <cell r="CB177">
            <v>5728.5</v>
          </cell>
          <cell r="CC177">
            <v>-5048</v>
          </cell>
          <cell r="CD177">
            <v>-10757</v>
          </cell>
          <cell r="CE177">
            <v>-39065.79999999702</v>
          </cell>
          <cell r="CF177">
            <v>-31850.5</v>
          </cell>
          <cell r="CG177">
            <v>-13492.5</v>
          </cell>
          <cell r="CH177">
            <v>-5373.5</v>
          </cell>
          <cell r="CI177">
            <v>-2327</v>
          </cell>
          <cell r="CJ177">
            <v>3581</v>
          </cell>
          <cell r="CK177">
            <v>6931.2000000001863</v>
          </cell>
          <cell r="CL177">
            <v>10040.5</v>
          </cell>
          <cell r="CM177">
            <v>11293.5</v>
          </cell>
          <cell r="CN177">
            <v>-1975</v>
          </cell>
          <cell r="CO177">
            <v>-685</v>
          </cell>
          <cell r="CP177">
            <v>-8313.5</v>
          </cell>
          <cell r="CQ177">
            <v>-6895</v>
          </cell>
          <cell r="CR177">
            <v>-4501.2000000029802</v>
          </cell>
          <cell r="CS177">
            <v>-11135.5</v>
          </cell>
          <cell r="CT177">
            <v>-4413</v>
          </cell>
          <cell r="CU177">
            <v>-7695.5</v>
          </cell>
          <cell r="CV177">
            <v>922</v>
          </cell>
          <cell r="CW177">
            <v>10164</v>
          </cell>
          <cell r="CX177">
            <v>11241.799999999814</v>
          </cell>
          <cell r="CY177">
            <v>21828</v>
          </cell>
          <cell r="CZ177">
            <v>-14178</v>
          </cell>
          <cell r="DA177">
            <v>5118.5</v>
          </cell>
          <cell r="DB177">
            <v>2164</v>
          </cell>
          <cell r="DC177">
            <v>-9306.5</v>
          </cell>
          <cell r="DD177">
            <v>-9211</v>
          </cell>
          <cell r="DE177">
            <v>-18300.20000000298</v>
          </cell>
          <cell r="DF177">
            <v>91</v>
          </cell>
          <cell r="DG177">
            <v>-7384.5</v>
          </cell>
          <cell r="DH177">
            <v>-2146.5</v>
          </cell>
          <cell r="DI177">
            <v>-2810.5</v>
          </cell>
          <cell r="DJ177">
            <v>8363.5</v>
          </cell>
          <cell r="DK177">
            <v>7212.7999999998137</v>
          </cell>
          <cell r="DL177">
            <v>19991</v>
          </cell>
          <cell r="DM177">
            <v>-4048</v>
          </cell>
          <cell r="DN177">
            <v>-6826</v>
          </cell>
          <cell r="DO177">
            <v>-10038</v>
          </cell>
          <cell r="DP177">
            <v>-10587</v>
          </cell>
          <cell r="DQ177">
            <v>-10118</v>
          </cell>
          <cell r="DR177">
            <v>-47680</v>
          </cell>
          <cell r="DS177">
            <v>-2110</v>
          </cell>
          <cell r="DT177">
            <v>-5386</v>
          </cell>
          <cell r="DU177">
            <v>-8165</v>
          </cell>
          <cell r="DV177">
            <v>-11062</v>
          </cell>
          <cell r="DW177">
            <v>1384</v>
          </cell>
          <cell r="DX177">
            <v>938</v>
          </cell>
          <cell r="DY177">
            <v>-530</v>
          </cell>
          <cell r="DZ177">
            <v>-4672</v>
          </cell>
          <cell r="EA177">
            <v>-3506</v>
          </cell>
          <cell r="EB177">
            <v>-3118</v>
          </cell>
          <cell r="EC177">
            <v>-8519</v>
          </cell>
          <cell r="ED177">
            <v>-2934</v>
          </cell>
        </row>
        <row r="178">
          <cell r="F178">
            <v>-515.5999999998603</v>
          </cell>
          <cell r="G178">
            <v>-155.19999999995343</v>
          </cell>
          <cell r="H178">
            <v>-507.59999999962747</v>
          </cell>
          <cell r="I178">
            <v>-2212</v>
          </cell>
          <cell r="J178">
            <v>-8935</v>
          </cell>
          <cell r="K178">
            <v>-7624</v>
          </cell>
          <cell r="L178">
            <v>10629.200000000186</v>
          </cell>
          <cell r="M178">
            <v>-13008.5</v>
          </cell>
          <cell r="N178">
            <v>-1945.2999999998137</v>
          </cell>
          <cell r="O178">
            <v>-898.89999999990687</v>
          </cell>
          <cell r="P178">
            <v>-234.96000000007916</v>
          </cell>
          <cell r="Q178">
            <v>-193.5</v>
          </cell>
          <cell r="R178">
            <v>-21768.999999985099</v>
          </cell>
          <cell r="S178">
            <v>-1275.7000000001863</v>
          </cell>
          <cell r="T178">
            <v>-1527.7000000001863</v>
          </cell>
          <cell r="U178">
            <v>-1560.5</v>
          </cell>
          <cell r="V178">
            <v>-2057.5</v>
          </cell>
          <cell r="W178">
            <v>-17355</v>
          </cell>
          <cell r="X178">
            <v>-11124</v>
          </cell>
          <cell r="Y178">
            <v>-4332.5999999996275</v>
          </cell>
          <cell r="Z178">
            <v>-17907</v>
          </cell>
          <cell r="AA178">
            <v>-3556.5</v>
          </cell>
          <cell r="AB178">
            <v>-3018</v>
          </cell>
          <cell r="AC178">
            <v>-923</v>
          </cell>
          <cell r="AD178">
            <v>42868.5</v>
          </cell>
          <cell r="AE178">
            <v>-35885.79999999702</v>
          </cell>
          <cell r="AF178">
            <v>-9585</v>
          </cell>
          <cell r="AG178">
            <v>-4899</v>
          </cell>
          <cell r="AH178">
            <v>-3062.5</v>
          </cell>
          <cell r="AI178">
            <v>-2923.5</v>
          </cell>
          <cell r="AJ178">
            <v>-19780</v>
          </cell>
          <cell r="AK178">
            <v>-7938</v>
          </cell>
          <cell r="AL178">
            <v>-1729.2999999998137</v>
          </cell>
          <cell r="AM178">
            <v>-19699</v>
          </cell>
          <cell r="AN178">
            <v>-4504.5</v>
          </cell>
          <cell r="AO178">
            <v>-4710</v>
          </cell>
          <cell r="AP178">
            <v>-2684</v>
          </cell>
          <cell r="AQ178">
            <v>45629</v>
          </cell>
          <cell r="AR178">
            <v>-65002</v>
          </cell>
          <cell r="AS178">
            <v>-9874</v>
          </cell>
          <cell r="AT178">
            <v>-6734.5</v>
          </cell>
          <cell r="AU178">
            <v>-5403.5</v>
          </cell>
          <cell r="AV178">
            <v>-2672.5</v>
          </cell>
          <cell r="AW178">
            <v>-18197</v>
          </cell>
          <cell r="AX178">
            <v>-13098</v>
          </cell>
          <cell r="AY178">
            <v>-2620.5</v>
          </cell>
          <cell r="AZ178">
            <v>-20954</v>
          </cell>
          <cell r="BA178">
            <v>-2613</v>
          </cell>
          <cell r="BB178">
            <v>-3524</v>
          </cell>
          <cell r="BC178">
            <v>-1411</v>
          </cell>
          <cell r="BD178">
            <v>22100</v>
          </cell>
          <cell r="BE178">
            <v>-98146.29999999702</v>
          </cell>
          <cell r="BF178">
            <v>-14516</v>
          </cell>
          <cell r="BG178">
            <v>-7967</v>
          </cell>
          <cell r="BH178">
            <v>-5981.5</v>
          </cell>
          <cell r="BI178">
            <v>-2741</v>
          </cell>
          <cell r="BJ178">
            <v>-27892</v>
          </cell>
          <cell r="BK178">
            <v>-14207</v>
          </cell>
          <cell r="BL178">
            <v>-2924.5</v>
          </cell>
          <cell r="BM178">
            <v>-29193</v>
          </cell>
          <cell r="BN178">
            <v>-3341.5</v>
          </cell>
          <cell r="BO178">
            <v>-4091</v>
          </cell>
          <cell r="BP178">
            <v>-2024.7999999998137</v>
          </cell>
          <cell r="BQ178">
            <v>16733</v>
          </cell>
          <cell r="BR178">
            <v>74924.5</v>
          </cell>
          <cell r="BS178">
            <v>-2399</v>
          </cell>
          <cell r="BT178">
            <v>-2400</v>
          </cell>
          <cell r="BU178">
            <v>624</v>
          </cell>
          <cell r="BV178">
            <v>938.5</v>
          </cell>
          <cell r="BW178">
            <v>-2614</v>
          </cell>
          <cell r="BX178">
            <v>-746</v>
          </cell>
          <cell r="BY178">
            <v>-1344.5</v>
          </cell>
          <cell r="BZ178">
            <v>-4506</v>
          </cell>
          <cell r="CA178">
            <v>513.5</v>
          </cell>
          <cell r="CB178">
            <v>93807</v>
          </cell>
          <cell r="CC178">
            <v>-369</v>
          </cell>
          <cell r="CD178">
            <v>-6580</v>
          </cell>
          <cell r="CE178">
            <v>-39236</v>
          </cell>
          <cell r="CF178">
            <v>-10328</v>
          </cell>
          <cell r="CG178">
            <v>-3214</v>
          </cell>
          <cell r="CH178">
            <v>-649</v>
          </cell>
          <cell r="CI178">
            <v>2942</v>
          </cell>
          <cell r="CJ178">
            <v>-7800</v>
          </cell>
          <cell r="CK178">
            <v>-3540</v>
          </cell>
          <cell r="CL178">
            <v>-3726.5</v>
          </cell>
          <cell r="CM178">
            <v>-4324</v>
          </cell>
          <cell r="CN178">
            <v>-870</v>
          </cell>
          <cell r="CO178">
            <v>-2811</v>
          </cell>
          <cell r="CP178">
            <v>-665.5</v>
          </cell>
          <cell r="CQ178">
            <v>-4250</v>
          </cell>
          <cell r="CR178">
            <v>-54908</v>
          </cell>
          <cell r="CS178">
            <v>-4721</v>
          </cell>
          <cell r="CT178">
            <v>-3809</v>
          </cell>
          <cell r="CU178">
            <v>-1763</v>
          </cell>
          <cell r="CV178">
            <v>190</v>
          </cell>
          <cell r="CW178">
            <v>-16714</v>
          </cell>
          <cell r="CX178">
            <v>-4430</v>
          </cell>
          <cell r="CY178">
            <v>-4786</v>
          </cell>
          <cell r="CZ178">
            <v>-4258</v>
          </cell>
          <cell r="DA178">
            <v>-2717</v>
          </cell>
          <cell r="DB178">
            <v>-5479</v>
          </cell>
          <cell r="DC178">
            <v>-873</v>
          </cell>
          <cell r="DD178">
            <v>-5548</v>
          </cell>
          <cell r="DE178">
            <v>-54273</v>
          </cell>
          <cell r="DF178">
            <v>-5704</v>
          </cell>
          <cell r="DG178">
            <v>-2534</v>
          </cell>
          <cell r="DH178">
            <v>-2449</v>
          </cell>
          <cell r="DI178">
            <v>1038</v>
          </cell>
          <cell r="DJ178">
            <v>-14820</v>
          </cell>
          <cell r="DK178">
            <v>-1976</v>
          </cell>
          <cell r="DL178">
            <v>-3401</v>
          </cell>
          <cell r="DM178">
            <v>-4960</v>
          </cell>
          <cell r="DN178">
            <v>-2791</v>
          </cell>
          <cell r="DO178">
            <v>-3818</v>
          </cell>
          <cell r="DP178">
            <v>-2636</v>
          </cell>
          <cell r="DQ178">
            <v>-10222</v>
          </cell>
          <cell r="DR178">
            <v>-131916</v>
          </cell>
          <cell r="DS178">
            <v>-24712</v>
          </cell>
          <cell r="DT178">
            <v>-13136</v>
          </cell>
          <cell r="DU178">
            <v>-10304</v>
          </cell>
          <cell r="DV178">
            <v>-6052</v>
          </cell>
          <cell r="DW178">
            <v>-9496</v>
          </cell>
          <cell r="DX178">
            <v>-7854</v>
          </cell>
          <cell r="DY178">
            <v>-2544</v>
          </cell>
          <cell r="DZ178">
            <v>-400</v>
          </cell>
          <cell r="EA178">
            <v>-5488</v>
          </cell>
          <cell r="EB178">
            <v>-14416</v>
          </cell>
          <cell r="EC178">
            <v>-20246</v>
          </cell>
          <cell r="ED178">
            <v>-17268</v>
          </cell>
        </row>
        <row r="179">
          <cell r="F179">
            <v>-2973.75</v>
          </cell>
          <cell r="G179">
            <v>-3504.8499999999767</v>
          </cell>
          <cell r="H179">
            <v>-1731.1200000001118</v>
          </cell>
          <cell r="I179">
            <v>-3160.1899999999441</v>
          </cell>
          <cell r="J179">
            <v>-8649.2885000000242</v>
          </cell>
          <cell r="K179">
            <v>-1453.5</v>
          </cell>
          <cell r="L179">
            <v>-1566.1259999999311</v>
          </cell>
          <cell r="M179">
            <v>0</v>
          </cell>
          <cell r="N179">
            <v>-1605.8329999999842</v>
          </cell>
          <cell r="O179">
            <v>-2916.8999999999069</v>
          </cell>
          <cell r="P179">
            <v>-3015</v>
          </cell>
          <cell r="Q179">
            <v>-2949.3000000000466</v>
          </cell>
          <cell r="R179">
            <v>-42537.864999994636</v>
          </cell>
          <cell r="S179">
            <v>-5955</v>
          </cell>
          <cell r="T179">
            <v>-3063.6999999999534</v>
          </cell>
          <cell r="U179">
            <v>-4189.1000000000931</v>
          </cell>
          <cell r="V179">
            <v>-3100.4709999999031</v>
          </cell>
          <cell r="W179">
            <v>-11232.206999999937</v>
          </cell>
          <cell r="X179">
            <v>-4226.6070000000764</v>
          </cell>
          <cell r="Y179">
            <v>4302.2000000001863</v>
          </cell>
          <cell r="Z179">
            <v>-2322.5799999999581</v>
          </cell>
          <cell r="AA179">
            <v>-2603.594000000041</v>
          </cell>
          <cell r="AB179">
            <v>-2639.905999999959</v>
          </cell>
          <cell r="AC179">
            <v>-4521.6999999999534</v>
          </cell>
          <cell r="AD179">
            <v>-2985.2000000001863</v>
          </cell>
          <cell r="AE179">
            <v>16989.152999993414</v>
          </cell>
          <cell r="AF179">
            <v>-9792.8080000001937</v>
          </cell>
          <cell r="AG179">
            <v>-5466.7000000001863</v>
          </cell>
          <cell r="AH179">
            <v>-6452.7000000001863</v>
          </cell>
          <cell r="AI179">
            <v>-4609.4719999996014</v>
          </cell>
          <cell r="AJ179">
            <v>-6129.3240000000224</v>
          </cell>
          <cell r="AK179">
            <v>-4907.5</v>
          </cell>
          <cell r="AL179">
            <v>58898.118000000017</v>
          </cell>
          <cell r="AM179">
            <v>8347.8769999999786</v>
          </cell>
          <cell r="AN179">
            <v>-1484.8400000000838</v>
          </cell>
          <cell r="AO179">
            <v>-4903.4620000002906</v>
          </cell>
          <cell r="AP179">
            <v>-7850.0849999999627</v>
          </cell>
          <cell r="AQ179">
            <v>1340.0489999996498</v>
          </cell>
          <cell r="AR179">
            <v>-38148.38900000602</v>
          </cell>
          <cell r="AS179">
            <v>-6557.5790000003763</v>
          </cell>
          <cell r="AT179">
            <v>-10739.816999999806</v>
          </cell>
          <cell r="AU179">
            <v>-7978.4540000003763</v>
          </cell>
          <cell r="AV179">
            <v>-4705.7360000004992</v>
          </cell>
          <cell r="AW179">
            <v>-8398.1359999994747</v>
          </cell>
          <cell r="AX179">
            <v>-11152.299999999814</v>
          </cell>
          <cell r="AY179">
            <v>35172.800000000047</v>
          </cell>
          <cell r="AZ179">
            <v>1351.6799999999348</v>
          </cell>
          <cell r="BA179">
            <v>-3038</v>
          </cell>
          <cell r="BB179">
            <v>-4509</v>
          </cell>
          <cell r="BC179">
            <v>-9753.8730000001378</v>
          </cell>
          <cell r="BD179">
            <v>-7839.9740000003949</v>
          </cell>
          <cell r="BE179">
            <v>-77537.840999998152</v>
          </cell>
          <cell r="BF179">
            <v>-8107.8790000006557</v>
          </cell>
          <cell r="BG179">
            <v>-5736.070000000298</v>
          </cell>
          <cell r="BH179">
            <v>-7563.7999999998137</v>
          </cell>
          <cell r="BI179">
            <v>-6686.160000000149</v>
          </cell>
          <cell r="BJ179">
            <v>-8886.530999999959</v>
          </cell>
          <cell r="BK179">
            <v>-9696.2000000001863</v>
          </cell>
          <cell r="BL179">
            <v>-1435.8859999999404</v>
          </cell>
          <cell r="BM179">
            <v>652.33799999998882</v>
          </cell>
          <cell r="BN179">
            <v>-7034.2000000001863</v>
          </cell>
          <cell r="BO179">
            <v>-10453.210000000428</v>
          </cell>
          <cell r="BP179">
            <v>-12090.74300000025</v>
          </cell>
          <cell r="BQ179">
            <v>-499.5</v>
          </cell>
          <cell r="BR179">
            <v>-21767.198299996555</v>
          </cell>
          <cell r="BS179">
            <v>-3856.0990000003949</v>
          </cell>
          <cell r="BT179">
            <v>-2973.8519999999553</v>
          </cell>
          <cell r="BU179">
            <v>-2803.3009999999776</v>
          </cell>
          <cell r="BV179">
            <v>-1218.2000000001863</v>
          </cell>
          <cell r="BW179">
            <v>-978.29999999981374</v>
          </cell>
          <cell r="BX179">
            <v>-1345.3323000003584</v>
          </cell>
          <cell r="BY179">
            <v>986.2180000001099</v>
          </cell>
          <cell r="BZ179">
            <v>-11559.01099999994</v>
          </cell>
          <cell r="CA179">
            <v>-27.935000000055879</v>
          </cell>
          <cell r="CB179">
            <v>9095.6140000000596</v>
          </cell>
          <cell r="CC179">
            <v>-3488</v>
          </cell>
          <cell r="CD179">
            <v>-3599</v>
          </cell>
          <cell r="CE179">
            <v>-34500.228300005198</v>
          </cell>
          <cell r="CF179">
            <v>-2848.1299999998882</v>
          </cell>
          <cell r="CG179">
            <v>-1963.25</v>
          </cell>
          <cell r="CH179">
            <v>-2643.210999999661</v>
          </cell>
          <cell r="CI179">
            <v>-2969.2999999998137</v>
          </cell>
          <cell r="CJ179">
            <v>-1952.5</v>
          </cell>
          <cell r="CK179">
            <v>-1886.4362999997102</v>
          </cell>
          <cell r="CL179">
            <v>-277.71500000008382</v>
          </cell>
          <cell r="CM179">
            <v>-3227.5970000000671</v>
          </cell>
          <cell r="CN179">
            <v>-1942.2900000000373</v>
          </cell>
          <cell r="CO179">
            <v>-6416.75400000019</v>
          </cell>
          <cell r="CP179">
            <v>-5553.0520000001416</v>
          </cell>
          <cell r="CQ179">
            <v>-2819.9929999997839</v>
          </cell>
          <cell r="CR179">
            <v>-26901.220999993384</v>
          </cell>
          <cell r="CS179">
            <v>853.24600000027567</v>
          </cell>
          <cell r="CT179">
            <v>-3253.5699999993667</v>
          </cell>
          <cell r="CU179">
            <v>-2166.4399999994785</v>
          </cell>
          <cell r="CV179">
            <v>-1386.203000000678</v>
          </cell>
          <cell r="CW179">
            <v>-1811.4199999999255</v>
          </cell>
          <cell r="CX179">
            <v>-2038.2999999998137</v>
          </cell>
          <cell r="CY179">
            <v>-3233.0900000000838</v>
          </cell>
          <cell r="CZ179">
            <v>6951.3599999998696</v>
          </cell>
          <cell r="DA179">
            <v>-5508.8900000001304</v>
          </cell>
          <cell r="DB179">
            <v>-7981.5</v>
          </cell>
          <cell r="DC179">
            <v>-5026.4139999998733</v>
          </cell>
          <cell r="DD179">
            <v>-2300</v>
          </cell>
          <cell r="DE179">
            <v>-34728.896999999881</v>
          </cell>
          <cell r="DF179">
            <v>-3942.7340000001714</v>
          </cell>
          <cell r="DG179">
            <v>-3238.2759999996051</v>
          </cell>
          <cell r="DH179">
            <v>-2491.3870000001043</v>
          </cell>
          <cell r="DI179">
            <v>-2939.2000000001863</v>
          </cell>
          <cell r="DJ179">
            <v>-789.5</v>
          </cell>
          <cell r="DK179">
            <v>-1627.2000000001863</v>
          </cell>
          <cell r="DL179">
            <v>-831.44999999995343</v>
          </cell>
          <cell r="DM179">
            <v>-3888.5</v>
          </cell>
          <cell r="DN179">
            <v>-1345.2000000001863</v>
          </cell>
          <cell r="DO179">
            <v>-11361.529999999329</v>
          </cell>
          <cell r="DP179">
            <v>-4860</v>
          </cell>
          <cell r="DQ179">
            <v>2586.0800000000745</v>
          </cell>
          <cell r="DR179">
            <v>-15426.359999999404</v>
          </cell>
          <cell r="DS179">
            <v>0</v>
          </cell>
          <cell r="DT179">
            <v>-134</v>
          </cell>
          <cell r="DU179">
            <v>-442</v>
          </cell>
          <cell r="DV179">
            <v>-3123.910000000149</v>
          </cell>
          <cell r="DW179">
            <v>224.41999999992549</v>
          </cell>
          <cell r="DX179">
            <v>583.41999999992549</v>
          </cell>
          <cell r="DY179">
            <v>535.84999999962747</v>
          </cell>
          <cell r="DZ179">
            <v>-2874.5</v>
          </cell>
          <cell r="EA179">
            <v>-5172.5</v>
          </cell>
          <cell r="EB179">
            <v>-2837</v>
          </cell>
          <cell r="EC179">
            <v>-2166.1399999996647</v>
          </cell>
          <cell r="ED179">
            <v>-20</v>
          </cell>
        </row>
        <row r="180">
          <cell r="F180">
            <v>-66.650000000000546</v>
          </cell>
          <cell r="G180">
            <v>-90.677200000000084</v>
          </cell>
          <cell r="H180">
            <v>-286.25</v>
          </cell>
          <cell r="I180">
            <v>-67.179299999999785</v>
          </cell>
          <cell r="J180">
            <v>-15.077000000001135</v>
          </cell>
          <cell r="K180">
            <v>0</v>
          </cell>
          <cell r="L180">
            <v>-9.385999999998603</v>
          </cell>
          <cell r="M180">
            <v>-147.32400000000052</v>
          </cell>
          <cell r="N180">
            <v>-156.63000000000466</v>
          </cell>
          <cell r="O180">
            <v>-85.697000000000116</v>
          </cell>
          <cell r="P180">
            <v>-55.28610000000026</v>
          </cell>
          <cell r="Q180">
            <v>-59.923999999999069</v>
          </cell>
          <cell r="R180">
            <v>-2638.3589999999385</v>
          </cell>
          <cell r="S180">
            <v>0</v>
          </cell>
          <cell r="T180">
            <v>-81.842000000000553</v>
          </cell>
          <cell r="U180">
            <v>-21.789000000000669</v>
          </cell>
          <cell r="V180">
            <v>-23.004000000000815</v>
          </cell>
          <cell r="W180">
            <v>-242.78600000000006</v>
          </cell>
          <cell r="X180">
            <v>-120.71099999999933</v>
          </cell>
          <cell r="Y180">
            <v>-638.94000000000233</v>
          </cell>
          <cell r="Z180">
            <v>-267.53500000000349</v>
          </cell>
          <cell r="AA180">
            <v>-60.968999999997322</v>
          </cell>
          <cell r="AB180">
            <v>-603.5</v>
          </cell>
          <cell r="AC180">
            <v>-406.33299999999872</v>
          </cell>
          <cell r="AD180">
            <v>-170.95000000000437</v>
          </cell>
          <cell r="AE180">
            <v>-2491.7439999999478</v>
          </cell>
          <cell r="AF180">
            <v>-598.09800000000541</v>
          </cell>
          <cell r="AG180">
            <v>-160.48400000001129</v>
          </cell>
          <cell r="AH180">
            <v>-86.019000000000233</v>
          </cell>
          <cell r="AI180">
            <v>-169</v>
          </cell>
          <cell r="AJ180">
            <v>0</v>
          </cell>
          <cell r="AK180">
            <v>-43.927999999999884</v>
          </cell>
          <cell r="AL180">
            <v>413.10199999999895</v>
          </cell>
          <cell r="AM180">
            <v>-768</v>
          </cell>
          <cell r="AN180">
            <v>-111.25999999999476</v>
          </cell>
          <cell r="AO180">
            <v>0</v>
          </cell>
          <cell r="AP180">
            <v>-623.38700000000244</v>
          </cell>
          <cell r="AQ180">
            <v>-344.66999999999825</v>
          </cell>
          <cell r="AR180">
            <v>-3376.4029999999329</v>
          </cell>
          <cell r="AS180">
            <v>-101.25600000000122</v>
          </cell>
          <cell r="AT180">
            <v>-124.38499999999476</v>
          </cell>
          <cell r="AU180">
            <v>-201.67700000000332</v>
          </cell>
          <cell r="AV180">
            <v>-133.56600000000253</v>
          </cell>
          <cell r="AW180">
            <v>-207.74000000000524</v>
          </cell>
          <cell r="AX180">
            <v>-140.75800000000163</v>
          </cell>
          <cell r="AY180">
            <v>0</v>
          </cell>
          <cell r="AZ180">
            <v>-1143.8940000000002</v>
          </cell>
          <cell r="BA180">
            <v>-253.02000000000407</v>
          </cell>
          <cell r="BB180">
            <v>-353.13000000000466</v>
          </cell>
          <cell r="BC180">
            <v>-382.97300000000541</v>
          </cell>
          <cell r="BD180">
            <v>-334.00400000000081</v>
          </cell>
          <cell r="BE180">
            <v>-2287.0010000000475</v>
          </cell>
          <cell r="BF180">
            <v>-174.73099999999977</v>
          </cell>
          <cell r="BG180">
            <v>-305.63500000000931</v>
          </cell>
          <cell r="BH180">
            <v>-134.23999999999796</v>
          </cell>
          <cell r="BI180">
            <v>-209.82800000000134</v>
          </cell>
          <cell r="BJ180">
            <v>-475.81999999999243</v>
          </cell>
          <cell r="BK180">
            <v>-58.832999999998719</v>
          </cell>
          <cell r="BL180">
            <v>0</v>
          </cell>
          <cell r="BM180">
            <v>-137.18500000001222</v>
          </cell>
          <cell r="BN180">
            <v>-152.39500000000407</v>
          </cell>
          <cell r="BO180">
            <v>-236.02999999999884</v>
          </cell>
          <cell r="BP180">
            <v>-439.92399999999907</v>
          </cell>
          <cell r="BQ180">
            <v>37.619999999995343</v>
          </cell>
          <cell r="BR180">
            <v>-904.85999999986961</v>
          </cell>
          <cell r="BS180">
            <v>-152.41999999999825</v>
          </cell>
          <cell r="BT180">
            <v>0</v>
          </cell>
          <cell r="BU180">
            <v>-90.209999999999127</v>
          </cell>
          <cell r="BV180">
            <v>0</v>
          </cell>
          <cell r="BW180">
            <v>-188.25999999999476</v>
          </cell>
          <cell r="BX180">
            <v>0</v>
          </cell>
          <cell r="BY180">
            <v>-140.36000000001513</v>
          </cell>
          <cell r="BZ180">
            <v>90.440000000002328</v>
          </cell>
          <cell r="CA180">
            <v>-94.330000000001746</v>
          </cell>
          <cell r="CB180">
            <v>0</v>
          </cell>
          <cell r="CC180">
            <v>-238.88500000000204</v>
          </cell>
          <cell r="CD180">
            <v>-90.835000000006403</v>
          </cell>
          <cell r="CE180">
            <v>-1186.2099999999627</v>
          </cell>
          <cell r="CF180">
            <v>0</v>
          </cell>
          <cell r="CG180">
            <v>-78.875</v>
          </cell>
          <cell r="CH180">
            <v>-165.95999999999185</v>
          </cell>
          <cell r="CI180">
            <v>0</v>
          </cell>
          <cell r="CJ180">
            <v>-116.58000000000175</v>
          </cell>
          <cell r="CK180">
            <v>-96.715000000000146</v>
          </cell>
          <cell r="CL180">
            <v>-475.69000000000233</v>
          </cell>
          <cell r="CM180">
            <v>0</v>
          </cell>
          <cell r="CN180">
            <v>18.360000000000582</v>
          </cell>
          <cell r="CO180">
            <v>3.2799999999988358</v>
          </cell>
          <cell r="CP180">
            <v>-132.5</v>
          </cell>
          <cell r="CQ180">
            <v>-141.52999999999884</v>
          </cell>
          <cell r="CR180">
            <v>-932.91299999970943</v>
          </cell>
          <cell r="CS180">
            <v>0</v>
          </cell>
          <cell r="CT180">
            <v>-156.90400000000955</v>
          </cell>
          <cell r="CU180">
            <v>29.259999999994761</v>
          </cell>
          <cell r="CV180">
            <v>-107.50999999999476</v>
          </cell>
          <cell r="CW180">
            <v>-195.20999999999185</v>
          </cell>
          <cell r="CX180">
            <v>100.80500000000029</v>
          </cell>
          <cell r="CY180">
            <v>-60.079999999987194</v>
          </cell>
          <cell r="CZ180">
            <v>0</v>
          </cell>
          <cell r="DA180">
            <v>-158.85599999999977</v>
          </cell>
          <cell r="DB180">
            <v>227.5</v>
          </cell>
          <cell r="DC180">
            <v>-380.95000000001164</v>
          </cell>
          <cell r="DD180">
            <v>-230.96799999999348</v>
          </cell>
          <cell r="DE180">
            <v>-459.88500000024214</v>
          </cell>
          <cell r="DF180">
            <v>-46.410000000003492</v>
          </cell>
          <cell r="DG180">
            <v>-46.145000000004075</v>
          </cell>
          <cell r="DH180">
            <v>-170.77999999999884</v>
          </cell>
          <cell r="DI180">
            <v>0</v>
          </cell>
          <cell r="DJ180">
            <v>0</v>
          </cell>
          <cell r="DK180">
            <v>0</v>
          </cell>
          <cell r="DL180">
            <v>-188.82999999998719</v>
          </cell>
          <cell r="DM180">
            <v>0</v>
          </cell>
          <cell r="DN180">
            <v>86.130000000004657</v>
          </cell>
          <cell r="DO180">
            <v>0</v>
          </cell>
          <cell r="DP180">
            <v>-93.850000000005821</v>
          </cell>
          <cell r="DQ180">
            <v>0</v>
          </cell>
          <cell r="DR180">
            <v>123.3000000002794</v>
          </cell>
          <cell r="DS180">
            <v>0</v>
          </cell>
          <cell r="DT180">
            <v>0</v>
          </cell>
          <cell r="DU180">
            <v>6.7600000000093132</v>
          </cell>
          <cell r="DV180">
            <v>0</v>
          </cell>
          <cell r="DW180">
            <v>0</v>
          </cell>
          <cell r="DX180">
            <v>33.559999999997672</v>
          </cell>
          <cell r="DY180">
            <v>0</v>
          </cell>
          <cell r="DZ180">
            <v>0</v>
          </cell>
          <cell r="EA180">
            <v>82.980000000010477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-5043.6699999999255</v>
          </cell>
          <cell r="G185">
            <v>-6906.745199999772</v>
          </cell>
          <cell r="H185">
            <v>-6721.456999999471</v>
          </cell>
          <cell r="I185">
            <v>-10215.457299999893</v>
          </cell>
          <cell r="J185">
            <v>-24747.365499999374</v>
          </cell>
          <cell r="K185">
            <v>-14068.550000000745</v>
          </cell>
          <cell r="L185">
            <v>21673.648000000976</v>
          </cell>
          <cell r="M185">
            <v>-20198.121000000276</v>
          </cell>
          <cell r="N185">
            <v>-4415.8290000008419</v>
          </cell>
          <cell r="O185">
            <v>-15292.896999999881</v>
          </cell>
          <cell r="P185">
            <v>-4983.4560999996029</v>
          </cell>
          <cell r="Q185">
            <v>-9164.8640000000596</v>
          </cell>
          <cell r="R185">
            <v>-171192.15500000119</v>
          </cell>
          <cell r="S185">
            <v>-15954.31500000041</v>
          </cell>
          <cell r="T185">
            <v>-12347.34200000111</v>
          </cell>
          <cell r="U185">
            <v>-13662.609000000171</v>
          </cell>
          <cell r="V185">
            <v>-12449.178999997675</v>
          </cell>
          <cell r="W185">
            <v>-41025.692999996245</v>
          </cell>
          <cell r="X185">
            <v>-23619.51800000295</v>
          </cell>
          <cell r="Y185">
            <v>-5318.1199999991804</v>
          </cell>
          <cell r="Z185">
            <v>-33141.804999999702</v>
          </cell>
          <cell r="AA185">
            <v>-7284.6260000020266</v>
          </cell>
          <cell r="AB185">
            <v>-17349.905999999493</v>
          </cell>
          <cell r="AC185">
            <v>-15398.691999999806</v>
          </cell>
          <cell r="AD185">
            <v>26359.64999999851</v>
          </cell>
          <cell r="AE185">
            <v>-230619.95700004697</v>
          </cell>
          <cell r="AF185">
            <v>-35243.225999996066</v>
          </cell>
          <cell r="AG185">
            <v>-26337.664000000805</v>
          </cell>
          <cell r="AH185">
            <v>-24487.849000003189</v>
          </cell>
          <cell r="AI185">
            <v>-17418.391999999061</v>
          </cell>
          <cell r="AJ185">
            <v>-43697.124000001699</v>
          </cell>
          <cell r="AK185">
            <v>-28782.267999999225</v>
          </cell>
          <cell r="AL185">
            <v>39827.940000001341</v>
          </cell>
          <cell r="AM185">
            <v>-31786.723000004888</v>
          </cell>
          <cell r="AN185">
            <v>-29814.03599999845</v>
          </cell>
          <cell r="AO185">
            <v>-30541.961999999359</v>
          </cell>
          <cell r="AP185">
            <v>-30462.031999999657</v>
          </cell>
          <cell r="AQ185">
            <v>28123.37899999693</v>
          </cell>
          <cell r="AR185">
            <v>-324059.96000000834</v>
          </cell>
          <cell r="AS185">
            <v>-29117.055000003427</v>
          </cell>
          <cell r="AT185">
            <v>-40810.122000001371</v>
          </cell>
          <cell r="AU185">
            <v>-29726.191000001505</v>
          </cell>
          <cell r="AV185">
            <v>-17416.552000001073</v>
          </cell>
          <cell r="AW185">
            <v>-48927.415999993682</v>
          </cell>
          <cell r="AX185">
            <v>-35761.407999996096</v>
          </cell>
          <cell r="AY185">
            <v>7370.929999999702</v>
          </cell>
          <cell r="AZ185">
            <v>-50716.807999998331</v>
          </cell>
          <cell r="BA185">
            <v>-22963.874000001699</v>
          </cell>
          <cell r="BB185">
            <v>-21089.230000000447</v>
          </cell>
          <cell r="BC185">
            <v>-20756.056000001729</v>
          </cell>
          <cell r="BD185">
            <v>-14146.177999999374</v>
          </cell>
          <cell r="BE185">
            <v>-387289.76199996471</v>
          </cell>
          <cell r="BF185">
            <v>-46215.060000002384</v>
          </cell>
          <cell r="BG185">
            <v>-32763.765000000596</v>
          </cell>
          <cell r="BH185">
            <v>-34508.5</v>
          </cell>
          <cell r="BI185">
            <v>-20255.388000002131</v>
          </cell>
          <cell r="BJ185">
            <v>-56026.250999998301</v>
          </cell>
          <cell r="BK185">
            <v>-44196.29300000146</v>
          </cell>
          <cell r="BL185">
            <v>-22886.925999999046</v>
          </cell>
          <cell r="BM185">
            <v>-61263.80700000003</v>
          </cell>
          <cell r="BN185">
            <v>-26048.739000001922</v>
          </cell>
          <cell r="BO185">
            <v>-34978.040000006557</v>
          </cell>
          <cell r="BP185">
            <v>-28539.536999998614</v>
          </cell>
          <cell r="BQ185">
            <v>20392.544000003487</v>
          </cell>
          <cell r="BR185">
            <v>31589.313699960709</v>
          </cell>
          <cell r="BS185">
            <v>-17134.609000004828</v>
          </cell>
          <cell r="BT185">
            <v>-13119.511999998242</v>
          </cell>
          <cell r="BU185">
            <v>-7162.7210000008345</v>
          </cell>
          <cell r="BV185">
            <v>409.56999999843538</v>
          </cell>
          <cell r="BW185">
            <v>-4722.019999999553</v>
          </cell>
          <cell r="BX185">
            <v>1487.5377000011504</v>
          </cell>
          <cell r="BY185">
            <v>6268.6979999989271</v>
          </cell>
          <cell r="BZ185">
            <v>-11773.001000002027</v>
          </cell>
          <cell r="CA185">
            <v>-3549.7029999997467</v>
          </cell>
          <cell r="CB185">
            <v>113874.51399999857</v>
          </cell>
          <cell r="CC185">
            <v>-9966.7350000012666</v>
          </cell>
          <cell r="CD185">
            <v>-23022.704999998212</v>
          </cell>
          <cell r="CE185">
            <v>-144732.88330000639</v>
          </cell>
          <cell r="CF185">
            <v>-50873.329999998212</v>
          </cell>
          <cell r="CG185">
            <v>-23835.375</v>
          </cell>
          <cell r="CH185">
            <v>-10900.571000002325</v>
          </cell>
          <cell r="CI185">
            <v>-2877.320000000298</v>
          </cell>
          <cell r="CJ185">
            <v>-7324.5599999949336</v>
          </cell>
          <cell r="CK185">
            <v>-920.07129999995232</v>
          </cell>
          <cell r="CL185">
            <v>3684.9349999949336</v>
          </cell>
          <cell r="CM185">
            <v>808.55299999564886</v>
          </cell>
          <cell r="CN185">
            <v>-5781.9860000014305</v>
          </cell>
          <cell r="CO185">
            <v>-14615.274000000209</v>
          </cell>
          <cell r="CP185">
            <v>-15525.512000001967</v>
          </cell>
          <cell r="CQ185">
            <v>-16572.372000001371</v>
          </cell>
          <cell r="CR185">
            <v>-125643.31900000572</v>
          </cell>
          <cell r="CS185">
            <v>-19871.894000001252</v>
          </cell>
          <cell r="CT185">
            <v>-16122.073999993503</v>
          </cell>
          <cell r="CU185">
            <v>-14451.89999999851</v>
          </cell>
          <cell r="CV185">
            <v>-4576.7530000060797</v>
          </cell>
          <cell r="CW185">
            <v>-12200.430000003427</v>
          </cell>
          <cell r="CX185">
            <v>1664.3049999959767</v>
          </cell>
          <cell r="CY185">
            <v>12867.129999995232</v>
          </cell>
          <cell r="CZ185">
            <v>-15224.759999997914</v>
          </cell>
          <cell r="DA185">
            <v>-4312.1260000020266</v>
          </cell>
          <cell r="DB185">
            <v>-16080.054999999702</v>
          </cell>
          <cell r="DC185">
            <v>-18127.35399999842</v>
          </cell>
          <cell r="DD185">
            <v>-19207.407999992371</v>
          </cell>
          <cell r="DE185">
            <v>-138656.76599991322</v>
          </cell>
          <cell r="DF185">
            <v>-12396.483999997377</v>
          </cell>
          <cell r="DG185">
            <v>-17417.921000000089</v>
          </cell>
          <cell r="DH185">
            <v>-9984.3570000007749</v>
          </cell>
          <cell r="DI185">
            <v>-7340.5599999986589</v>
          </cell>
          <cell r="DJ185">
            <v>-9799.3000000044703</v>
          </cell>
          <cell r="DK185">
            <v>1171.5999999977648</v>
          </cell>
          <cell r="DL185">
            <v>14289.120000001043</v>
          </cell>
          <cell r="DM185">
            <v>-14215.839999996126</v>
          </cell>
          <cell r="DN185">
            <v>-12411.694000001997</v>
          </cell>
          <cell r="DO185">
            <v>-29757.789999999106</v>
          </cell>
          <cell r="DP185">
            <v>-20039.319999996573</v>
          </cell>
          <cell r="DQ185">
            <v>-20754.219999998808</v>
          </cell>
          <cell r="DR185">
            <v>-230731.36000001431</v>
          </cell>
          <cell r="DS185">
            <v>-29159.70000000298</v>
          </cell>
          <cell r="DT185">
            <v>-21887.5</v>
          </cell>
          <cell r="DU185">
            <v>-21540.640000000596</v>
          </cell>
          <cell r="DV185">
            <v>-24809.609999999404</v>
          </cell>
          <cell r="DW185">
            <v>-11990.179999999702</v>
          </cell>
          <cell r="DX185">
            <v>-7604.9199999943376</v>
          </cell>
          <cell r="DY185">
            <v>-2584.7499999850988</v>
          </cell>
          <cell r="DZ185">
            <v>-7947</v>
          </cell>
          <cell r="EA185">
            <v>-16875.179999999702</v>
          </cell>
          <cell r="EB185">
            <v>-27031.20000000298</v>
          </cell>
          <cell r="EC185">
            <v>-33799.940000005066</v>
          </cell>
          <cell r="ED185">
            <v>-25500.739999994636</v>
          </cell>
        </row>
        <row r="187">
          <cell r="F187">
            <v>-5043.6700000017881</v>
          </cell>
          <cell r="G187">
            <v>-6906.7452000007033</v>
          </cell>
          <cell r="H187">
            <v>-6721.4569999948144</v>
          </cell>
          <cell r="I187">
            <v>-10215.457300007343</v>
          </cell>
          <cell r="J187">
            <v>-24747.365500003099</v>
          </cell>
          <cell r="K187">
            <v>-14068.55000000447</v>
          </cell>
          <cell r="L187">
            <v>21673.647999994457</v>
          </cell>
          <cell r="M187">
            <v>-20198.120999999344</v>
          </cell>
          <cell r="N187">
            <v>-4415.8289999961853</v>
          </cell>
          <cell r="O187">
            <v>-15292.896999999881</v>
          </cell>
          <cell r="P187">
            <v>-4983.4560999944806</v>
          </cell>
          <cell r="Q187">
            <v>-9164.8640000000596</v>
          </cell>
          <cell r="R187">
            <v>-171192.1550000906</v>
          </cell>
          <cell r="S187">
            <v>-15954.315000005066</v>
          </cell>
          <cell r="T187">
            <v>-12347.342000000179</v>
          </cell>
          <cell r="U187">
            <v>-13662.608999997377</v>
          </cell>
          <cell r="V187">
            <v>-12449.178999997675</v>
          </cell>
          <cell r="W187">
            <v>-41025.692999996245</v>
          </cell>
          <cell r="X187">
            <v>-23619.517999999225</v>
          </cell>
          <cell r="Y187">
            <v>-5318.1199999973178</v>
          </cell>
          <cell r="Z187">
            <v>-33141.804999999702</v>
          </cell>
          <cell r="AA187">
            <v>-7284.6260000020266</v>
          </cell>
          <cell r="AB187">
            <v>-17349.906000003219</v>
          </cell>
          <cell r="AC187">
            <v>-15398.692000001669</v>
          </cell>
          <cell r="AD187">
            <v>26359.64999999851</v>
          </cell>
          <cell r="AE187">
            <v>-230619.95700001717</v>
          </cell>
          <cell r="AF187">
            <v>-35243.225999996066</v>
          </cell>
          <cell r="AG187">
            <v>-26337.66400000453</v>
          </cell>
          <cell r="AH187">
            <v>-24487.849000006914</v>
          </cell>
          <cell r="AI187">
            <v>-17418.391999997199</v>
          </cell>
          <cell r="AJ187">
            <v>-43697.123999997973</v>
          </cell>
          <cell r="AK187">
            <v>-28782.267999991775</v>
          </cell>
          <cell r="AL187">
            <v>39827.940000005066</v>
          </cell>
          <cell r="AM187">
            <v>-31786.723000004888</v>
          </cell>
          <cell r="AN187">
            <v>-29814.03599999845</v>
          </cell>
          <cell r="AO187">
            <v>-30541.961999997497</v>
          </cell>
          <cell r="AP187">
            <v>-30462.031999997795</v>
          </cell>
          <cell r="AQ187">
            <v>28123.378999993205</v>
          </cell>
          <cell r="AR187">
            <v>-324059.96000003815</v>
          </cell>
          <cell r="AS187">
            <v>-29117.055000007153</v>
          </cell>
          <cell r="AT187">
            <v>-40810.122000008821</v>
          </cell>
          <cell r="AU187">
            <v>-29726.190999999642</v>
          </cell>
          <cell r="AV187">
            <v>-17416.552000001073</v>
          </cell>
          <cell r="AW187">
            <v>-48927.415999993682</v>
          </cell>
          <cell r="AX187">
            <v>-35761.407999992371</v>
          </cell>
          <cell r="AY187">
            <v>7370.9299999922514</v>
          </cell>
          <cell r="AZ187">
            <v>-50716.807999998331</v>
          </cell>
          <cell r="BA187">
            <v>-22963.874000005424</v>
          </cell>
          <cell r="BB187">
            <v>-21089.229999996722</v>
          </cell>
          <cell r="BC187">
            <v>-20756.056000001729</v>
          </cell>
          <cell r="BD187">
            <v>-14146.177999995649</v>
          </cell>
          <cell r="BE187">
            <v>-387289.7619998455</v>
          </cell>
          <cell r="BF187">
            <v>-46215.060000002384</v>
          </cell>
          <cell r="BG187">
            <v>-32763.765000000596</v>
          </cell>
          <cell r="BH187">
            <v>-34508.5</v>
          </cell>
          <cell r="BI187">
            <v>-20255.387999996543</v>
          </cell>
          <cell r="BJ187">
            <v>-56026.251000002027</v>
          </cell>
          <cell r="BK187">
            <v>-44196.292999997735</v>
          </cell>
          <cell r="BL187">
            <v>-22886.925999999046</v>
          </cell>
          <cell r="BM187">
            <v>-61263.807000011206</v>
          </cell>
          <cell r="BN187">
            <v>-26048.73900000006</v>
          </cell>
          <cell r="BO187">
            <v>-34978.040000006557</v>
          </cell>
          <cell r="BP187">
            <v>-28539.536999993026</v>
          </cell>
          <cell r="BQ187">
            <v>20392.543999999762</v>
          </cell>
          <cell r="BR187">
            <v>31589.313699960709</v>
          </cell>
          <cell r="BS187">
            <v>-17134.609000012279</v>
          </cell>
          <cell r="BT187">
            <v>-13119.512000001967</v>
          </cell>
          <cell r="BU187">
            <v>-7162.7210000008345</v>
          </cell>
          <cell r="BV187">
            <v>409.57000000029802</v>
          </cell>
          <cell r="BW187">
            <v>-4722.0199999958277</v>
          </cell>
          <cell r="BX187">
            <v>1487.5376999974251</v>
          </cell>
          <cell r="BY187">
            <v>6268.6979999989271</v>
          </cell>
          <cell r="BZ187">
            <v>-11773.000999987125</v>
          </cell>
          <cell r="CA187">
            <v>-3549.7030000016093</v>
          </cell>
          <cell r="CB187">
            <v>113874.51399999857</v>
          </cell>
          <cell r="CC187">
            <v>-9966.734999999404</v>
          </cell>
          <cell r="CD187">
            <v>-23022.704999998212</v>
          </cell>
          <cell r="CE187">
            <v>-144732.8833001852</v>
          </cell>
          <cell r="CF187">
            <v>-50873.329999998212</v>
          </cell>
          <cell r="CG187">
            <v>-23835.375</v>
          </cell>
          <cell r="CH187">
            <v>-10900.570999994874</v>
          </cell>
          <cell r="CI187">
            <v>-2877.3199999928474</v>
          </cell>
          <cell r="CJ187">
            <v>-7324.5599999949336</v>
          </cell>
          <cell r="CK187">
            <v>-920.07129999995232</v>
          </cell>
          <cell r="CL187">
            <v>3684.934999987483</v>
          </cell>
          <cell r="CM187">
            <v>808.55299998819828</v>
          </cell>
          <cell r="CN187">
            <v>-5781.9860000014305</v>
          </cell>
          <cell r="CO187">
            <v>-14615.274000003934</v>
          </cell>
          <cell r="CP187">
            <v>-15525.512000001967</v>
          </cell>
          <cell r="CQ187">
            <v>-16572.372000001371</v>
          </cell>
          <cell r="CR187">
            <v>-125643.31900000572</v>
          </cell>
          <cell r="CS187">
            <v>-19871.894000001252</v>
          </cell>
          <cell r="CT187">
            <v>-16122.073999993503</v>
          </cell>
          <cell r="CU187">
            <v>-14451.90000000596</v>
          </cell>
          <cell r="CV187">
            <v>-4576.7530000060797</v>
          </cell>
          <cell r="CW187">
            <v>-12200.429999999702</v>
          </cell>
          <cell r="CX187">
            <v>1664.3049999922514</v>
          </cell>
          <cell r="CY187">
            <v>12867.129999995232</v>
          </cell>
          <cell r="CZ187">
            <v>-15224.760000005364</v>
          </cell>
          <cell r="DA187">
            <v>-4312.1260000020266</v>
          </cell>
          <cell r="DB187">
            <v>-16080.054999999702</v>
          </cell>
          <cell r="DC187">
            <v>-18127.353999994695</v>
          </cell>
          <cell r="DD187">
            <v>-19207.407999992371</v>
          </cell>
          <cell r="DE187">
            <v>-138656.76600003242</v>
          </cell>
          <cell r="DF187">
            <v>-12396.483999997377</v>
          </cell>
          <cell r="DG187">
            <v>-17417.921000003815</v>
          </cell>
          <cell r="DH187">
            <v>-9984.3570000007749</v>
          </cell>
          <cell r="DI187">
            <v>-7340.5599999949336</v>
          </cell>
          <cell r="DJ187">
            <v>-9799.3000000119209</v>
          </cell>
          <cell r="DK187">
            <v>1171.5999999940395</v>
          </cell>
          <cell r="DL187">
            <v>14289.120000004768</v>
          </cell>
          <cell r="DM187">
            <v>-14215.840000003576</v>
          </cell>
          <cell r="DN187">
            <v>-12411.694000005722</v>
          </cell>
          <cell r="DO187">
            <v>-29757.789999999106</v>
          </cell>
          <cell r="DP187">
            <v>-20039.319999996573</v>
          </cell>
          <cell r="DQ187">
            <v>-20754.219999998808</v>
          </cell>
          <cell r="DR187">
            <v>-230731.36000001431</v>
          </cell>
          <cell r="DS187">
            <v>-29159.70000000298</v>
          </cell>
          <cell r="DT187">
            <v>-21887.5</v>
          </cell>
          <cell r="DU187">
            <v>-21540.640000000596</v>
          </cell>
          <cell r="DV187">
            <v>-24809.609999999404</v>
          </cell>
          <cell r="DW187">
            <v>-11990.180000007153</v>
          </cell>
          <cell r="DX187">
            <v>-7604.9199999943376</v>
          </cell>
          <cell r="DY187">
            <v>-2584.7499999850988</v>
          </cell>
          <cell r="DZ187">
            <v>-7947</v>
          </cell>
          <cell r="EA187">
            <v>-16875.179999992251</v>
          </cell>
          <cell r="EB187">
            <v>-27031.20000000298</v>
          </cell>
          <cell r="EC187">
            <v>-33799.940000005066</v>
          </cell>
          <cell r="ED187">
            <v>-25500.739999994636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-52.381000000001222</v>
          </cell>
          <cell r="G192">
            <v>-2.5489999999990687</v>
          </cell>
          <cell r="H192">
            <v>-18.252000000000407</v>
          </cell>
          <cell r="I192">
            <v>-39.841000000000349</v>
          </cell>
          <cell r="J192">
            <v>0</v>
          </cell>
          <cell r="K192">
            <v>-15.615000000001601</v>
          </cell>
          <cell r="L192">
            <v>-0.75</v>
          </cell>
          <cell r="M192">
            <v>-75.332000000002154</v>
          </cell>
          <cell r="N192">
            <v>9.5680000000029395</v>
          </cell>
          <cell r="O192">
            <v>-57.877000000000407</v>
          </cell>
          <cell r="P192">
            <v>-20</v>
          </cell>
          <cell r="Q192">
            <v>-35.836999999999534</v>
          </cell>
          <cell r="R192">
            <v>-532.0570000000298</v>
          </cell>
          <cell r="S192">
            <v>-41.766999999999825</v>
          </cell>
          <cell r="T192">
            <v>-29.080000000001746</v>
          </cell>
          <cell r="U192">
            <v>-44.447000000000116</v>
          </cell>
          <cell r="V192">
            <v>-102.27300000000105</v>
          </cell>
          <cell r="W192">
            <v>0</v>
          </cell>
          <cell r="X192">
            <v>-118.11000000000058</v>
          </cell>
          <cell r="Y192">
            <v>-70.906999999999243</v>
          </cell>
          <cell r="Z192">
            <v>-80.665000000000873</v>
          </cell>
          <cell r="AA192">
            <v>23.187000000005355</v>
          </cell>
          <cell r="AB192">
            <v>-52.103000000002794</v>
          </cell>
          <cell r="AC192">
            <v>-2.5799999999981083</v>
          </cell>
          <cell r="AD192">
            <v>-13.311999999998079</v>
          </cell>
          <cell r="AE192">
            <v>-298.74299999995856</v>
          </cell>
          <cell r="AF192">
            <v>-29.097000000001572</v>
          </cell>
          <cell r="AG192">
            <v>-19.004999999997381</v>
          </cell>
          <cell r="AH192">
            <v>-43.565000000002328</v>
          </cell>
          <cell r="AI192">
            <v>-46.063000000001921</v>
          </cell>
          <cell r="AJ192">
            <v>-1.319999999999709</v>
          </cell>
          <cell r="AK192">
            <v>-57.048999999999069</v>
          </cell>
          <cell r="AL192">
            <v>-19.351999999998952</v>
          </cell>
          <cell r="AM192">
            <v>-14.389999999999418</v>
          </cell>
          <cell r="AN192">
            <v>0</v>
          </cell>
          <cell r="AO192">
            <v>0</v>
          </cell>
          <cell r="AP192">
            <v>-54.120000000002619</v>
          </cell>
          <cell r="AQ192">
            <v>-14.781999999999243</v>
          </cell>
          <cell r="AR192">
            <v>107.40600000000268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85.953000000001339</v>
          </cell>
          <cell r="BB192">
            <v>0</v>
          </cell>
          <cell r="BC192">
            <v>21.453000000000429</v>
          </cell>
          <cell r="BD192">
            <v>0</v>
          </cell>
          <cell r="BE192">
            <v>98.322899999999208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84.764999999999418</v>
          </cell>
          <cell r="BO192">
            <v>0</v>
          </cell>
          <cell r="BP192">
            <v>7.6613999999999578</v>
          </cell>
          <cell r="BQ192">
            <v>5.8964999999998327</v>
          </cell>
          <cell r="BR192">
            <v>14.975500000004104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6.467000000000553</v>
          </cell>
          <cell r="CA192">
            <v>0</v>
          </cell>
          <cell r="CB192">
            <v>8.5085000000008222</v>
          </cell>
          <cell r="CC192">
            <v>0</v>
          </cell>
          <cell r="CD192">
            <v>0</v>
          </cell>
          <cell r="CE192">
            <v>21.019599999999627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16.986000000000786</v>
          </cell>
          <cell r="CM192">
            <v>0</v>
          </cell>
          <cell r="CN192">
            <v>4.0336000000006607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F194">
            <v>-52.380999999120831</v>
          </cell>
          <cell r="G194">
            <v>-2.5490000005811453</v>
          </cell>
          <cell r="H194">
            <v>-18.25199999846518</v>
          </cell>
          <cell r="I194">
            <v>-39.841000000014901</v>
          </cell>
          <cell r="J194">
            <v>0</v>
          </cell>
          <cell r="K194">
            <v>-15.615000000223517</v>
          </cell>
          <cell r="L194">
            <v>-0.75</v>
          </cell>
          <cell r="M194">
            <v>-75.332000000402331</v>
          </cell>
          <cell r="N194">
            <v>9.5679999999701977</v>
          </cell>
          <cell r="O194">
            <v>-57.877000000327826</v>
          </cell>
          <cell r="P194">
            <v>-20</v>
          </cell>
          <cell r="Q194">
            <v>-35.83699999935925</v>
          </cell>
          <cell r="R194">
            <v>-532.05699998140335</v>
          </cell>
          <cell r="S194">
            <v>-41.767000000923872</v>
          </cell>
          <cell r="T194">
            <v>-29.080000000074506</v>
          </cell>
          <cell r="U194">
            <v>-44.447000000625849</v>
          </cell>
          <cell r="V194">
            <v>-102.2730000000447</v>
          </cell>
          <cell r="W194">
            <v>0</v>
          </cell>
          <cell r="X194">
            <v>-118.10999999940395</v>
          </cell>
          <cell r="Y194">
            <v>-70.906999999657273</v>
          </cell>
          <cell r="Z194">
            <v>-80.66499999910593</v>
          </cell>
          <cell r="AA194">
            <v>23.187000000849366</v>
          </cell>
          <cell r="AB194">
            <v>-52.103000000119209</v>
          </cell>
          <cell r="AC194">
            <v>-2.5800000000745058</v>
          </cell>
          <cell r="AD194">
            <v>-13.312000000849366</v>
          </cell>
          <cell r="AE194">
            <v>-298.74300000071526</v>
          </cell>
          <cell r="AF194">
            <v>-29.097000000998378</v>
          </cell>
          <cell r="AG194">
            <v>-19.004999998956919</v>
          </cell>
          <cell r="AH194">
            <v>-43.564999999478459</v>
          </cell>
          <cell r="AI194">
            <v>-46.063000001013279</v>
          </cell>
          <cell r="AJ194">
            <v>-1.3199999984353781</v>
          </cell>
          <cell r="AK194">
            <v>-57.049000000581145</v>
          </cell>
          <cell r="AL194">
            <v>-19.351999999955297</v>
          </cell>
          <cell r="AM194">
            <v>-14.390000000596046</v>
          </cell>
          <cell r="AN194">
            <v>0</v>
          </cell>
          <cell r="AO194">
            <v>0</v>
          </cell>
          <cell r="AP194">
            <v>-54.120000001043081</v>
          </cell>
          <cell r="AQ194">
            <v>-14.781999999657273</v>
          </cell>
          <cell r="AR194">
            <v>107.40600001811981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85.95299999974668</v>
          </cell>
          <cell r="BB194">
            <v>0</v>
          </cell>
          <cell r="BC194">
            <v>21.45299999974668</v>
          </cell>
          <cell r="BD194">
            <v>0</v>
          </cell>
          <cell r="BE194">
            <v>98.322899997234344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84.764999998733401</v>
          </cell>
          <cell r="BO194">
            <v>0</v>
          </cell>
          <cell r="BP194">
            <v>7.6613999996334314</v>
          </cell>
          <cell r="BQ194">
            <v>5.8965000007301569</v>
          </cell>
          <cell r="BR194">
            <v>14.975500017404556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6.4670000001788139</v>
          </cell>
          <cell r="CA194">
            <v>0</v>
          </cell>
          <cell r="CB194">
            <v>8.5084999985992908</v>
          </cell>
          <cell r="CC194">
            <v>0</v>
          </cell>
          <cell r="CD194">
            <v>0</v>
          </cell>
          <cell r="CE194">
            <v>21.019600003957748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16.985999999567866</v>
          </cell>
          <cell r="CM194">
            <v>0</v>
          </cell>
          <cell r="CN194">
            <v>4.0335999988019466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-210.9516930130776</v>
          </cell>
          <cell r="H198">
            <v>-333.05923799239099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-831.75203600153327</v>
          </cell>
          <cell r="S198">
            <v>0</v>
          </cell>
          <cell r="T198">
            <v>0</v>
          </cell>
          <cell r="U198">
            <v>-670.58657655818388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-161.16545944381505</v>
          </cell>
          <cell r="AB198">
            <v>0</v>
          </cell>
          <cell r="AC198">
            <v>0</v>
          </cell>
          <cell r="AD198">
            <v>0</v>
          </cell>
          <cell r="AE198">
            <v>-163.05098702758551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-163.05098702735268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-86.262552060186863</v>
          </cell>
          <cell r="BS198">
            <v>0</v>
          </cell>
          <cell r="BT198">
            <v>0</v>
          </cell>
          <cell r="BU198">
            <v>-86.262552060652524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-85.2718650624156</v>
          </cell>
          <cell r="DF198">
            <v>0</v>
          </cell>
          <cell r="DG198">
            <v>0</v>
          </cell>
          <cell r="DH198">
            <v>-65.891895730514079</v>
          </cell>
          <cell r="DI198">
            <v>-19.379969332367182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-517.73680829675868</v>
          </cell>
          <cell r="G199">
            <v>-137.56869906233624</v>
          </cell>
          <cell r="H199">
            <v>-697.52224172721617</v>
          </cell>
          <cell r="I199">
            <v>-1177.2400641015265</v>
          </cell>
          <cell r="J199">
            <v>0</v>
          </cell>
          <cell r="K199">
            <v>-576.57053651264869</v>
          </cell>
          <cell r="L199">
            <v>-9.5699964566156268</v>
          </cell>
          <cell r="M199">
            <v>-482.41482137539424</v>
          </cell>
          <cell r="N199">
            <v>-533.09230261133052</v>
          </cell>
          <cell r="O199">
            <v>-587.24978255806491</v>
          </cell>
          <cell r="P199">
            <v>-766.4697161980439</v>
          </cell>
          <cell r="Q199">
            <v>-388.65060609392822</v>
          </cell>
          <cell r="R199">
            <v>-8974.7137709986418</v>
          </cell>
          <cell r="S199">
            <v>-498.63910282123834</v>
          </cell>
          <cell r="T199">
            <v>-505.74982086475939</v>
          </cell>
          <cell r="U199">
            <v>-749.34129385114647</v>
          </cell>
          <cell r="V199">
            <v>-2052.7507252742071</v>
          </cell>
          <cell r="W199">
            <v>0</v>
          </cell>
          <cell r="X199">
            <v>-1792.1972269539256</v>
          </cell>
          <cell r="Y199">
            <v>-470.83817046950571</v>
          </cell>
          <cell r="Z199">
            <v>-403.68138894438744</v>
          </cell>
          <cell r="AA199">
            <v>-1023.647118387511</v>
          </cell>
          <cell r="AB199">
            <v>-786.67256358126178</v>
          </cell>
          <cell r="AC199">
            <v>-578.85689075267874</v>
          </cell>
          <cell r="AD199">
            <v>-112.33946909429505</v>
          </cell>
          <cell r="AE199">
            <v>-3121.834108998999</v>
          </cell>
          <cell r="AF199">
            <v>-128.97965543088503</v>
          </cell>
          <cell r="AG199">
            <v>-153.9099852188956</v>
          </cell>
          <cell r="AH199">
            <v>-758.64132493780926</v>
          </cell>
          <cell r="AI199">
            <v>-1279.900352331344</v>
          </cell>
          <cell r="AJ199">
            <v>0</v>
          </cell>
          <cell r="AK199">
            <v>-411.66681624436751</v>
          </cell>
          <cell r="AL199">
            <v>-41.128716655308381</v>
          </cell>
          <cell r="AM199">
            <v>-41.761466142022982</v>
          </cell>
          <cell r="AN199">
            <v>-305.84579203813337</v>
          </cell>
          <cell r="AO199">
            <v>0</v>
          </cell>
          <cell r="AP199">
            <v>0</v>
          </cell>
          <cell r="AQ199">
            <v>0</v>
          </cell>
          <cell r="AR199">
            <v>-1881.8147060014307</v>
          </cell>
          <cell r="AS199">
            <v>0</v>
          </cell>
          <cell r="AT199">
            <v>0</v>
          </cell>
          <cell r="AU199">
            <v>-698.40759727545083</v>
          </cell>
          <cell r="AV199">
            <v>-409.43639560975134</v>
          </cell>
          <cell r="AW199">
            <v>0</v>
          </cell>
          <cell r="AX199">
            <v>-273.27752329898067</v>
          </cell>
          <cell r="AY199">
            <v>0</v>
          </cell>
          <cell r="AZ199">
            <v>0</v>
          </cell>
          <cell r="BA199">
            <v>-218.20697921141982</v>
          </cell>
          <cell r="BB199">
            <v>-282.4862106051296</v>
          </cell>
          <cell r="BC199">
            <v>0</v>
          </cell>
          <cell r="BD199">
            <v>0</v>
          </cell>
          <cell r="BE199">
            <v>-1303.2796010114253</v>
          </cell>
          <cell r="BF199">
            <v>0</v>
          </cell>
          <cell r="BG199">
            <v>0</v>
          </cell>
          <cell r="BH199">
            <v>-119.92065533436835</v>
          </cell>
          <cell r="BI199">
            <v>-685.62175117456354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-489.76021077670157</v>
          </cell>
          <cell r="BP199">
            <v>0</v>
          </cell>
          <cell r="BQ199">
            <v>-7.9769837253261358</v>
          </cell>
          <cell r="BR199">
            <v>-538.64802501350641</v>
          </cell>
          <cell r="BS199">
            <v>0</v>
          </cell>
          <cell r="BT199">
            <v>0</v>
          </cell>
          <cell r="BU199">
            <v>-79.705846773227677</v>
          </cell>
          <cell r="BV199">
            <v>-306.88794747390784</v>
          </cell>
          <cell r="BW199">
            <v>0</v>
          </cell>
          <cell r="BX199">
            <v>-83.384578162571415</v>
          </cell>
          <cell r="BY199">
            <v>-68.6696526047308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-41.724627189338207</v>
          </cell>
          <cell r="CF199">
            <v>0</v>
          </cell>
          <cell r="CG199">
            <v>0</v>
          </cell>
          <cell r="CH199">
            <v>-41.72462718654424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-327.05265786289237</v>
          </cell>
          <cell r="G201">
            <v>-25.437754944432527</v>
          </cell>
          <cell r="H201">
            <v>-62.494138445006683</v>
          </cell>
          <cell r="I201">
            <v>-245.07677860674448</v>
          </cell>
          <cell r="J201">
            <v>-553.02911528316326</v>
          </cell>
          <cell r="K201">
            <v>0</v>
          </cell>
          <cell r="L201">
            <v>-56.303404543083161</v>
          </cell>
          <cell r="M201">
            <v>-131.73647024366073</v>
          </cell>
          <cell r="N201">
            <v>-409.43929671437945</v>
          </cell>
          <cell r="O201">
            <v>-842.37991028104443</v>
          </cell>
          <cell r="P201">
            <v>-185.48729730036575</v>
          </cell>
          <cell r="Q201">
            <v>-140.33308177627623</v>
          </cell>
          <cell r="R201">
            <v>-3108.2847810052335</v>
          </cell>
          <cell r="S201">
            <v>-47.630833921255544</v>
          </cell>
          <cell r="T201">
            <v>-93.788239267887548</v>
          </cell>
          <cell r="U201">
            <v>0</v>
          </cell>
          <cell r="V201">
            <v>-300.63956915750168</v>
          </cell>
          <cell r="W201">
            <v>-1004.0964686251245</v>
          </cell>
          <cell r="X201">
            <v>-177.41282836871687</v>
          </cell>
          <cell r="Y201">
            <v>-198.46180800558068</v>
          </cell>
          <cell r="Z201">
            <v>-399.47956353868358</v>
          </cell>
          <cell r="AA201">
            <v>-250.72341744718142</v>
          </cell>
          <cell r="AB201">
            <v>-462.03713101963513</v>
          </cell>
          <cell r="AC201">
            <v>0</v>
          </cell>
          <cell r="AD201">
            <v>-174.01492165564559</v>
          </cell>
          <cell r="AE201">
            <v>-3590.7827240042388</v>
          </cell>
          <cell r="AF201">
            <v>-220.79429049044847</v>
          </cell>
          <cell r="AG201">
            <v>-53.41101415688172</v>
          </cell>
          <cell r="AH201">
            <v>0</v>
          </cell>
          <cell r="AI201">
            <v>-253.30936258262955</v>
          </cell>
          <cell r="AJ201">
            <v>-1310.3111753494013</v>
          </cell>
          <cell r="AK201">
            <v>-284.37589591811411</v>
          </cell>
          <cell r="AL201">
            <v>-177.49222765676677</v>
          </cell>
          <cell r="AM201">
            <v>-106.66792844608426</v>
          </cell>
          <cell r="AN201">
            <v>-261.93895517569035</v>
          </cell>
          <cell r="AO201">
            <v>-61.525913191842847</v>
          </cell>
          <cell r="AP201">
            <v>-674.83414078457281</v>
          </cell>
          <cell r="AQ201">
            <v>-186.12182025006041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-4417.4629579633474</v>
          </cell>
          <cell r="G202">
            <v>-5334.6274284720421</v>
          </cell>
          <cell r="H202">
            <v>-8988.9075109679252</v>
          </cell>
          <cell r="I202">
            <v>-5607.3418197035789</v>
          </cell>
          <cell r="J202">
            <v>-7666.6137534920126</v>
          </cell>
          <cell r="K202">
            <v>-6116.3623033352196</v>
          </cell>
          <cell r="L202">
            <v>-666.01677858829498</v>
          </cell>
          <cell r="M202">
            <v>-1394.8784551471472</v>
          </cell>
          <cell r="N202">
            <v>-8999.3430106379092</v>
          </cell>
          <cell r="O202">
            <v>-8096.0925396792591</v>
          </cell>
          <cell r="P202">
            <v>-8471.7705276012421</v>
          </cell>
          <cell r="Q202">
            <v>-6361.4805954545736</v>
          </cell>
          <cell r="R202">
            <v>-71054.53354409337</v>
          </cell>
          <cell r="S202">
            <v>-3711.7526717111468</v>
          </cell>
          <cell r="T202">
            <v>-6517.486974729225</v>
          </cell>
          <cell r="U202">
            <v>-9031.6940878313035</v>
          </cell>
          <cell r="V202">
            <v>-7942.70372547023</v>
          </cell>
          <cell r="W202">
            <v>-4772.7446350418031</v>
          </cell>
          <cell r="X202">
            <v>-6969.1453591175377</v>
          </cell>
          <cell r="Y202">
            <v>-1676.2199420593679</v>
          </cell>
          <cell r="Z202">
            <v>-1022.9239646457136</v>
          </cell>
          <cell r="AA202">
            <v>-9646.9220665693283</v>
          </cell>
          <cell r="AB202">
            <v>-9264.0316798016429</v>
          </cell>
          <cell r="AC202">
            <v>-6628.4981708936393</v>
          </cell>
          <cell r="AD202">
            <v>-3870.4102662280202</v>
          </cell>
          <cell r="AE202">
            <v>-44741.937783032656</v>
          </cell>
          <cell r="AF202">
            <v>-1143.4730356745422</v>
          </cell>
          <cell r="AG202">
            <v>-1967.0353893451393</v>
          </cell>
          <cell r="AH202">
            <v>-4770.7215316239744</v>
          </cell>
          <cell r="AI202">
            <v>-5283.9378027580678</v>
          </cell>
          <cell r="AJ202">
            <v>-4781.2929310314357</v>
          </cell>
          <cell r="AK202">
            <v>-4727.680834043771</v>
          </cell>
          <cell r="AL202">
            <v>-199.34638878330588</v>
          </cell>
          <cell r="AM202">
            <v>-2150.7763790041208</v>
          </cell>
          <cell r="AN202">
            <v>-8613.4252154566348</v>
          </cell>
          <cell r="AO202">
            <v>-5441.501993894577</v>
          </cell>
          <cell r="AP202">
            <v>-2652.4144507907331</v>
          </cell>
          <cell r="AQ202">
            <v>-3010.3318306542933</v>
          </cell>
          <cell r="AR202">
            <v>-33701.505419999361</v>
          </cell>
          <cell r="AS202">
            <v>-1641.653874322772</v>
          </cell>
          <cell r="AT202">
            <v>-938.34592816419899</v>
          </cell>
          <cell r="AU202">
            <v>-4692.2456407826394</v>
          </cell>
          <cell r="AV202">
            <v>-4698.6956402920187</v>
          </cell>
          <cell r="AW202">
            <v>-2378.5018179155886</v>
          </cell>
          <cell r="AX202">
            <v>-4028.4116916023195</v>
          </cell>
          <cell r="AY202">
            <v>-1308.8338998071849</v>
          </cell>
          <cell r="AZ202">
            <v>-6.1919995285570621</v>
          </cell>
          <cell r="BA202">
            <v>-7870.0313975065947</v>
          </cell>
          <cell r="BB202">
            <v>-4728.8816379792988</v>
          </cell>
          <cell r="BC202">
            <v>-3244.8657515868545</v>
          </cell>
          <cell r="BD202">
            <v>1835.1538595072925</v>
          </cell>
          <cell r="BE202">
            <v>-37158.279855012894</v>
          </cell>
          <cell r="BF202">
            <v>-552.27596068754792</v>
          </cell>
          <cell r="BG202">
            <v>-808.84094242751598</v>
          </cell>
          <cell r="BH202">
            <v>-2616.4338137526065</v>
          </cell>
          <cell r="BI202">
            <v>-5851.0040835179389</v>
          </cell>
          <cell r="BJ202">
            <v>-3927.0312204658985</v>
          </cell>
          <cell r="BK202">
            <v>-5089.5086377225816</v>
          </cell>
          <cell r="BL202">
            <v>-2276.0223379842937</v>
          </cell>
          <cell r="BM202">
            <v>-1143.6979185901582</v>
          </cell>
          <cell r="BN202">
            <v>-7060.5624974183738</v>
          </cell>
          <cell r="BO202">
            <v>-4163.4942036382854</v>
          </cell>
          <cell r="BP202">
            <v>-3861.6997251175344</v>
          </cell>
          <cell r="BQ202">
            <v>192.29148631170392</v>
          </cell>
          <cell r="BR202">
            <v>2950.1129111945629</v>
          </cell>
          <cell r="BS202">
            <v>-429.69389488920569</v>
          </cell>
          <cell r="BT202">
            <v>-511.0239696316421</v>
          </cell>
          <cell r="BU202">
            <v>-2447.7641495019197</v>
          </cell>
          <cell r="BV202">
            <v>-1957.3437988050282</v>
          </cell>
          <cell r="BW202">
            <v>-1275.7977724596858</v>
          </cell>
          <cell r="BX202">
            <v>-1721.2154817990959</v>
          </cell>
          <cell r="BY202">
            <v>-279.23325661197305</v>
          </cell>
          <cell r="BZ202">
            <v>0</v>
          </cell>
          <cell r="CA202">
            <v>-3640.3341454789042</v>
          </cell>
          <cell r="CB202">
            <v>16473.13553885743</v>
          </cell>
          <cell r="CC202">
            <v>-1260.6161585077643</v>
          </cell>
          <cell r="CD202">
            <v>0</v>
          </cell>
          <cell r="CE202">
            <v>-10555.195020884275</v>
          </cell>
          <cell r="CF202">
            <v>0</v>
          </cell>
          <cell r="CG202">
            <v>-432.41228615120053</v>
          </cell>
          <cell r="CH202">
            <v>-1946.6889874525368</v>
          </cell>
          <cell r="CI202">
            <v>-1522.3357991836965</v>
          </cell>
          <cell r="CJ202">
            <v>-819.24898429587483</v>
          </cell>
          <cell r="CK202">
            <v>-1376.1604376733303</v>
          </cell>
          <cell r="CL202">
            <v>-255.66793268918991</v>
          </cell>
          <cell r="CM202">
            <v>0</v>
          </cell>
          <cell r="CN202">
            <v>-2133.1598383560777</v>
          </cell>
          <cell r="CO202">
            <v>-555.79985366389155</v>
          </cell>
          <cell r="CP202">
            <v>-1112.9892069585621</v>
          </cell>
          <cell r="CQ202">
            <v>-400.73169449344277</v>
          </cell>
          <cell r="CR202">
            <v>-9641.331552028656</v>
          </cell>
          <cell r="CS202">
            <v>0</v>
          </cell>
          <cell r="CT202">
            <v>-600.0734227411449</v>
          </cell>
          <cell r="CU202">
            <v>-1911.0074354968965</v>
          </cell>
          <cell r="CV202">
            <v>-1445.3595730476081</v>
          </cell>
          <cell r="CW202">
            <v>-1205.5580438897014</v>
          </cell>
          <cell r="CX202">
            <v>-1188.4700489342213</v>
          </cell>
          <cell r="CY202">
            <v>-35.315189570188522</v>
          </cell>
          <cell r="CZ202">
            <v>0</v>
          </cell>
          <cell r="DA202">
            <v>-1710.5082947276533</v>
          </cell>
          <cell r="DB202">
            <v>-303.8815102390945</v>
          </cell>
          <cell r="DC202">
            <v>-1135.7820644974709</v>
          </cell>
          <cell r="DD202">
            <v>-105.37596887350082</v>
          </cell>
          <cell r="DE202">
            <v>-6953.9307810664177</v>
          </cell>
          <cell r="DF202">
            <v>0</v>
          </cell>
          <cell r="DG202">
            <v>-1487.5217756070197</v>
          </cell>
          <cell r="DH202">
            <v>-1548.2369501255453</v>
          </cell>
          <cell r="DI202">
            <v>-926.78211098909378</v>
          </cell>
          <cell r="DJ202">
            <v>-905.7653198055923</v>
          </cell>
          <cell r="DK202">
            <v>-746.97178645059466</v>
          </cell>
          <cell r="DL202">
            <v>-117.63565062358975</v>
          </cell>
          <cell r="DM202">
            <v>-219.50870786607265</v>
          </cell>
          <cell r="DN202">
            <v>-640.72023105993867</v>
          </cell>
          <cell r="DO202">
            <v>-213.67071031033993</v>
          </cell>
          <cell r="DP202">
            <v>-147.11753824725747</v>
          </cell>
          <cell r="DQ202">
            <v>0</v>
          </cell>
          <cell r="DR202">
            <v>-292.61460793018341</v>
          </cell>
          <cell r="DS202">
            <v>0</v>
          </cell>
          <cell r="DT202">
            <v>0</v>
          </cell>
          <cell r="DU202">
            <v>-185.20290625467896</v>
          </cell>
          <cell r="DV202">
            <v>-98.136596530675888</v>
          </cell>
          <cell r="DW202">
            <v>-6.2831357531249523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-2.9919694066047668</v>
          </cell>
          <cell r="EC202">
            <v>0</v>
          </cell>
          <cell r="ED202">
            <v>0</v>
          </cell>
        </row>
        <row r="203">
          <cell r="F203">
            <v>-476.83346411027014</v>
          </cell>
          <cell r="G203">
            <v>-2826.6807872392237</v>
          </cell>
          <cell r="H203">
            <v>-7157.8644612394273</v>
          </cell>
          <cell r="I203">
            <v>-6830.1084859054536</v>
          </cell>
          <cell r="J203">
            <v>-1334.1898995786905</v>
          </cell>
          <cell r="K203">
            <v>-1985.1973505783826</v>
          </cell>
          <cell r="L203">
            <v>0</v>
          </cell>
          <cell r="M203">
            <v>0</v>
          </cell>
          <cell r="N203">
            <v>-3586.4397300537676</v>
          </cell>
          <cell r="O203">
            <v>-179.3219865038991</v>
          </cell>
          <cell r="P203">
            <v>-2478.7618134245276</v>
          </cell>
          <cell r="Q203">
            <v>-1642.4263763763011</v>
          </cell>
          <cell r="R203">
            <v>-22282.684700965881</v>
          </cell>
          <cell r="S203">
            <v>-242.76957604475319</v>
          </cell>
          <cell r="T203">
            <v>-1125.4480889309198</v>
          </cell>
          <cell r="U203">
            <v>-8171.922993529588</v>
          </cell>
          <cell r="V203">
            <v>-5376.9942693561316</v>
          </cell>
          <cell r="W203">
            <v>-1847.5996176674962</v>
          </cell>
          <cell r="X203">
            <v>-87.520191363990307</v>
          </cell>
          <cell r="Y203">
            <v>-250.24617530219257</v>
          </cell>
          <cell r="Z203">
            <v>0</v>
          </cell>
          <cell r="AA203">
            <v>-2786.7924249786884</v>
          </cell>
          <cell r="AB203">
            <v>0</v>
          </cell>
          <cell r="AC203">
            <v>-2393.3913638032973</v>
          </cell>
          <cell r="AD203">
            <v>0</v>
          </cell>
          <cell r="AE203">
            <v>-32376.398755967617</v>
          </cell>
          <cell r="AF203">
            <v>-166.68078741617501</v>
          </cell>
          <cell r="AG203">
            <v>-1886.0346576254815</v>
          </cell>
          <cell r="AH203">
            <v>-6608.0867011602968</v>
          </cell>
          <cell r="AI203">
            <v>-5688.6539705675095</v>
          </cell>
          <cell r="AJ203">
            <v>-2755.1209920160472</v>
          </cell>
          <cell r="AK203">
            <v>-3896.9577058199793</v>
          </cell>
          <cell r="AL203">
            <v>-240.24518186226487</v>
          </cell>
          <cell r="AM203">
            <v>-705.82714671641588</v>
          </cell>
          <cell r="AN203">
            <v>-4679.282046765089</v>
          </cell>
          <cell r="AO203">
            <v>-2458.6638143956661</v>
          </cell>
          <cell r="AP203">
            <v>-2214.2638328466564</v>
          </cell>
          <cell r="AQ203">
            <v>-1076.5819187313318</v>
          </cell>
          <cell r="AR203">
            <v>-32769.154995054007</v>
          </cell>
          <cell r="AS203">
            <v>-1566.8773802239448</v>
          </cell>
          <cell r="AT203">
            <v>-1199.8949082754552</v>
          </cell>
          <cell r="AU203">
            <v>-3597.9312249626964</v>
          </cell>
          <cell r="AV203">
            <v>-6054.5845371689647</v>
          </cell>
          <cell r="AW203">
            <v>-3952.1381978876889</v>
          </cell>
          <cell r="AX203">
            <v>-3893.7717023473233</v>
          </cell>
          <cell r="AY203">
            <v>-631.2599517442286</v>
          </cell>
          <cell r="AZ203">
            <v>-1016.5289222951978</v>
          </cell>
          <cell r="BA203">
            <v>-6956.6349682155997</v>
          </cell>
          <cell r="BB203">
            <v>-2843.926282601431</v>
          </cell>
          <cell r="BC203">
            <v>-1005.0059231743217</v>
          </cell>
          <cell r="BD203">
            <v>-50.600996134802699</v>
          </cell>
          <cell r="BE203">
            <v>-25797.611831963062</v>
          </cell>
          <cell r="BF203">
            <v>-1237.7758767846972</v>
          </cell>
          <cell r="BG203">
            <v>-539.79354626499116</v>
          </cell>
          <cell r="BH203">
            <v>-4822.9603198934346</v>
          </cell>
          <cell r="BI203">
            <v>-4659.1219362020493</v>
          </cell>
          <cell r="BJ203">
            <v>-2590.3413421399891</v>
          </cell>
          <cell r="BK203">
            <v>-2828.9085183944553</v>
          </cell>
          <cell r="BL203">
            <v>-1587.7942419424653</v>
          </cell>
          <cell r="BM203">
            <v>-1167.1558838151395</v>
          </cell>
          <cell r="BN203">
            <v>-3748.5092268511653</v>
          </cell>
          <cell r="BO203">
            <v>-1677.4174330197275</v>
          </cell>
          <cell r="BP203">
            <v>-683.60153195075691</v>
          </cell>
          <cell r="BQ203">
            <v>-254.23197469115257</v>
          </cell>
          <cell r="BR203">
            <v>-9226.9997679889202</v>
          </cell>
          <cell r="BS203">
            <v>-16.581595269963145</v>
          </cell>
          <cell r="BT203">
            <v>-587.72543234936893</v>
          </cell>
          <cell r="BU203">
            <v>-1919.7802523840219</v>
          </cell>
          <cell r="BV203">
            <v>-2649.8968441169709</v>
          </cell>
          <cell r="BW203">
            <v>-770.64938016794622</v>
          </cell>
          <cell r="BX203">
            <v>-993.84291650541127</v>
          </cell>
          <cell r="BY203">
            <v>-387.43028948828578</v>
          </cell>
          <cell r="BZ203">
            <v>0</v>
          </cell>
          <cell r="CA203">
            <v>-913.83013932965696</v>
          </cell>
          <cell r="CB203">
            <v>-1.3159996252506971</v>
          </cell>
          <cell r="CC203">
            <v>-773.28137942031026</v>
          </cell>
          <cell r="CD203">
            <v>-212.66553933545947</v>
          </cell>
          <cell r="CE203">
            <v>-5162.0807020068169</v>
          </cell>
          <cell r="CF203">
            <v>0</v>
          </cell>
          <cell r="CG203">
            <v>-383.65539947897196</v>
          </cell>
          <cell r="CH203">
            <v>-1305.83131749928</v>
          </cell>
          <cell r="CI203">
            <v>-773.51619571447372</v>
          </cell>
          <cell r="CJ203">
            <v>-177.79810706712306</v>
          </cell>
          <cell r="CK203">
            <v>-294.89124586805701</v>
          </cell>
          <cell r="CL203">
            <v>-34.264582093805075</v>
          </cell>
          <cell r="CM203">
            <v>0</v>
          </cell>
          <cell r="CN203">
            <v>-1145.8400011155754</v>
          </cell>
          <cell r="CO203">
            <v>-0.80939957685768604</v>
          </cell>
          <cell r="CP203">
            <v>-1020.3830666914582</v>
          </cell>
          <cell r="CQ203">
            <v>-25.091386884450912</v>
          </cell>
          <cell r="CR203">
            <v>-4162.9812350273132</v>
          </cell>
          <cell r="CS203">
            <v>0</v>
          </cell>
          <cell r="CT203">
            <v>0</v>
          </cell>
          <cell r="CU203">
            <v>-1155.2162327207625</v>
          </cell>
          <cell r="CV203">
            <v>-863.50892646797001</v>
          </cell>
          <cell r="CW203">
            <v>-210.41636024415493</v>
          </cell>
          <cell r="CX203">
            <v>-187.19037566706538</v>
          </cell>
          <cell r="CY203">
            <v>0</v>
          </cell>
          <cell r="CZ203">
            <v>0</v>
          </cell>
          <cell r="DA203">
            <v>-1008.6713300552219</v>
          </cell>
          <cell r="DB203">
            <v>-107.00542892888188</v>
          </cell>
          <cell r="DC203">
            <v>-525.34965106844902</v>
          </cell>
          <cell r="DD203">
            <v>-105.62292984873056</v>
          </cell>
          <cell r="DE203">
            <v>-6024.2309659421444</v>
          </cell>
          <cell r="DF203">
            <v>0</v>
          </cell>
          <cell r="DG203">
            <v>-588.90492295846343</v>
          </cell>
          <cell r="DH203">
            <v>-1612.2618415355682</v>
          </cell>
          <cell r="DI203">
            <v>-1849.1841300781816</v>
          </cell>
          <cell r="DJ203">
            <v>-637.36630015820265</v>
          </cell>
          <cell r="DK203">
            <v>-422.26580135151744</v>
          </cell>
          <cell r="DL203">
            <v>-148.78493000566959</v>
          </cell>
          <cell r="DM203">
            <v>-236.92228854075074</v>
          </cell>
          <cell r="DN203">
            <v>-98.339753737673163</v>
          </cell>
          <cell r="DO203">
            <v>-430.20099761895835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-14082.025734592229</v>
          </cell>
          <cell r="G204">
            <v>-11592.537381514907</v>
          </cell>
          <cell r="H204">
            <v>-10529.209401551634</v>
          </cell>
          <cell r="I204">
            <v>-4769.7047101035714</v>
          </cell>
          <cell r="J204">
            <v>-18096.258538933471</v>
          </cell>
          <cell r="K204">
            <v>-19834.177626181394</v>
          </cell>
          <cell r="L204">
            <v>1497.1431717798114</v>
          </cell>
          <cell r="M204">
            <v>-25957.928710769862</v>
          </cell>
          <cell r="N204">
            <v>-9249.0869456790388</v>
          </cell>
          <cell r="O204">
            <v>-17876.353263083845</v>
          </cell>
          <cell r="P204">
            <v>-12050.95617287606</v>
          </cell>
          <cell r="Q204">
            <v>-7508.0570584908128</v>
          </cell>
          <cell r="R204">
            <v>-138104.22638601065</v>
          </cell>
          <cell r="S204">
            <v>-9990.2947718426585</v>
          </cell>
          <cell r="T204">
            <v>-7373.1056316178292</v>
          </cell>
          <cell r="U204">
            <v>-8019.0448168646544</v>
          </cell>
          <cell r="V204">
            <v>-6148.7228595744818</v>
          </cell>
          <cell r="W204">
            <v>-8753.8006400838494</v>
          </cell>
          <cell r="X204">
            <v>-18225.38858377561</v>
          </cell>
          <cell r="Y204">
            <v>-21782.785102535039</v>
          </cell>
          <cell r="Z204">
            <v>-22929.57947633788</v>
          </cell>
          <cell r="AA204">
            <v>-6415.3935534860939</v>
          </cell>
          <cell r="AB204">
            <v>-10835.56675254181</v>
          </cell>
          <cell r="AC204">
            <v>-11086.940546797588</v>
          </cell>
          <cell r="AD204">
            <v>-6543.6036505550146</v>
          </cell>
          <cell r="AE204">
            <v>-130227.37054696679</v>
          </cell>
          <cell r="AF204">
            <v>-12263.738595537841</v>
          </cell>
          <cell r="AG204">
            <v>-6986.1895265579224</v>
          </cell>
          <cell r="AH204">
            <v>-9216.959471181035</v>
          </cell>
          <cell r="AI204">
            <v>-11332.957918643951</v>
          </cell>
          <cell r="AJ204">
            <v>-11301.14519944042</v>
          </cell>
          <cell r="AK204">
            <v>-19376.985018942505</v>
          </cell>
          <cell r="AL204">
            <v>1956.2882514335215</v>
          </cell>
          <cell r="AM204">
            <v>-17440.741367012262</v>
          </cell>
          <cell r="AN204">
            <v>-8744.2948829140514</v>
          </cell>
          <cell r="AO204">
            <v>-17523.506164960563</v>
          </cell>
          <cell r="AP204">
            <v>-13386.882767654955</v>
          </cell>
          <cell r="AQ204">
            <v>-4610.2578855417669</v>
          </cell>
          <cell r="AR204">
            <v>-141083.77038604021</v>
          </cell>
          <cell r="AS204">
            <v>-8659.481796592474</v>
          </cell>
          <cell r="AT204">
            <v>-10770.499747008085</v>
          </cell>
          <cell r="AU204">
            <v>-10114.990562401712</v>
          </cell>
          <cell r="AV204">
            <v>-16869.916603734717</v>
          </cell>
          <cell r="AW204">
            <v>-8640.4262970443815</v>
          </cell>
          <cell r="AX204">
            <v>-17233.462395194918</v>
          </cell>
          <cell r="AY204">
            <v>-10035.785964269191</v>
          </cell>
          <cell r="AZ204">
            <v>-17254.009194713086</v>
          </cell>
          <cell r="BA204">
            <v>-9087.6505865305662</v>
          </cell>
          <cell r="BB204">
            <v>-16868.922403756529</v>
          </cell>
          <cell r="BC204">
            <v>-9341.5029805749655</v>
          </cell>
          <cell r="BD204">
            <v>-6207.1218541972339</v>
          </cell>
          <cell r="BE204">
            <v>-139602.59905293584</v>
          </cell>
          <cell r="BF204">
            <v>-6870.7720328122377</v>
          </cell>
          <cell r="BG204">
            <v>-12853.228587243706</v>
          </cell>
          <cell r="BH204">
            <v>-9765.0159623846412</v>
          </cell>
          <cell r="BI204">
            <v>-19261.329231306911</v>
          </cell>
          <cell r="BJ204">
            <v>-7043.8491785917431</v>
          </cell>
          <cell r="BK204">
            <v>-15934.647212259471</v>
          </cell>
          <cell r="BL204">
            <v>-15483.525623232126</v>
          </cell>
          <cell r="BM204">
            <v>-14307.484251845628</v>
          </cell>
          <cell r="BN204">
            <v>-12576.033393982798</v>
          </cell>
          <cell r="BO204">
            <v>-12637.519092481583</v>
          </cell>
          <cell r="BP204">
            <v>-10259.619150351733</v>
          </cell>
          <cell r="BQ204">
            <v>-2609.5753365047276</v>
          </cell>
          <cell r="BR204">
            <v>20897.435401946306</v>
          </cell>
          <cell r="BS204">
            <v>-3459.3675764128566</v>
          </cell>
          <cell r="BT204">
            <v>-2563.797027181834</v>
          </cell>
          <cell r="BU204">
            <v>-2962.4860936161131</v>
          </cell>
          <cell r="BV204">
            <v>-1608.6842680424452</v>
          </cell>
          <cell r="BW204">
            <v>-887.35302785225213</v>
          </cell>
          <cell r="BX204">
            <v>-2326.6727876774967</v>
          </cell>
          <cell r="BY204">
            <v>-1732.2952886354178</v>
          </cell>
          <cell r="BZ204">
            <v>-1793.2302987910807</v>
          </cell>
          <cell r="CA204">
            <v>-2122.627553679049</v>
          </cell>
          <cell r="CB204">
            <v>43203.618598693982</v>
          </cell>
          <cell r="CC204">
            <v>-2773.413462113589</v>
          </cell>
          <cell r="CD204">
            <v>-76.255812704563141</v>
          </cell>
          <cell r="CE204">
            <v>-24721.959770977497</v>
          </cell>
          <cell r="CF204">
            <v>-455.04743430577219</v>
          </cell>
          <cell r="CG204">
            <v>-2560.4002303630114</v>
          </cell>
          <cell r="CH204">
            <v>-3005.8113660588861</v>
          </cell>
          <cell r="CI204">
            <v>-2045.7505046594888</v>
          </cell>
          <cell r="CJ204">
            <v>-1459.5780292842537</v>
          </cell>
          <cell r="CK204">
            <v>-3120.7331494670361</v>
          </cell>
          <cell r="CL204">
            <v>-973.26615949347615</v>
          </cell>
          <cell r="CM204">
            <v>-1404.0443973056972</v>
          </cell>
          <cell r="CN204">
            <v>-1236.3014215193689</v>
          </cell>
          <cell r="CO204">
            <v>-3595.053180988878</v>
          </cell>
          <cell r="CP204">
            <v>-2420.4954505581409</v>
          </cell>
          <cell r="CQ204">
            <v>-2445.4784469567239</v>
          </cell>
          <cell r="CR204">
            <v>-25551.272662073374</v>
          </cell>
          <cell r="CS204">
            <v>-1505.9983844012022</v>
          </cell>
          <cell r="CT204">
            <v>-2123.8344959467649</v>
          </cell>
          <cell r="CU204">
            <v>-3823.7068525888026</v>
          </cell>
          <cell r="CV204">
            <v>-2330.1456664111465</v>
          </cell>
          <cell r="CW204">
            <v>-1035.7259717229754</v>
          </cell>
          <cell r="CX204">
            <v>-1496.8533857036382</v>
          </cell>
          <cell r="CY204">
            <v>-1232.7458235193044</v>
          </cell>
          <cell r="CZ204">
            <v>-1153.7330348305404</v>
          </cell>
          <cell r="DA204">
            <v>-1480.7581880129874</v>
          </cell>
          <cell r="DB204">
            <v>-4602.4949410967529</v>
          </cell>
          <cell r="DC204">
            <v>-2202.1156847402453</v>
          </cell>
          <cell r="DD204">
            <v>-2563.1602330505848</v>
          </cell>
          <cell r="DE204">
            <v>-22548.506710976362</v>
          </cell>
          <cell r="DF204">
            <v>-1444.1145598962903</v>
          </cell>
          <cell r="DG204">
            <v>-1266.7868893779814</v>
          </cell>
          <cell r="DH204">
            <v>-5062.6487582623959</v>
          </cell>
          <cell r="DI204">
            <v>-2065.6986565496773</v>
          </cell>
          <cell r="DJ204">
            <v>-1108.7290756553411</v>
          </cell>
          <cell r="DK204">
            <v>-1987.7194695156068</v>
          </cell>
          <cell r="DL204">
            <v>-1811.516498811543</v>
          </cell>
          <cell r="DM204">
            <v>-394.76963435858488</v>
          </cell>
          <cell r="DN204">
            <v>-2313.1326154097915</v>
          </cell>
          <cell r="DO204">
            <v>-2317.6314146630466</v>
          </cell>
          <cell r="DP204">
            <v>-2053.326958604157</v>
          </cell>
          <cell r="DQ204">
            <v>-722.43217988498509</v>
          </cell>
          <cell r="DR204">
            <v>-472.07027700543404</v>
          </cell>
          <cell r="DS204">
            <v>8.0702342949807644</v>
          </cell>
          <cell r="DT204">
            <v>8.4545311704277992</v>
          </cell>
          <cell r="DU204">
            <v>-380.83819972351193</v>
          </cell>
          <cell r="DV204">
            <v>7.3016405627131462</v>
          </cell>
          <cell r="DW204">
            <v>-282.61191934533417</v>
          </cell>
          <cell r="DX204">
            <v>719.40374356508255</v>
          </cell>
          <cell r="DY204">
            <v>2.6900780983269215</v>
          </cell>
          <cell r="DZ204">
            <v>0</v>
          </cell>
          <cell r="EA204">
            <v>-416.96210564672947</v>
          </cell>
          <cell r="EB204">
            <v>-142.18984247744083</v>
          </cell>
          <cell r="EC204">
            <v>3.4586718436330557</v>
          </cell>
          <cell r="ED204">
            <v>1.1528906151652336</v>
          </cell>
        </row>
        <row r="205">
          <cell r="F205">
            <v>-3049.1310348631814</v>
          </cell>
          <cell r="G205">
            <v>-2021.2777577242814</v>
          </cell>
          <cell r="H205">
            <v>-3465.2891132156365</v>
          </cell>
          <cell r="I205">
            <v>-3474.1114923339337</v>
          </cell>
          <cell r="J205">
            <v>-1159.0208440129645</v>
          </cell>
          <cell r="K205">
            <v>-3271.5349126057699</v>
          </cell>
          <cell r="L205">
            <v>-432.7576766917482</v>
          </cell>
          <cell r="M205">
            <v>-5445.897855010815</v>
          </cell>
          <cell r="N205">
            <v>-1395.7188203250989</v>
          </cell>
          <cell r="O205">
            <v>-3095.702130202204</v>
          </cell>
          <cell r="P205">
            <v>-2423.8794974340126</v>
          </cell>
          <cell r="Q205">
            <v>-1483.2048515714705</v>
          </cell>
          <cell r="R205">
            <v>-33609.445128977299</v>
          </cell>
          <cell r="S205">
            <v>-1646.7754656085745</v>
          </cell>
          <cell r="T205">
            <v>-2147.5638486566022</v>
          </cell>
          <cell r="U205">
            <v>-2916.5338165634312</v>
          </cell>
          <cell r="V205">
            <v>-1978.2291245330125</v>
          </cell>
          <cell r="W205">
            <v>-2923.9071558713913</v>
          </cell>
          <cell r="X205">
            <v>-3247.2942555532791</v>
          </cell>
          <cell r="Y205">
            <v>-3906.6094337385148</v>
          </cell>
          <cell r="Z205">
            <v>-4547.302203672938</v>
          </cell>
          <cell r="AA205">
            <v>-2655.1899010650814</v>
          </cell>
          <cell r="AB205">
            <v>-2861.4228317299858</v>
          </cell>
          <cell r="AC205">
            <v>-1703.8715802542865</v>
          </cell>
          <cell r="AD205">
            <v>-3074.7455117302015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-101.52775488002226</v>
          </cell>
          <cell r="H206">
            <v>-348.76155797950923</v>
          </cell>
          <cell r="I206">
            <v>-117.99171513086185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-310.72459401190281</v>
          </cell>
          <cell r="S206">
            <v>0</v>
          </cell>
          <cell r="T206">
            <v>0</v>
          </cell>
          <cell r="U206">
            <v>0</v>
          </cell>
          <cell r="V206">
            <v>-132.72579943295568</v>
          </cell>
          <cell r="W206">
            <v>-38.805424410384148</v>
          </cell>
          <cell r="X206">
            <v>0</v>
          </cell>
          <cell r="Y206">
            <v>0</v>
          </cell>
          <cell r="Z206">
            <v>0</v>
          </cell>
          <cell r="AA206">
            <v>-139.19337016902864</v>
          </cell>
          <cell r="AB206">
            <v>0</v>
          </cell>
          <cell r="AC206">
            <v>0</v>
          </cell>
          <cell r="AD206">
            <v>0</v>
          </cell>
          <cell r="AE206">
            <v>-33.429759047925472</v>
          </cell>
          <cell r="AF206">
            <v>0</v>
          </cell>
          <cell r="AG206">
            <v>0</v>
          </cell>
          <cell r="AH206">
            <v>0</v>
          </cell>
          <cell r="AI206">
            <v>-8.933814917691052</v>
          </cell>
          <cell r="AJ206">
            <v>-9.6542838630266488</v>
          </cell>
          <cell r="AK206">
            <v>-14.84166026674211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-33.378723055124283</v>
          </cell>
          <cell r="AS206">
            <v>0</v>
          </cell>
          <cell r="AT206">
            <v>0</v>
          </cell>
          <cell r="AU206">
            <v>0</v>
          </cell>
          <cell r="AV206">
            <v>-21.710939331911504</v>
          </cell>
          <cell r="AW206">
            <v>-11.667783722747117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-10.142286233603954</v>
          </cell>
          <cell r="BF206">
            <v>0</v>
          </cell>
          <cell r="BG206">
            <v>0</v>
          </cell>
          <cell r="BH206">
            <v>0</v>
          </cell>
          <cell r="BI206">
            <v>-6.3578510722145438</v>
          </cell>
          <cell r="BJ206">
            <v>-3.7844351618550718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-52.300848044455051</v>
          </cell>
          <cell r="BS206">
            <v>0</v>
          </cell>
          <cell r="BT206">
            <v>0</v>
          </cell>
          <cell r="BU206">
            <v>-52.300848044920713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-69.720728039741516</v>
          </cell>
          <cell r="DF206">
            <v>0</v>
          </cell>
          <cell r="DG206">
            <v>0</v>
          </cell>
          <cell r="DH206">
            <v>0</v>
          </cell>
          <cell r="DI206">
            <v>-69.720728040207177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8">
          <cell r="F208">
            <v>-22870.24265768379</v>
          </cell>
          <cell r="G208">
            <v>-22250.609256841242</v>
          </cell>
          <cell r="H208">
            <v>-31583.107663117349</v>
          </cell>
          <cell r="I208">
            <v>-22221.575065888464</v>
          </cell>
          <cell r="J208">
            <v>-28809.112151302397</v>
          </cell>
          <cell r="K208">
            <v>-31783.842729210854</v>
          </cell>
          <cell r="L208">
            <v>332.49531550705433</v>
          </cell>
          <cell r="M208">
            <v>-33412.856312543154</v>
          </cell>
          <cell r="N208">
            <v>-24173.12010602653</v>
          </cell>
          <cell r="O208">
            <v>-30677.099612310529</v>
          </cell>
          <cell r="P208">
            <v>-26377.325024843216</v>
          </cell>
          <cell r="Q208">
            <v>-17524.152569755912</v>
          </cell>
          <cell r="R208">
            <v>-278276.36494207382</v>
          </cell>
          <cell r="S208">
            <v>-16137.862421952188</v>
          </cell>
          <cell r="T208">
            <v>-17763.142604067922</v>
          </cell>
          <cell r="U208">
            <v>-29559.123585186899</v>
          </cell>
          <cell r="V208">
            <v>-23932.766072794795</v>
          </cell>
          <cell r="W208">
            <v>-19340.953941702843</v>
          </cell>
          <cell r="X208">
            <v>-30498.958445139229</v>
          </cell>
          <cell r="Y208">
            <v>-28285.160632111132</v>
          </cell>
          <cell r="Z208">
            <v>-29302.966597124934</v>
          </cell>
          <cell r="AA208">
            <v>-23079.027311548591</v>
          </cell>
          <cell r="AB208">
            <v>-24209.730958670378</v>
          </cell>
          <cell r="AC208">
            <v>-22391.558552503586</v>
          </cell>
          <cell r="AD208">
            <v>-13775.113819271326</v>
          </cell>
          <cell r="AE208">
            <v>-214254.80466508865</v>
          </cell>
          <cell r="AF208">
            <v>-13923.666364550591</v>
          </cell>
          <cell r="AG208">
            <v>-11046.580572903156</v>
          </cell>
          <cell r="AH208">
            <v>-21354.40902890265</v>
          </cell>
          <cell r="AI208">
            <v>-23847.693221800029</v>
          </cell>
          <cell r="AJ208">
            <v>-20157.524581700563</v>
          </cell>
          <cell r="AK208">
            <v>-28712.507931232452</v>
          </cell>
          <cell r="AL208">
            <v>1298.0757364705205</v>
          </cell>
          <cell r="AM208">
            <v>-20445.774287328124</v>
          </cell>
          <cell r="AN208">
            <v>-22767.837879382074</v>
          </cell>
          <cell r="AO208">
            <v>-25485.197886437178</v>
          </cell>
          <cell r="AP208">
            <v>-18928.395192079246</v>
          </cell>
          <cell r="AQ208">
            <v>-8883.293455183506</v>
          </cell>
          <cell r="AR208">
            <v>-209469.62423014641</v>
          </cell>
          <cell r="AS208">
            <v>-11868.013051137328</v>
          </cell>
          <cell r="AT208">
            <v>-12908.740583449602</v>
          </cell>
          <cell r="AU208">
            <v>-19103.575025424361</v>
          </cell>
          <cell r="AV208">
            <v>-28054.344116143882</v>
          </cell>
          <cell r="AW208">
            <v>-14982.734096579254</v>
          </cell>
          <cell r="AX208">
            <v>-25428.923312447965</v>
          </cell>
          <cell r="AY208">
            <v>-11975.87981583178</v>
          </cell>
          <cell r="AZ208">
            <v>-18276.730116531253</v>
          </cell>
          <cell r="BA208">
            <v>-24132.523931466043</v>
          </cell>
          <cell r="BB208">
            <v>-24724.216534934938</v>
          </cell>
          <cell r="BC208">
            <v>-13591.374655336142</v>
          </cell>
          <cell r="BD208">
            <v>-4422.5689908117056</v>
          </cell>
          <cell r="BE208">
            <v>-203871.91262733936</v>
          </cell>
          <cell r="BF208">
            <v>-8660.8238702863455</v>
          </cell>
          <cell r="BG208">
            <v>-14201.863075941801</v>
          </cell>
          <cell r="BH208">
            <v>-17324.330751374364</v>
          </cell>
          <cell r="BI208">
            <v>-30463.4348532781</v>
          </cell>
          <cell r="BJ208">
            <v>-13565.006176352501</v>
          </cell>
          <cell r="BK208">
            <v>-23853.064368367195</v>
          </cell>
          <cell r="BL208">
            <v>-19347.342203162611</v>
          </cell>
          <cell r="BM208">
            <v>-16618.33805423975</v>
          </cell>
          <cell r="BN208">
            <v>-23385.105118252337</v>
          </cell>
          <cell r="BO208">
            <v>-18968.19093991071</v>
          </cell>
          <cell r="BP208">
            <v>-14804.920407414436</v>
          </cell>
          <cell r="BQ208">
            <v>-2679.4928086102009</v>
          </cell>
          <cell r="BR208">
            <v>13943.337120175362</v>
          </cell>
          <cell r="BS208">
            <v>-3905.6430665850639</v>
          </cell>
          <cell r="BT208">
            <v>-3662.5464291572571</v>
          </cell>
          <cell r="BU208">
            <v>-7548.2997423782945</v>
          </cell>
          <cell r="BV208">
            <v>-6522.8128584399819</v>
          </cell>
          <cell r="BW208">
            <v>-2933.8001804798841</v>
          </cell>
          <cell r="BX208">
            <v>-5125.1157641410828</v>
          </cell>
          <cell r="BY208">
            <v>-2467.6284873411059</v>
          </cell>
          <cell r="BZ208">
            <v>-1793.2302987873554</v>
          </cell>
          <cell r="CA208">
            <v>-6676.7918384820223</v>
          </cell>
          <cell r="CB208">
            <v>59675.438137926161</v>
          </cell>
          <cell r="CC208">
            <v>-4807.3110000342131</v>
          </cell>
          <cell r="CD208">
            <v>-288.92135203629732</v>
          </cell>
          <cell r="CE208">
            <v>-40480.960121035576</v>
          </cell>
          <cell r="CF208">
            <v>-455.04743430018425</v>
          </cell>
          <cell r="CG208">
            <v>-3376.4679159969091</v>
          </cell>
          <cell r="CH208">
            <v>-6300.0562982112169</v>
          </cell>
          <cell r="CI208">
            <v>-4341.6024995520711</v>
          </cell>
          <cell r="CJ208">
            <v>-2456.6251206472516</v>
          </cell>
          <cell r="CK208">
            <v>-4791.7848330140114</v>
          </cell>
          <cell r="CL208">
            <v>-1263.1986742764711</v>
          </cell>
          <cell r="CM208">
            <v>-1404.0443973019719</v>
          </cell>
          <cell r="CN208">
            <v>-4515.3012609854341</v>
          </cell>
          <cell r="CO208">
            <v>-4151.662434220314</v>
          </cell>
          <cell r="CP208">
            <v>-4553.8677242100239</v>
          </cell>
          <cell r="CQ208">
            <v>-2871.3015283346176</v>
          </cell>
          <cell r="CR208">
            <v>-39355.585449099541</v>
          </cell>
          <cell r="CS208">
            <v>-1505.9983844012022</v>
          </cell>
          <cell r="CT208">
            <v>-2723.9079186916351</v>
          </cell>
          <cell r="CU208">
            <v>-6889.9305208176374</v>
          </cell>
          <cell r="CV208">
            <v>-4639.01416593045</v>
          </cell>
          <cell r="CW208">
            <v>-2451.7003758624196</v>
          </cell>
          <cell r="CX208">
            <v>-2872.5138102993369</v>
          </cell>
          <cell r="CY208">
            <v>-1268.0610130876303</v>
          </cell>
          <cell r="CZ208">
            <v>-1153.7330348268151</v>
          </cell>
          <cell r="DA208">
            <v>-4199.9378127902746</v>
          </cell>
          <cell r="DB208">
            <v>-5013.3818802684546</v>
          </cell>
          <cell r="DC208">
            <v>-3863.2474003061652</v>
          </cell>
          <cell r="DD208">
            <v>-2774.1591317653656</v>
          </cell>
          <cell r="DE208">
            <v>-35681.661051273346</v>
          </cell>
          <cell r="DF208">
            <v>-1444.1145598962903</v>
          </cell>
          <cell r="DG208">
            <v>-3343.2135879471898</v>
          </cell>
          <cell r="DH208">
            <v>-8289.0394456535578</v>
          </cell>
          <cell r="DI208">
            <v>-4930.7655949816108</v>
          </cell>
          <cell r="DJ208">
            <v>-2651.8606956154108</v>
          </cell>
          <cell r="DK208">
            <v>-3156.9570573121309</v>
          </cell>
          <cell r="DL208">
            <v>-2077.9370794296265</v>
          </cell>
          <cell r="DM208">
            <v>-851.20063076913357</v>
          </cell>
          <cell r="DN208">
            <v>-3052.1926002129912</v>
          </cell>
          <cell r="DO208">
            <v>-2961.5031225979328</v>
          </cell>
          <cell r="DP208">
            <v>-2200.4444968476892</v>
          </cell>
          <cell r="DQ208">
            <v>-722.43217988312244</v>
          </cell>
          <cell r="DR208">
            <v>-764.68488490581512</v>
          </cell>
          <cell r="DS208">
            <v>8.0702342912554741</v>
          </cell>
          <cell r="DT208">
            <v>8.4545311629772186</v>
          </cell>
          <cell r="DU208">
            <v>-566.0411059781909</v>
          </cell>
          <cell r="DV208">
            <v>-90.834955967962742</v>
          </cell>
          <cell r="DW208">
            <v>-288.89505510032177</v>
          </cell>
          <cell r="DX208">
            <v>719.40374356508255</v>
          </cell>
          <cell r="DY208">
            <v>2.6900780946016312</v>
          </cell>
          <cell r="DZ208">
            <v>0</v>
          </cell>
          <cell r="EA208">
            <v>-416.96210564672947</v>
          </cell>
          <cell r="EB208">
            <v>-145.1818118840456</v>
          </cell>
          <cell r="EC208">
            <v>3.4586718380451202</v>
          </cell>
          <cell r="ED208">
            <v>1.1528906226158142</v>
          </cell>
        </row>
        <row r="211">
          <cell r="F211">
            <v>-4287.0034999996424</v>
          </cell>
          <cell r="G211">
            <v>-3900.2319999989122</v>
          </cell>
          <cell r="H211">
            <v>-2199.3410000000149</v>
          </cell>
          <cell r="I211">
            <v>-6435.8440000005066</v>
          </cell>
          <cell r="J211">
            <v>0</v>
          </cell>
          <cell r="K211">
            <v>-2556.6759999999776</v>
          </cell>
          <cell r="L211">
            <v>-315.88200000114739</v>
          </cell>
          <cell r="M211">
            <v>-4290.136000001803</v>
          </cell>
          <cell r="N211">
            <v>-4077.6604999992996</v>
          </cell>
          <cell r="O211">
            <v>-3694.4544999999925</v>
          </cell>
          <cell r="P211">
            <v>-518.27050000056624</v>
          </cell>
          <cell r="Q211">
            <v>-4145.0089999996126</v>
          </cell>
          <cell r="R211">
            <v>-31395.381999999285</v>
          </cell>
          <cell r="S211">
            <v>-4448.2819999996573</v>
          </cell>
          <cell r="T211">
            <v>-4249.1734999995679</v>
          </cell>
          <cell r="U211">
            <v>-3827.5600000005215</v>
          </cell>
          <cell r="V211">
            <v>-4724.1295000007376</v>
          </cell>
          <cell r="W211">
            <v>-304.86999999999534</v>
          </cell>
          <cell r="X211">
            <v>-278.74799999996321</v>
          </cell>
          <cell r="Y211">
            <v>-2853.6840000003576</v>
          </cell>
          <cell r="Z211">
            <v>-2967.3330000005662</v>
          </cell>
          <cell r="AA211">
            <v>-4635.6380000002682</v>
          </cell>
          <cell r="AB211">
            <v>-2468.7620000001043</v>
          </cell>
          <cell r="AC211">
            <v>-411.4429999999702</v>
          </cell>
          <cell r="AD211">
            <v>-225.75900000147521</v>
          </cell>
          <cell r="AE211">
            <v>-23309.536500006914</v>
          </cell>
          <cell r="AF211">
            <v>-713.71299999952316</v>
          </cell>
          <cell r="AG211">
            <v>-1278.4934999998659</v>
          </cell>
          <cell r="AH211">
            <v>-5438.3325000014156</v>
          </cell>
          <cell r="AI211">
            <v>-6267.898500001058</v>
          </cell>
          <cell r="AJ211">
            <v>0</v>
          </cell>
          <cell r="AK211">
            <v>-11.91800000006333</v>
          </cell>
          <cell r="AL211">
            <v>191.70299999974668</v>
          </cell>
          <cell r="AM211">
            <v>-3413.7015000004321</v>
          </cell>
          <cell r="AN211">
            <v>-3121.5335000008345</v>
          </cell>
          <cell r="AO211">
            <v>-2504.929999999702</v>
          </cell>
          <cell r="AP211">
            <v>-408.11599999945611</v>
          </cell>
          <cell r="AQ211">
            <v>-342.60300000011921</v>
          </cell>
          <cell r="AR211">
            <v>-24276.575499996543</v>
          </cell>
          <cell r="AS211">
            <v>-513.75700000114739</v>
          </cell>
          <cell r="AT211">
            <v>0</v>
          </cell>
          <cell r="AU211">
            <v>-4267.8415000010282</v>
          </cell>
          <cell r="AV211">
            <v>-4993.4780000001192</v>
          </cell>
          <cell r="AW211">
            <v>0</v>
          </cell>
          <cell r="AX211">
            <v>-2768.6614999999292</v>
          </cell>
          <cell r="AY211">
            <v>-1745.9210000000894</v>
          </cell>
          <cell r="AZ211">
            <v>-2684.7900000009686</v>
          </cell>
          <cell r="BA211">
            <v>-4891.8115000016987</v>
          </cell>
          <cell r="BB211">
            <v>-2339.9469999987632</v>
          </cell>
          <cell r="BC211">
            <v>0</v>
          </cell>
          <cell r="BD211">
            <v>-70.367999998852611</v>
          </cell>
          <cell r="BE211">
            <v>-27492.547999992967</v>
          </cell>
          <cell r="BF211">
            <v>-500.46300000138581</v>
          </cell>
          <cell r="BG211">
            <v>-212.06900000013411</v>
          </cell>
          <cell r="BH211">
            <v>-4348.1399999987334</v>
          </cell>
          <cell r="BI211">
            <v>-4328.2180000003427</v>
          </cell>
          <cell r="BJ211">
            <v>-115.66399999998976</v>
          </cell>
          <cell r="BK211">
            <v>-2156.6729999999516</v>
          </cell>
          <cell r="BL211">
            <v>-5115.4609999991953</v>
          </cell>
          <cell r="BM211">
            <v>-1397.6689999997616</v>
          </cell>
          <cell r="BN211">
            <v>-6036.7080000005662</v>
          </cell>
          <cell r="BO211">
            <v>-3099.7879999987781</v>
          </cell>
          <cell r="BP211">
            <v>-181.69500000029802</v>
          </cell>
          <cell r="BQ211">
            <v>0</v>
          </cell>
          <cell r="BR211">
            <v>-7093.0400000065565</v>
          </cell>
          <cell r="BS211">
            <v>-252.42699999921024</v>
          </cell>
          <cell r="BT211">
            <v>-2.8444999996572733</v>
          </cell>
          <cell r="BU211">
            <v>-1206.6369999982417</v>
          </cell>
          <cell r="BV211">
            <v>-2370.9379999991506</v>
          </cell>
          <cell r="BW211">
            <v>0</v>
          </cell>
          <cell r="BX211">
            <v>-470.32200000016019</v>
          </cell>
          <cell r="BY211">
            <v>-531.53150000050664</v>
          </cell>
          <cell r="BZ211">
            <v>-484.6629999987781</v>
          </cell>
          <cell r="CA211">
            <v>-992.48300000093877</v>
          </cell>
          <cell r="CB211">
            <v>-781.70900000073016</v>
          </cell>
          <cell r="CC211">
            <v>0.51499999966472387</v>
          </cell>
          <cell r="CD211">
            <v>0</v>
          </cell>
          <cell r="CE211">
            <v>-6493.8819999843836</v>
          </cell>
          <cell r="CF211">
            <v>0</v>
          </cell>
          <cell r="CG211">
            <v>1.0679999999701977</v>
          </cell>
          <cell r="CH211">
            <v>1.3249999992549419</v>
          </cell>
          <cell r="CI211">
            <v>-2763.0480000004172</v>
          </cell>
          <cell r="CJ211">
            <v>-334.1589999999851</v>
          </cell>
          <cell r="CK211">
            <v>-256.28799999970943</v>
          </cell>
          <cell r="CL211">
            <v>-662.4850000012666</v>
          </cell>
          <cell r="CM211">
            <v>-686.86999999918044</v>
          </cell>
          <cell r="CN211">
            <v>-1074.3179999999702</v>
          </cell>
          <cell r="CO211">
            <v>-550.50999999977648</v>
          </cell>
          <cell r="CP211">
            <v>0.57500000018626451</v>
          </cell>
          <cell r="CQ211">
            <v>-169.17200000025332</v>
          </cell>
          <cell r="CR211">
            <v>-6552.3760000020266</v>
          </cell>
          <cell r="CS211">
            <v>-44.229000000283122</v>
          </cell>
          <cell r="CT211">
            <v>-120.62600000016391</v>
          </cell>
          <cell r="CU211">
            <v>22.525999998673797</v>
          </cell>
          <cell r="CV211">
            <v>-2010.648500001058</v>
          </cell>
          <cell r="CW211">
            <v>0</v>
          </cell>
          <cell r="CX211">
            <v>-611.35900000017136</v>
          </cell>
          <cell r="CY211">
            <v>-182.23799999989569</v>
          </cell>
          <cell r="CZ211">
            <v>-1240.1390000004321</v>
          </cell>
          <cell r="DA211">
            <v>-849.18900000117719</v>
          </cell>
          <cell r="DB211">
            <v>-1518.1855000015348</v>
          </cell>
          <cell r="DC211">
            <v>0.62000000011175871</v>
          </cell>
          <cell r="DD211">
            <v>1.0920000001788139</v>
          </cell>
          <cell r="DE211">
            <v>-2493.4730000048876</v>
          </cell>
          <cell r="DF211">
            <v>-153.79199999943376</v>
          </cell>
          <cell r="DG211">
            <v>1.2370000015944242</v>
          </cell>
          <cell r="DH211">
            <v>1.1030000001192093</v>
          </cell>
          <cell r="DI211">
            <v>-34.434000000357628</v>
          </cell>
          <cell r="DJ211">
            <v>1.9999999785795808E-3</v>
          </cell>
          <cell r="DK211">
            <v>-328.79399999976158</v>
          </cell>
          <cell r="DL211">
            <v>-370.67600000090897</v>
          </cell>
          <cell r="DM211">
            <v>-472.58249999955297</v>
          </cell>
          <cell r="DN211">
            <v>-239.4945000000298</v>
          </cell>
          <cell r="DO211">
            <v>-896.04199999943376</v>
          </cell>
          <cell r="DP211">
            <v>0</v>
          </cell>
          <cell r="DQ211">
            <v>0</v>
          </cell>
          <cell r="DR211">
            <v>-506.67000000178814</v>
          </cell>
          <cell r="DS211">
            <v>0</v>
          </cell>
          <cell r="DT211">
            <v>1.6769999992102385</v>
          </cell>
          <cell r="DU211">
            <v>1.9639999996870756</v>
          </cell>
          <cell r="DV211">
            <v>-116.5870000012219</v>
          </cell>
          <cell r="DW211">
            <v>0.32299999997485429</v>
          </cell>
          <cell r="DX211">
            <v>-99.260999999940395</v>
          </cell>
          <cell r="DY211">
            <v>6.5889999996870756</v>
          </cell>
          <cell r="DZ211">
            <v>7.8859999999403954</v>
          </cell>
          <cell r="EA211">
            <v>-252.01799999922514</v>
          </cell>
          <cell r="EB211">
            <v>-59.903000000864267</v>
          </cell>
          <cell r="EC211">
            <v>0.90600000042468309</v>
          </cell>
          <cell r="ED211">
            <v>1.7540000006556511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-1338.2455000001937</v>
          </cell>
          <cell r="G213">
            <v>-872.31749999895692</v>
          </cell>
          <cell r="H213">
            <v>-220.33071999996901</v>
          </cell>
          <cell r="I213">
            <v>0</v>
          </cell>
          <cell r="J213">
            <v>0</v>
          </cell>
          <cell r="K213">
            <v>-2347.438000000082</v>
          </cell>
          <cell r="L213">
            <v>-1618.7664999999106</v>
          </cell>
          <cell r="M213">
            <v>-1993.2914400007576</v>
          </cell>
          <cell r="N213">
            <v>-3068.6047000000253</v>
          </cell>
          <cell r="O213">
            <v>-2450.1620000004768</v>
          </cell>
          <cell r="P213">
            <v>-2896.084450000897</v>
          </cell>
          <cell r="Q213">
            <v>-713.00599999912083</v>
          </cell>
          <cell r="R213">
            <v>-11601.109849989414</v>
          </cell>
          <cell r="S213">
            <v>-790.23010000027716</v>
          </cell>
          <cell r="T213">
            <v>-1041.6224999995902</v>
          </cell>
          <cell r="U213">
            <v>-81.574500000104308</v>
          </cell>
          <cell r="V213">
            <v>0</v>
          </cell>
          <cell r="W213">
            <v>0</v>
          </cell>
          <cell r="X213">
            <v>-951.54649999924004</v>
          </cell>
          <cell r="Y213">
            <v>-1964.1438999995589</v>
          </cell>
          <cell r="Z213">
            <v>-1488.058500001207</v>
          </cell>
          <cell r="AA213">
            <v>-2322.9939999999478</v>
          </cell>
          <cell r="AB213">
            <v>-2432.2858499996364</v>
          </cell>
          <cell r="AC213">
            <v>-528.65400000102818</v>
          </cell>
          <cell r="AD213">
            <v>0</v>
          </cell>
          <cell r="AE213">
            <v>-5876.9997999966145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-250.9734999993816</v>
          </cell>
          <cell r="AL213">
            <v>-444.0530000012368</v>
          </cell>
          <cell r="AM213">
            <v>-2575.3312999997288</v>
          </cell>
          <cell r="AN213">
            <v>-2226.0594999995083</v>
          </cell>
          <cell r="AO213">
            <v>-285.28649999992922</v>
          </cell>
          <cell r="AP213">
            <v>-95.296000000089407</v>
          </cell>
          <cell r="AQ213">
            <v>0</v>
          </cell>
          <cell r="AR213">
            <v>-5046.7303400039673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-352.74000000022352</v>
          </cell>
          <cell r="AY213">
            <v>-648.71123999916017</v>
          </cell>
          <cell r="AZ213">
            <v>-1754.0631000008434</v>
          </cell>
          <cell r="BA213">
            <v>-1959.7829999998212</v>
          </cell>
          <cell r="BB213">
            <v>-193.63900000043213</v>
          </cell>
          <cell r="BC213">
            <v>-137.79399999976158</v>
          </cell>
          <cell r="BD213">
            <v>0</v>
          </cell>
          <cell r="BE213">
            <v>-7133.0924400016665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-224.66069999989122</v>
          </cell>
          <cell r="BL213">
            <v>-2518.7836000006646</v>
          </cell>
          <cell r="BM213">
            <v>-1015.0068000014871</v>
          </cell>
          <cell r="BN213">
            <v>-3146.7618400007486</v>
          </cell>
          <cell r="BO213">
            <v>-181.73100000061095</v>
          </cell>
          <cell r="BP213">
            <v>-46.148499999195337</v>
          </cell>
          <cell r="BQ213">
            <v>0</v>
          </cell>
          <cell r="BR213">
            <v>25248.00218000263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-13.358500000089407</v>
          </cell>
          <cell r="BY213">
            <v>-444.24287000112236</v>
          </cell>
          <cell r="BZ213">
            <v>-76.888000000268221</v>
          </cell>
          <cell r="CA213">
            <v>-371.33165000006557</v>
          </cell>
          <cell r="CB213">
            <v>26180.182200000621</v>
          </cell>
          <cell r="CC213">
            <v>-26.358999999240041</v>
          </cell>
          <cell r="CD213">
            <v>0</v>
          </cell>
          <cell r="CE213">
            <v>-398.133499994874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119.16249999962747</v>
          </cell>
          <cell r="CL213">
            <v>-126.32799999974668</v>
          </cell>
          <cell r="CM213">
            <v>-146.54600000008941</v>
          </cell>
          <cell r="CN213">
            <v>-185.3980000000447</v>
          </cell>
          <cell r="CO213">
            <v>0.8484999998472631</v>
          </cell>
          <cell r="CP213">
            <v>-59.872500000521541</v>
          </cell>
          <cell r="CQ213">
            <v>0</v>
          </cell>
          <cell r="CR213">
            <v>-1771.6216999962926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184.8655000012368</v>
          </cell>
          <cell r="CY213">
            <v>-83.119699999690056</v>
          </cell>
          <cell r="CZ213">
            <v>-546.07789999991655</v>
          </cell>
          <cell r="DA213">
            <v>-1222.704600000754</v>
          </cell>
          <cell r="DB213">
            <v>-62.313000000081956</v>
          </cell>
          <cell r="DC213">
            <v>-42.271999999880791</v>
          </cell>
          <cell r="DD213">
            <v>0</v>
          </cell>
          <cell r="DE213">
            <v>-1293.9300999939442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153.88950000051409</v>
          </cell>
          <cell r="DL213">
            <v>18.112600000575185</v>
          </cell>
          <cell r="DM213">
            <v>50.01630000025034</v>
          </cell>
          <cell r="DN213">
            <v>-1450.5734999999404</v>
          </cell>
          <cell r="DO213">
            <v>-30.773000000044703</v>
          </cell>
          <cell r="DP213">
            <v>-34.601999999955297</v>
          </cell>
          <cell r="DQ213">
            <v>0</v>
          </cell>
          <cell r="DR213">
            <v>-681.50700001418591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128.34249999932945</v>
          </cell>
          <cell r="DY213">
            <v>-132.62450000084937</v>
          </cell>
          <cell r="DZ213">
            <v>-155.14699999988079</v>
          </cell>
          <cell r="EA213">
            <v>-368.89149999991059</v>
          </cell>
          <cell r="EB213">
            <v>-64.072999999858439</v>
          </cell>
          <cell r="EC213">
            <v>-89.113500000908971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-15.732559999916703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-30.206049999222159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-13.158649999881163</v>
          </cell>
          <cell r="Z215">
            <v>-17.047400000039488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-204.07665999792516</v>
          </cell>
          <cell r="AF215">
            <v>0</v>
          </cell>
          <cell r="AG215">
            <v>878.41100000002189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-26.632789999945089</v>
          </cell>
          <cell r="AM215">
            <v>-100.1624699998647</v>
          </cell>
          <cell r="AN215">
            <v>-1.4000001829117537E-3</v>
          </cell>
          <cell r="AO215">
            <v>0</v>
          </cell>
          <cell r="AP215">
            <v>0</v>
          </cell>
          <cell r="AQ215">
            <v>-955.69099999999162</v>
          </cell>
          <cell r="AR215">
            <v>2940.8813400026411</v>
          </cell>
          <cell r="AS215">
            <v>-966.97539999999572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-15.079799999948591</v>
          </cell>
          <cell r="AZ215">
            <v>-50.071059999987483</v>
          </cell>
          <cell r="BA215">
            <v>-2.2000000113621354E-2</v>
          </cell>
          <cell r="BB215">
            <v>0</v>
          </cell>
          <cell r="BC215">
            <v>0</v>
          </cell>
          <cell r="BD215">
            <v>3973.0296000000089</v>
          </cell>
          <cell r="BE215">
            <v>2954.6682399995625</v>
          </cell>
          <cell r="BF215">
            <v>3008.0559000000358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-10.912810000125319</v>
          </cell>
          <cell r="BM215">
            <v>-42.453599999891594</v>
          </cell>
          <cell r="BN215">
            <v>-2.1249999990686774E-2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-451.69669999927282</v>
          </cell>
          <cell r="G216">
            <v>-590.4867000002414</v>
          </cell>
          <cell r="H216">
            <v>-433.56220000050962</v>
          </cell>
          <cell r="I216">
            <v>-896.45390000008047</v>
          </cell>
          <cell r="J216">
            <v>0</v>
          </cell>
          <cell r="K216">
            <v>-25.933100000023842</v>
          </cell>
          <cell r="L216">
            <v>0</v>
          </cell>
          <cell r="M216">
            <v>0</v>
          </cell>
          <cell r="N216">
            <v>-225.84120000060648</v>
          </cell>
          <cell r="O216">
            <v>-689.50310000032187</v>
          </cell>
          <cell r="P216">
            <v>0</v>
          </cell>
          <cell r="Q216">
            <v>-588.71129999961704</v>
          </cell>
          <cell r="R216">
            <v>-5575.8285000026226</v>
          </cell>
          <cell r="S216">
            <v>-1074.9822999993339</v>
          </cell>
          <cell r="T216">
            <v>-681.08640000037849</v>
          </cell>
          <cell r="U216">
            <v>-1314.2225999999791</v>
          </cell>
          <cell r="V216">
            <v>-893.25899999961257</v>
          </cell>
          <cell r="W216">
            <v>0</v>
          </cell>
          <cell r="X216">
            <v>-585.21280000032857</v>
          </cell>
          <cell r="Y216">
            <v>0</v>
          </cell>
          <cell r="Z216">
            <v>0</v>
          </cell>
          <cell r="AA216">
            <v>-215.41700000036508</v>
          </cell>
          <cell r="AB216">
            <v>-200.36349999904633</v>
          </cell>
          <cell r="AC216">
            <v>-381.45990000013262</v>
          </cell>
          <cell r="AD216">
            <v>-229.82499999925494</v>
          </cell>
          <cell r="AE216">
            <v>-2921.5716999992728</v>
          </cell>
          <cell r="AF216">
            <v>-108.68099999986589</v>
          </cell>
          <cell r="AG216">
            <v>-382.70530000049621</v>
          </cell>
          <cell r="AH216">
            <v>-915.01620000042021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-348.57170000113547</v>
          </cell>
          <cell r="AN216">
            <v>-242.07269999850541</v>
          </cell>
          <cell r="AO216">
            <v>-765.04179999884218</v>
          </cell>
          <cell r="AP216">
            <v>-159.48300000000745</v>
          </cell>
          <cell r="AQ216">
            <v>0</v>
          </cell>
          <cell r="AR216">
            <v>-4059.8667999953032</v>
          </cell>
          <cell r="AS216">
            <v>-65.45200000051409</v>
          </cell>
          <cell r="AT216">
            <v>-425.54600000008941</v>
          </cell>
          <cell r="AU216">
            <v>-1318.0675000017509</v>
          </cell>
          <cell r="AV216">
            <v>-371.36670000012964</v>
          </cell>
          <cell r="AW216">
            <v>0</v>
          </cell>
          <cell r="AX216">
            <v>-382.98380000051111</v>
          </cell>
          <cell r="AY216">
            <v>0</v>
          </cell>
          <cell r="AZ216">
            <v>0</v>
          </cell>
          <cell r="BA216">
            <v>-296.22240000031888</v>
          </cell>
          <cell r="BB216">
            <v>-444.07819999940693</v>
          </cell>
          <cell r="BC216">
            <v>-756.15020000003278</v>
          </cell>
          <cell r="BD216">
            <v>0</v>
          </cell>
          <cell r="BE216">
            <v>-5007.1886000186205</v>
          </cell>
          <cell r="BF216">
            <v>-21.993000000715256</v>
          </cell>
          <cell r="BG216">
            <v>-1089.6710999999195</v>
          </cell>
          <cell r="BH216">
            <v>-933.10499999951571</v>
          </cell>
          <cell r="BI216">
            <v>-947.53680000081658</v>
          </cell>
          <cell r="BJ216">
            <v>0</v>
          </cell>
          <cell r="BK216">
            <v>-693.03540000040084</v>
          </cell>
          <cell r="BL216">
            <v>-184.84499999973923</v>
          </cell>
          <cell r="BM216">
            <v>-205.42139999940991</v>
          </cell>
          <cell r="BN216">
            <v>-204.84149999916553</v>
          </cell>
          <cell r="BO216">
            <v>-294.67300000134856</v>
          </cell>
          <cell r="BP216">
            <v>-432.06640000175685</v>
          </cell>
          <cell r="BQ216">
            <v>0</v>
          </cell>
          <cell r="BR216">
            <v>15257.913599997759</v>
          </cell>
          <cell r="BS216">
            <v>1.5194999994710088</v>
          </cell>
          <cell r="BT216">
            <v>2.3519999999552965</v>
          </cell>
          <cell r="BU216">
            <v>0</v>
          </cell>
          <cell r="BV216">
            <v>-300.63310000021011</v>
          </cell>
          <cell r="BW216">
            <v>0.19479999999748543</v>
          </cell>
          <cell r="BX216">
            <v>-140.76750000007451</v>
          </cell>
          <cell r="BY216">
            <v>-39.243999999947846</v>
          </cell>
          <cell r="BZ216">
            <v>-61.591599999926984</v>
          </cell>
          <cell r="CA216">
            <v>53.042999998666346</v>
          </cell>
          <cell r="CB216">
            <v>15742.88320000004</v>
          </cell>
          <cell r="CC216">
            <v>4.5299999415874481E-2</v>
          </cell>
          <cell r="CD216">
            <v>0.1119999997317791</v>
          </cell>
          <cell r="CE216">
            <v>-648.33949999511242</v>
          </cell>
          <cell r="CF216">
            <v>9.9999923259019852E-4</v>
          </cell>
          <cell r="CG216">
            <v>-1.4385000001639128</v>
          </cell>
          <cell r="CH216">
            <v>-189.71049999911338</v>
          </cell>
          <cell r="CI216">
            <v>-92.560700000263751</v>
          </cell>
          <cell r="CJ216">
            <v>0.11450000014156103</v>
          </cell>
          <cell r="CK216">
            <v>0</v>
          </cell>
          <cell r="CL216">
            <v>21.718999998643994</v>
          </cell>
          <cell r="CM216">
            <v>0</v>
          </cell>
          <cell r="CN216">
            <v>-105.359499999322</v>
          </cell>
          <cell r="CO216">
            <v>-249.03070000000298</v>
          </cell>
          <cell r="CP216">
            <v>4.1900000534951687E-2</v>
          </cell>
          <cell r="CQ216">
            <v>-32.11600000038743</v>
          </cell>
          <cell r="CR216">
            <v>-1602.1515000015497</v>
          </cell>
          <cell r="CS216">
            <v>-76.42100000102073</v>
          </cell>
          <cell r="CT216">
            <v>-0.9609999991953373</v>
          </cell>
          <cell r="CU216">
            <v>-352.05299999937415</v>
          </cell>
          <cell r="CV216">
            <v>-305.5515000000596</v>
          </cell>
          <cell r="CW216">
            <v>0</v>
          </cell>
          <cell r="CX216">
            <v>-97.889599999878556</v>
          </cell>
          <cell r="CY216">
            <v>-277.99699999950826</v>
          </cell>
          <cell r="CZ216">
            <v>0</v>
          </cell>
          <cell r="DA216">
            <v>-51.19539999961853</v>
          </cell>
          <cell r="DB216">
            <v>-312.8519999999553</v>
          </cell>
          <cell r="DC216">
            <v>0.14250000007450581</v>
          </cell>
          <cell r="DD216">
            <v>-127.37349999975413</v>
          </cell>
          <cell r="DE216">
            <v>-599.37890000641346</v>
          </cell>
          <cell r="DF216">
            <v>-39.145500000566244</v>
          </cell>
          <cell r="DG216">
            <v>2.5734999999403954</v>
          </cell>
          <cell r="DH216">
            <v>4.3464999999850988</v>
          </cell>
          <cell r="DI216">
            <v>-106.12789999973029</v>
          </cell>
          <cell r="DJ216">
            <v>7.4000000022351742E-2</v>
          </cell>
          <cell r="DK216">
            <v>0</v>
          </cell>
          <cell r="DL216">
            <v>79.735999999567866</v>
          </cell>
          <cell r="DM216">
            <v>-116.17699999921024</v>
          </cell>
          <cell r="DN216">
            <v>-257.10600000061095</v>
          </cell>
          <cell r="DO216">
            <v>-168.14749999996275</v>
          </cell>
          <cell r="DP216">
            <v>0.4159999992698431</v>
          </cell>
          <cell r="DQ216">
            <v>0.17900000046938658</v>
          </cell>
          <cell r="DR216">
            <v>52.12049999833107</v>
          </cell>
          <cell r="DS216">
            <v>0.125</v>
          </cell>
          <cell r="DT216">
            <v>3.2630000002682209</v>
          </cell>
          <cell r="DU216">
            <v>4.8160000005736947</v>
          </cell>
          <cell r="DV216">
            <v>0</v>
          </cell>
          <cell r="DW216">
            <v>0.138499999884516</v>
          </cell>
          <cell r="DX216">
            <v>39.790000000037253</v>
          </cell>
          <cell r="DY216">
            <v>0</v>
          </cell>
          <cell r="DZ216">
            <v>0</v>
          </cell>
          <cell r="EA216">
            <v>0</v>
          </cell>
          <cell r="EB216">
            <v>1.5499999998137355</v>
          </cell>
          <cell r="EC216">
            <v>0.27300000004470348</v>
          </cell>
          <cell r="ED216">
            <v>2.1650000009685755</v>
          </cell>
        </row>
        <row r="217">
          <cell r="F217">
            <v>-3036.3790000006557</v>
          </cell>
          <cell r="G217">
            <v>-2549.1785000003874</v>
          </cell>
          <cell r="H217">
            <v>-1919.7829999998212</v>
          </cell>
          <cell r="I217">
            <v>-3246.3415000000969</v>
          </cell>
          <cell r="J217">
            <v>-1970.5789999999106</v>
          </cell>
          <cell r="K217">
            <v>-1605.9275000002235</v>
          </cell>
          <cell r="L217">
            <v>-128.1480000000447</v>
          </cell>
          <cell r="M217">
            <v>-1980.9690000005066</v>
          </cell>
          <cell r="N217">
            <v>-4135.0355000011623</v>
          </cell>
          <cell r="O217">
            <v>-1237.6469999998808</v>
          </cell>
          <cell r="P217">
            <v>-4173.5580000001937</v>
          </cell>
          <cell r="Q217">
            <v>-1663.1070000007749</v>
          </cell>
          <cell r="R217">
            <v>-21182.809000015259</v>
          </cell>
          <cell r="S217">
            <v>-2842.0405000001192</v>
          </cell>
          <cell r="T217">
            <v>-2584.4255000017583</v>
          </cell>
          <cell r="U217">
            <v>-1301.8284999988973</v>
          </cell>
          <cell r="V217">
            <v>-1735.5820000004023</v>
          </cell>
          <cell r="W217">
            <v>-801.1984999999404</v>
          </cell>
          <cell r="X217">
            <v>-1831.1035000002012</v>
          </cell>
          <cell r="Y217">
            <v>-1018.6710000000894</v>
          </cell>
          <cell r="Z217">
            <v>-1685.0605000015348</v>
          </cell>
          <cell r="AA217">
            <v>-2692.8424999993294</v>
          </cell>
          <cell r="AB217">
            <v>-1780.7975000003353</v>
          </cell>
          <cell r="AC217">
            <v>-2774.6385000012815</v>
          </cell>
          <cell r="AD217">
            <v>-134.62050000019372</v>
          </cell>
          <cell r="AE217">
            <v>-12181.75499998033</v>
          </cell>
          <cell r="AF217">
            <v>-532.71100000105798</v>
          </cell>
          <cell r="AG217">
            <v>-261.16099999845028</v>
          </cell>
          <cell r="AH217">
            <v>-66.851999999955297</v>
          </cell>
          <cell r="AI217">
            <v>-1.1655000001192093</v>
          </cell>
          <cell r="AJ217">
            <v>-18.019000000320375</v>
          </cell>
          <cell r="AK217">
            <v>-1657.3619999997318</v>
          </cell>
          <cell r="AL217">
            <v>-92.796499999240041</v>
          </cell>
          <cell r="AM217">
            <v>-1957.4419999998063</v>
          </cell>
          <cell r="AN217">
            <v>-5350.6500000003725</v>
          </cell>
          <cell r="AO217">
            <v>-559.70250000059605</v>
          </cell>
          <cell r="AP217">
            <v>-1312.7834999989718</v>
          </cell>
          <cell r="AQ217">
            <v>-371.10999999940395</v>
          </cell>
          <cell r="AR217">
            <v>-14589.85799998045</v>
          </cell>
          <cell r="AS217">
            <v>-1540.4124999996275</v>
          </cell>
          <cell r="AT217">
            <v>-455.69249999895692</v>
          </cell>
          <cell r="AU217">
            <v>-67.746500000357628</v>
          </cell>
          <cell r="AV217">
            <v>-1.7299999995157123</v>
          </cell>
          <cell r="AW217">
            <v>-134.8695000000298</v>
          </cell>
          <cell r="AX217">
            <v>-569.68449999950826</v>
          </cell>
          <cell r="AY217">
            <v>-1910.910000000149</v>
          </cell>
          <cell r="AZ217">
            <v>-2319.4320000000298</v>
          </cell>
          <cell r="BA217">
            <v>-4361.6729999985546</v>
          </cell>
          <cell r="BB217">
            <v>-63.65500000026077</v>
          </cell>
          <cell r="BC217">
            <v>-3353.7220000009984</v>
          </cell>
          <cell r="BD217">
            <v>189.66950000077486</v>
          </cell>
          <cell r="BE217">
            <v>-15182.184000000358</v>
          </cell>
          <cell r="BF217">
            <v>-665.78500000014901</v>
          </cell>
          <cell r="BG217">
            <v>-262.88000000081956</v>
          </cell>
          <cell r="BH217">
            <v>-43.050999999977648</v>
          </cell>
          <cell r="BI217">
            <v>-1.7999999998137355</v>
          </cell>
          <cell r="BJ217">
            <v>-32.19400000013411</v>
          </cell>
          <cell r="BK217">
            <v>-290.12099999934435</v>
          </cell>
          <cell r="BL217">
            <v>-4954.4584999997169</v>
          </cell>
          <cell r="BM217">
            <v>-1289.9274999983609</v>
          </cell>
          <cell r="BN217">
            <v>-5284.4560000002384</v>
          </cell>
          <cell r="BO217">
            <v>-31.730499999597669</v>
          </cell>
          <cell r="BP217">
            <v>-1268.1830000001937</v>
          </cell>
          <cell r="BQ217">
            <v>-1057.597500000149</v>
          </cell>
          <cell r="BR217">
            <v>-372508.71349999309</v>
          </cell>
          <cell r="BS217">
            <v>-99.682000000029802</v>
          </cell>
          <cell r="BT217">
            <v>-55.305500000715256</v>
          </cell>
          <cell r="BU217">
            <v>5.811999998986721</v>
          </cell>
          <cell r="BV217">
            <v>7.604500001296401</v>
          </cell>
          <cell r="BW217">
            <v>32.04249999858439</v>
          </cell>
          <cell r="BX217">
            <v>42.158999999985099</v>
          </cell>
          <cell r="BY217">
            <v>-925.63399999961257</v>
          </cell>
          <cell r="BZ217">
            <v>-544.91049999929965</v>
          </cell>
          <cell r="CA217">
            <v>-491.33899999968708</v>
          </cell>
          <cell r="CB217">
            <v>-369217.82600000035</v>
          </cell>
          <cell r="CC217">
            <v>-1150.4309999998659</v>
          </cell>
          <cell r="CD217">
            <v>-111.20349999889731</v>
          </cell>
          <cell r="CE217">
            <v>-4059.1959999799728</v>
          </cell>
          <cell r="CF217">
            <v>-75.179999999701977</v>
          </cell>
          <cell r="CG217">
            <v>-75.731999998912215</v>
          </cell>
          <cell r="CH217">
            <v>2.7190000005066395</v>
          </cell>
          <cell r="CI217">
            <v>8.6584999989718199</v>
          </cell>
          <cell r="CJ217">
            <v>63.00650000013411</v>
          </cell>
          <cell r="CK217">
            <v>148.7894999999553</v>
          </cell>
          <cell r="CL217">
            <v>-553.04700000025332</v>
          </cell>
          <cell r="CM217">
            <v>-502.29299999959767</v>
          </cell>
          <cell r="CN217">
            <v>-1447.9700000006706</v>
          </cell>
          <cell r="CO217">
            <v>-37.003499999642372</v>
          </cell>
          <cell r="CP217">
            <v>-1037.7679999992251</v>
          </cell>
          <cell r="CQ217">
            <v>-553.37600000016391</v>
          </cell>
          <cell r="CR217">
            <v>-4569.1564999818802</v>
          </cell>
          <cell r="CS217">
            <v>-138.75899999961257</v>
          </cell>
          <cell r="CT217">
            <v>-108.9890000000596</v>
          </cell>
          <cell r="CU217">
            <v>-1.7795000001788139</v>
          </cell>
          <cell r="CV217">
            <v>6.1090000001713634</v>
          </cell>
          <cell r="CW217">
            <v>104.57899999991059</v>
          </cell>
          <cell r="CX217">
            <v>-756.76399999856949</v>
          </cell>
          <cell r="CY217">
            <v>-460.61599999852479</v>
          </cell>
          <cell r="CZ217">
            <v>-144.27899999916553</v>
          </cell>
          <cell r="DA217">
            <v>-1050.5645000003278</v>
          </cell>
          <cell r="DB217">
            <v>-301.17949999962002</v>
          </cell>
          <cell r="DC217">
            <v>-1455.429999999702</v>
          </cell>
          <cell r="DD217">
            <v>-261.48400000110269</v>
          </cell>
          <cell r="DE217">
            <v>-5799.2224999964237</v>
          </cell>
          <cell r="DF217">
            <v>-29.745000001043081</v>
          </cell>
          <cell r="DG217">
            <v>-30.448000000789762</v>
          </cell>
          <cell r="DH217">
            <v>-0.25</v>
          </cell>
          <cell r="DI217">
            <v>5.8700000001117587</v>
          </cell>
          <cell r="DJ217">
            <v>62.333000000566244</v>
          </cell>
          <cell r="DK217">
            <v>-413.4429999999702</v>
          </cell>
          <cell r="DL217">
            <v>-296.57299999892712</v>
          </cell>
          <cell r="DM217">
            <v>-504.78200000151992</v>
          </cell>
          <cell r="DN217">
            <v>-368.91149999946356</v>
          </cell>
          <cell r="DO217">
            <v>-885.41800000052899</v>
          </cell>
          <cell r="DP217">
            <v>-2987.1310000009835</v>
          </cell>
          <cell r="DQ217">
            <v>-350.72399999946356</v>
          </cell>
          <cell r="DR217">
            <v>-1351.9654999673367</v>
          </cell>
          <cell r="DS217">
            <v>-120.90400000289083</v>
          </cell>
          <cell r="DT217">
            <v>-115.71700000017881</v>
          </cell>
          <cell r="DU217">
            <v>9.8330000005662441</v>
          </cell>
          <cell r="DV217">
            <v>10.615000000223517</v>
          </cell>
          <cell r="DW217">
            <v>73.177999999374151</v>
          </cell>
          <cell r="DX217">
            <v>-44.942999999970198</v>
          </cell>
          <cell r="DY217">
            <v>14.706999998539686</v>
          </cell>
          <cell r="DZ217">
            <v>-14.447500001639128</v>
          </cell>
          <cell r="EA217">
            <v>-139.46499999985099</v>
          </cell>
          <cell r="EB217">
            <v>-245.99399999994785</v>
          </cell>
          <cell r="EC217">
            <v>-389.08899999782443</v>
          </cell>
          <cell r="ED217">
            <v>-389.7390000000596</v>
          </cell>
        </row>
        <row r="218">
          <cell r="F218">
            <v>-77.945499999448657</v>
          </cell>
          <cell r="G218">
            <v>-70.219000000506639</v>
          </cell>
          <cell r="H218">
            <v>-98.434000000357628</v>
          </cell>
          <cell r="I218">
            <v>-1624.5930000003427</v>
          </cell>
          <cell r="J218">
            <v>-55.464499999769032</v>
          </cell>
          <cell r="K218">
            <v>-1636.8530000001192</v>
          </cell>
          <cell r="L218">
            <v>-797.97499999962747</v>
          </cell>
          <cell r="M218">
            <v>-2501.6200000010431</v>
          </cell>
          <cell r="N218">
            <v>-2094.1189999990165</v>
          </cell>
          <cell r="O218">
            <v>-216.48249999992549</v>
          </cell>
          <cell r="P218">
            <v>-270.25699999928474</v>
          </cell>
          <cell r="Q218">
            <v>-64.510499998927116</v>
          </cell>
          <cell r="R218">
            <v>-5793.1720000058413</v>
          </cell>
          <cell r="S218">
            <v>-21.969499999657273</v>
          </cell>
          <cell r="T218">
            <v>-86.028999999165535</v>
          </cell>
          <cell r="U218">
            <v>-55.019500000402331</v>
          </cell>
          <cell r="V218">
            <v>0</v>
          </cell>
          <cell r="W218">
            <v>-5.1400000005960464</v>
          </cell>
          <cell r="X218">
            <v>-283.12549999915063</v>
          </cell>
          <cell r="Y218">
            <v>-1300.2439999990165</v>
          </cell>
          <cell r="Z218">
            <v>-2044.804999999702</v>
          </cell>
          <cell r="AA218">
            <v>-1668.1920000016689</v>
          </cell>
          <cell r="AB218">
            <v>-263.72250000014901</v>
          </cell>
          <cell r="AC218">
            <v>-64.861999999731779</v>
          </cell>
          <cell r="AD218">
            <v>-6.2999999150633812E-2</v>
          </cell>
          <cell r="AE218">
            <v>-1246.4064999967813</v>
          </cell>
          <cell r="AF218">
            <v>0</v>
          </cell>
          <cell r="AG218">
            <v>-0.51200000010430813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-484.79999999888241</v>
          </cell>
          <cell r="AM218">
            <v>-595.84549999982119</v>
          </cell>
          <cell r="AN218">
            <v>-163.7580000013113</v>
          </cell>
          <cell r="AO218">
            <v>-1.4850000012665987</v>
          </cell>
          <cell r="AP218">
            <v>0</v>
          </cell>
          <cell r="AQ218">
            <v>-5.9999991208314896E-3</v>
          </cell>
          <cell r="AR218">
            <v>-2060.4519999921322</v>
          </cell>
          <cell r="AS218">
            <v>0</v>
          </cell>
          <cell r="AT218">
            <v>-0.42399999871850014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-821.87399999983609</v>
          </cell>
          <cell r="AZ218">
            <v>-1031.6589999999851</v>
          </cell>
          <cell r="BA218">
            <v>-197.64450000040233</v>
          </cell>
          <cell r="BB218">
            <v>-1.5470000002533197</v>
          </cell>
          <cell r="BC218">
            <v>-5.516499999910593</v>
          </cell>
          <cell r="BD218">
            <v>-1.7870000004768372</v>
          </cell>
          <cell r="BE218">
            <v>-2011.3884999752045</v>
          </cell>
          <cell r="BF218">
            <v>0</v>
          </cell>
          <cell r="BG218">
            <v>-0.43900000117719173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-933.72450000047684</v>
          </cell>
          <cell r="BM218">
            <v>-707.59750000014901</v>
          </cell>
          <cell r="BN218">
            <v>-366.38250000029802</v>
          </cell>
          <cell r="BO218">
            <v>-3.2369999997317791</v>
          </cell>
          <cell r="BP218">
            <v>0</v>
          </cell>
          <cell r="BQ218">
            <v>-7.9999994486570358E-3</v>
          </cell>
          <cell r="BR218">
            <v>5640.0320000052452</v>
          </cell>
          <cell r="BS218">
            <v>0</v>
          </cell>
          <cell r="BT218">
            <v>-0.26699999906122684</v>
          </cell>
          <cell r="BU218">
            <v>0.24699999950826168</v>
          </cell>
          <cell r="BV218">
            <v>0</v>
          </cell>
          <cell r="BW218">
            <v>0.73750000074505806</v>
          </cell>
          <cell r="BX218">
            <v>0.7069999985396862</v>
          </cell>
          <cell r="BY218">
            <v>42.805500000715256</v>
          </cell>
          <cell r="BZ218">
            <v>-8.2724999990314245</v>
          </cell>
          <cell r="CA218">
            <v>-12.365000000223517</v>
          </cell>
          <cell r="CB218">
            <v>5617.7194999996573</v>
          </cell>
          <cell r="CC218">
            <v>-0.98099999874830246</v>
          </cell>
          <cell r="CD218">
            <v>-0.29900000058114529</v>
          </cell>
          <cell r="CE218">
            <v>-22.228349983692169</v>
          </cell>
          <cell r="CF218">
            <v>0</v>
          </cell>
          <cell r="CG218">
            <v>-0.42799999937415123</v>
          </cell>
          <cell r="CH218">
            <v>0.38899999856948853</v>
          </cell>
          <cell r="CI218">
            <v>0</v>
          </cell>
          <cell r="CJ218">
            <v>0.85199999995529652</v>
          </cell>
          <cell r="CK218">
            <v>1.0240000002086163</v>
          </cell>
          <cell r="CL218">
            <v>-2.5819999985396862</v>
          </cell>
          <cell r="CM218">
            <v>-16.043699998408556</v>
          </cell>
          <cell r="CN218">
            <v>-4.052649999037385</v>
          </cell>
          <cell r="CO218">
            <v>0.73499999940395355</v>
          </cell>
          <cell r="CP218">
            <v>-0.93200000002980232</v>
          </cell>
          <cell r="CQ218">
            <v>-1.1899999994784594</v>
          </cell>
          <cell r="CR218">
            <v>-136.59639999270439</v>
          </cell>
          <cell r="CS218">
            <v>0</v>
          </cell>
          <cell r="CT218">
            <v>-2.650000000372529</v>
          </cell>
          <cell r="CU218">
            <v>0.55099999904632568</v>
          </cell>
          <cell r="CV218">
            <v>0</v>
          </cell>
          <cell r="CW218">
            <v>3.4370000008493662</v>
          </cell>
          <cell r="CX218">
            <v>1.2170000001788139</v>
          </cell>
          <cell r="CY218">
            <v>-76.13150000013411</v>
          </cell>
          <cell r="CZ218">
            <v>-38.8564000017941</v>
          </cell>
          <cell r="DA218">
            <v>-22.26630000025034</v>
          </cell>
          <cell r="DB218">
            <v>-0.40020000003278255</v>
          </cell>
          <cell r="DC218">
            <v>-1.1849999986588955</v>
          </cell>
          <cell r="DD218">
            <v>-0.31200000084936619</v>
          </cell>
          <cell r="DE218">
            <v>-2.9959999918937683</v>
          </cell>
          <cell r="DF218">
            <v>0</v>
          </cell>
          <cell r="DG218">
            <v>-0.39699999988079071</v>
          </cell>
          <cell r="DH218">
            <v>0.16999999992549419</v>
          </cell>
          <cell r="DI218">
            <v>0</v>
          </cell>
          <cell r="DJ218">
            <v>7.3999999091029167E-2</v>
          </cell>
          <cell r="DK218">
            <v>0.16100000031292439</v>
          </cell>
          <cell r="DL218">
            <v>-19.66499999910593</v>
          </cell>
          <cell r="DM218">
            <v>-17.531999999657273</v>
          </cell>
          <cell r="DN218">
            <v>35.197000000625849</v>
          </cell>
          <cell r="DO218">
            <v>7.5999999418854713E-2</v>
          </cell>
          <cell r="DP218">
            <v>-0.74899999983608723</v>
          </cell>
          <cell r="DQ218">
            <v>-0.33100000023841858</v>
          </cell>
          <cell r="DR218">
            <v>-149.59199997782707</v>
          </cell>
          <cell r="DS218">
            <v>0</v>
          </cell>
          <cell r="DT218">
            <v>-1.1490000002086163</v>
          </cell>
          <cell r="DU218">
            <v>0.11800000071525574</v>
          </cell>
          <cell r="DV218">
            <v>0</v>
          </cell>
          <cell r="DW218">
            <v>0.10099999979138374</v>
          </cell>
          <cell r="DX218">
            <v>0.31799999997019768</v>
          </cell>
          <cell r="DY218">
            <v>-11.434000000357628</v>
          </cell>
          <cell r="DZ218">
            <v>-27.24800000153482</v>
          </cell>
          <cell r="EA218">
            <v>-109.27099999971688</v>
          </cell>
          <cell r="EB218">
            <v>0.1230000015348196</v>
          </cell>
          <cell r="EC218">
            <v>-1.150000000372529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-9191.2701999992132</v>
          </cell>
          <cell r="G220">
            <v>-7982.4337000027299</v>
          </cell>
          <cell r="H220">
            <v>-4871.4509200006723</v>
          </cell>
          <cell r="I220">
            <v>-12203.232400000095</v>
          </cell>
          <cell r="J220">
            <v>-2026.0435000024736</v>
          </cell>
          <cell r="K220">
            <v>-8172.8275999985635</v>
          </cell>
          <cell r="L220">
            <v>-2860.7714999988675</v>
          </cell>
          <cell r="M220">
            <v>-10781.748999997973</v>
          </cell>
          <cell r="N220">
            <v>-13601.260900005698</v>
          </cell>
          <cell r="O220">
            <v>-8288.2490999996662</v>
          </cell>
          <cell r="P220">
            <v>-7858.1699499934912</v>
          </cell>
          <cell r="Q220">
            <v>-7174.3438000008464</v>
          </cell>
          <cell r="R220">
            <v>-75578.507399976254</v>
          </cell>
          <cell r="S220">
            <v>-9177.5044000074267</v>
          </cell>
          <cell r="T220">
            <v>-8642.3368999958038</v>
          </cell>
          <cell r="U220">
            <v>-6580.2050999999046</v>
          </cell>
          <cell r="V220">
            <v>-7352.9704999998212</v>
          </cell>
          <cell r="W220">
            <v>-1111.2085000015795</v>
          </cell>
          <cell r="X220">
            <v>-3929.7363000027835</v>
          </cell>
          <cell r="Y220">
            <v>-7149.9015500023961</v>
          </cell>
          <cell r="Z220">
            <v>-8202.3044000044465</v>
          </cell>
          <cell r="AA220">
            <v>-11535.083500005305</v>
          </cell>
          <cell r="AB220">
            <v>-7145.9313500002027</v>
          </cell>
          <cell r="AC220">
            <v>-4161.0574000030756</v>
          </cell>
          <cell r="AD220">
            <v>-590.26749999821186</v>
          </cell>
          <cell r="AE220">
            <v>-45740.346159994602</v>
          </cell>
          <cell r="AF220">
            <v>-1355.1049999967217</v>
          </cell>
          <cell r="AG220">
            <v>-1044.4607999995351</v>
          </cell>
          <cell r="AH220">
            <v>-6420.2006999999285</v>
          </cell>
          <cell r="AI220">
            <v>-6269.0639999993145</v>
          </cell>
          <cell r="AJ220">
            <v>-18.018999997526407</v>
          </cell>
          <cell r="AK220">
            <v>-1920.2534999996424</v>
          </cell>
          <cell r="AL220">
            <v>-856.57929000258446</v>
          </cell>
          <cell r="AM220">
            <v>-8991.0544700026512</v>
          </cell>
          <cell r="AN220">
            <v>-11104.075099989772</v>
          </cell>
          <cell r="AO220">
            <v>-4116.4458000063896</v>
          </cell>
          <cell r="AP220">
            <v>-1975.6784999966621</v>
          </cell>
          <cell r="AQ220">
            <v>-1669.4100000038743</v>
          </cell>
          <cell r="AR220">
            <v>-47092.601299881935</v>
          </cell>
          <cell r="AS220">
            <v>-3086.5969000011683</v>
          </cell>
          <cell r="AT220">
            <v>-881.66250000149012</v>
          </cell>
          <cell r="AU220">
            <v>-5653.655500009656</v>
          </cell>
          <cell r="AV220">
            <v>-5366.5746999979019</v>
          </cell>
          <cell r="AW220">
            <v>-134.8695000000298</v>
          </cell>
          <cell r="AX220">
            <v>-4074.0697999969125</v>
          </cell>
          <cell r="AY220">
            <v>-5142.4960400015116</v>
          </cell>
          <cell r="AZ220">
            <v>-7840.0151600018144</v>
          </cell>
          <cell r="BA220">
            <v>-11707.156399995089</v>
          </cell>
          <cell r="BB220">
            <v>-3042.8661999925971</v>
          </cell>
          <cell r="BC220">
            <v>-4253.1827000081539</v>
          </cell>
          <cell r="BD220">
            <v>4090.5441000014544</v>
          </cell>
          <cell r="BE220">
            <v>-53871.733299970627</v>
          </cell>
          <cell r="BF220">
            <v>1819.814899995923</v>
          </cell>
          <cell r="BG220">
            <v>-1565.0591000020504</v>
          </cell>
          <cell r="BH220">
            <v>-5324.2959999963641</v>
          </cell>
          <cell r="BI220">
            <v>-5277.554800003767</v>
          </cell>
          <cell r="BJ220">
            <v>-147.85800000280142</v>
          </cell>
          <cell r="BK220">
            <v>-3364.4901000037789</v>
          </cell>
          <cell r="BL220">
            <v>-13718.185409992933</v>
          </cell>
          <cell r="BM220">
            <v>-4658.0758000016212</v>
          </cell>
          <cell r="BN220">
            <v>-15039.171089991927</v>
          </cell>
          <cell r="BO220">
            <v>-3611.159500002861</v>
          </cell>
          <cell r="BP220">
            <v>-1928.0929000005126</v>
          </cell>
          <cell r="BQ220">
            <v>-1057.605499997735</v>
          </cell>
          <cell r="BR220">
            <v>-333455.80571997166</v>
          </cell>
          <cell r="BS220">
            <v>-350.589500002563</v>
          </cell>
          <cell r="BT220">
            <v>-56.064999997615814</v>
          </cell>
          <cell r="BU220">
            <v>-1200.5780000016093</v>
          </cell>
          <cell r="BV220">
            <v>-2663.9666000008583</v>
          </cell>
          <cell r="BW220">
            <v>32.974799998104572</v>
          </cell>
          <cell r="BX220">
            <v>-581.58200000599027</v>
          </cell>
          <cell r="BY220">
            <v>-1897.8468700051308</v>
          </cell>
          <cell r="BZ220">
            <v>-1176.3255999907851</v>
          </cell>
          <cell r="CA220">
            <v>-1814.4756500050426</v>
          </cell>
          <cell r="CB220">
            <v>-322458.75009999424</v>
          </cell>
          <cell r="CC220">
            <v>-1177.2106999978423</v>
          </cell>
          <cell r="CD220">
            <v>-111.39049999415874</v>
          </cell>
          <cell r="CE220">
            <v>-11621.779349923134</v>
          </cell>
          <cell r="CF220">
            <v>-75.179000005125999</v>
          </cell>
          <cell r="CG220">
            <v>-76.530500002205372</v>
          </cell>
          <cell r="CH220">
            <v>-185.2774999961257</v>
          </cell>
          <cell r="CI220">
            <v>-2846.9502000063658</v>
          </cell>
          <cell r="CJ220">
            <v>-270.18600000441074</v>
          </cell>
          <cell r="CK220">
            <v>12.687999993562698</v>
          </cell>
          <cell r="CL220">
            <v>-1322.722999997437</v>
          </cell>
          <cell r="CM220">
            <v>-1351.7527000010014</v>
          </cell>
          <cell r="CN220">
            <v>-2817.0981499999762</v>
          </cell>
          <cell r="CO220">
            <v>-834.96070000529289</v>
          </cell>
          <cell r="CP220">
            <v>-1097.9556000009179</v>
          </cell>
          <cell r="CQ220">
            <v>-755.85400000214577</v>
          </cell>
          <cell r="CR220">
            <v>-14631.902099847794</v>
          </cell>
          <cell r="CS220">
            <v>-259.40900000929832</v>
          </cell>
          <cell r="CT220">
            <v>-233.22599999606609</v>
          </cell>
          <cell r="CU220">
            <v>-330.75550000369549</v>
          </cell>
          <cell r="CV220">
            <v>-2310.0910000018775</v>
          </cell>
          <cell r="CW220">
            <v>108.0160000026226</v>
          </cell>
          <cell r="CX220">
            <v>-1279.9300999939442</v>
          </cell>
          <cell r="CY220">
            <v>-1080.1022000014782</v>
          </cell>
          <cell r="CZ220">
            <v>-1969.3522999957204</v>
          </cell>
          <cell r="DA220">
            <v>-3195.9197999984026</v>
          </cell>
          <cell r="DB220">
            <v>-2194.9302000030875</v>
          </cell>
          <cell r="DC220">
            <v>-1498.1244999989867</v>
          </cell>
          <cell r="DD220">
            <v>-388.07750000804663</v>
          </cell>
          <cell r="DE220">
            <v>-10189.00049996376</v>
          </cell>
          <cell r="DF220">
            <v>-222.68250000476837</v>
          </cell>
          <cell r="DG220">
            <v>-27.034500002861023</v>
          </cell>
          <cell r="DH220">
            <v>5.3695000037550926</v>
          </cell>
          <cell r="DI220">
            <v>-134.69189999997616</v>
          </cell>
          <cell r="DJ220">
            <v>62.482999999076128</v>
          </cell>
          <cell r="DK220">
            <v>-588.18649999797344</v>
          </cell>
          <cell r="DL220">
            <v>-589.06539999693632</v>
          </cell>
          <cell r="DM220">
            <v>-1061.0571999922395</v>
          </cell>
          <cell r="DN220">
            <v>-2280.8885000124574</v>
          </cell>
          <cell r="DO220">
            <v>-1980.3044999986887</v>
          </cell>
          <cell r="DP220">
            <v>-3022.066000007093</v>
          </cell>
          <cell r="DQ220">
            <v>-350.87599999457598</v>
          </cell>
          <cell r="DR220">
            <v>-2637.6139998435974</v>
          </cell>
          <cell r="DS220">
            <v>-120.77900000661612</v>
          </cell>
          <cell r="DT220">
            <v>-111.92600000649691</v>
          </cell>
          <cell r="DU220">
            <v>16.731000006198883</v>
          </cell>
          <cell r="DV220">
            <v>-105.97199999541044</v>
          </cell>
          <cell r="DW220">
            <v>73.740499995648861</v>
          </cell>
          <cell r="DX220">
            <v>24.246499992907047</v>
          </cell>
          <cell r="DY220">
            <v>-122.76250000298023</v>
          </cell>
          <cell r="DZ220">
            <v>-188.95650000870228</v>
          </cell>
          <cell r="EA220">
            <v>-869.64549999684095</v>
          </cell>
          <cell r="EB220">
            <v>-368.29700000584126</v>
          </cell>
          <cell r="EC220">
            <v>-478.17350001633167</v>
          </cell>
          <cell r="ED220">
            <v>-385.81999999284744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-9191.2701999992132</v>
          </cell>
          <cell r="G226">
            <v>-7982.4337000027299</v>
          </cell>
          <cell r="H226">
            <v>-4871.4509200006723</v>
          </cell>
          <cell r="I226">
            <v>-12203.232400000095</v>
          </cell>
          <cell r="J226">
            <v>-2026.0435000024736</v>
          </cell>
          <cell r="K226">
            <v>-8172.8276000022888</v>
          </cell>
          <cell r="L226">
            <v>-2860.7714999988675</v>
          </cell>
          <cell r="M226">
            <v>-10781.748999997973</v>
          </cell>
          <cell r="N226">
            <v>-13601.260900005698</v>
          </cell>
          <cell r="O226">
            <v>-8288.2490999996662</v>
          </cell>
          <cell r="P226">
            <v>-7858.1699499934912</v>
          </cell>
          <cell r="Q226">
            <v>-7174.3438000008464</v>
          </cell>
          <cell r="R226">
            <v>-75578.507399976254</v>
          </cell>
          <cell r="S226">
            <v>-9177.5044000074267</v>
          </cell>
          <cell r="T226">
            <v>-8642.3368999958038</v>
          </cell>
          <cell r="U226">
            <v>-6580.2050999999046</v>
          </cell>
          <cell r="V226">
            <v>-7352.9704999998212</v>
          </cell>
          <cell r="W226">
            <v>-1111.2085000015795</v>
          </cell>
          <cell r="X226">
            <v>-3929.7363000027835</v>
          </cell>
          <cell r="Y226">
            <v>-7149.9015500023961</v>
          </cell>
          <cell r="Z226">
            <v>-8202.3044000044465</v>
          </cell>
          <cell r="AA226">
            <v>-11535.083500005305</v>
          </cell>
          <cell r="AB226">
            <v>-7145.9313500002027</v>
          </cell>
          <cell r="AC226">
            <v>-4161.0574000030756</v>
          </cell>
          <cell r="AD226">
            <v>-590.26749999821186</v>
          </cell>
          <cell r="AE226">
            <v>-45740.346159994602</v>
          </cell>
          <cell r="AF226">
            <v>-1355.1049999967217</v>
          </cell>
          <cell r="AG226">
            <v>-1044.4607999995351</v>
          </cell>
          <cell r="AH226">
            <v>-6420.2006999999285</v>
          </cell>
          <cell r="AI226">
            <v>-6269.0639999993145</v>
          </cell>
          <cell r="AJ226">
            <v>-18.018999997526407</v>
          </cell>
          <cell r="AK226">
            <v>-1920.2534999996424</v>
          </cell>
          <cell r="AL226">
            <v>-856.57929000258446</v>
          </cell>
          <cell r="AM226">
            <v>-8991.0544700026512</v>
          </cell>
          <cell r="AN226">
            <v>-11104.075099989772</v>
          </cell>
          <cell r="AO226">
            <v>-4116.4458000063896</v>
          </cell>
          <cell r="AP226">
            <v>-1975.6784999966621</v>
          </cell>
          <cell r="AQ226">
            <v>-1669.4100000038743</v>
          </cell>
          <cell r="AR226">
            <v>-47092.601299881935</v>
          </cell>
          <cell r="AS226">
            <v>-3086.5969000011683</v>
          </cell>
          <cell r="AT226">
            <v>-881.66250000149012</v>
          </cell>
          <cell r="AU226">
            <v>-5653.655500009656</v>
          </cell>
          <cell r="AV226">
            <v>-5366.5746999979019</v>
          </cell>
          <cell r="AW226">
            <v>-134.8695000000298</v>
          </cell>
          <cell r="AX226">
            <v>-4074.0697999969125</v>
          </cell>
          <cell r="AY226">
            <v>-5142.4960400015116</v>
          </cell>
          <cell r="AZ226">
            <v>-7840.0151600018144</v>
          </cell>
          <cell r="BA226">
            <v>-11707.156399995089</v>
          </cell>
          <cell r="BB226">
            <v>-3042.8661999925971</v>
          </cell>
          <cell r="BC226">
            <v>-4253.1827000081539</v>
          </cell>
          <cell r="BD226">
            <v>4090.5441000014544</v>
          </cell>
          <cell r="BE226">
            <v>-53871.733299970627</v>
          </cell>
          <cell r="BF226">
            <v>1819.814899995923</v>
          </cell>
          <cell r="BG226">
            <v>-1565.0591000020504</v>
          </cell>
          <cell r="BH226">
            <v>-5324.2959999963641</v>
          </cell>
          <cell r="BI226">
            <v>-5277.554800003767</v>
          </cell>
          <cell r="BJ226">
            <v>-147.85800000280142</v>
          </cell>
          <cell r="BK226">
            <v>-3364.4901000037789</v>
          </cell>
          <cell r="BL226">
            <v>-13718.185409992933</v>
          </cell>
          <cell r="BM226">
            <v>-4658.0758000016212</v>
          </cell>
          <cell r="BN226">
            <v>-15039.171089991927</v>
          </cell>
          <cell r="BO226">
            <v>-3611.159500002861</v>
          </cell>
          <cell r="BP226">
            <v>-1928.0929000005126</v>
          </cell>
          <cell r="BQ226">
            <v>-1057.605499997735</v>
          </cell>
          <cell r="BR226">
            <v>-333455.80571997166</v>
          </cell>
          <cell r="BS226">
            <v>-350.589500002563</v>
          </cell>
          <cell r="BT226">
            <v>-56.064999997615814</v>
          </cell>
          <cell r="BU226">
            <v>-1200.5780000016093</v>
          </cell>
          <cell r="BV226">
            <v>-2663.9666000008583</v>
          </cell>
          <cell r="BW226">
            <v>32.974799998104572</v>
          </cell>
          <cell r="BX226">
            <v>-581.58200000971556</v>
          </cell>
          <cell r="BY226">
            <v>-1897.8468700051308</v>
          </cell>
          <cell r="BZ226">
            <v>-1176.3255999907851</v>
          </cell>
          <cell r="CA226">
            <v>-1814.4756500050426</v>
          </cell>
          <cell r="CB226">
            <v>-322458.75009999424</v>
          </cell>
          <cell r="CC226">
            <v>-1177.2106999978423</v>
          </cell>
          <cell r="CD226">
            <v>-111.39049999415874</v>
          </cell>
          <cell r="CE226">
            <v>-11621.779349923134</v>
          </cell>
          <cell r="CF226">
            <v>-75.179000005125999</v>
          </cell>
          <cell r="CG226">
            <v>-76.530500002205372</v>
          </cell>
          <cell r="CH226">
            <v>-185.2774999961257</v>
          </cell>
          <cell r="CI226">
            <v>-2846.9502000063658</v>
          </cell>
          <cell r="CJ226">
            <v>-270.18600000441074</v>
          </cell>
          <cell r="CK226">
            <v>12.687999993562698</v>
          </cell>
          <cell r="CL226">
            <v>-1322.722999997437</v>
          </cell>
          <cell r="CM226">
            <v>-1351.7527000010014</v>
          </cell>
          <cell r="CN226">
            <v>-2817.0981499999762</v>
          </cell>
          <cell r="CO226">
            <v>-834.96070000529289</v>
          </cell>
          <cell r="CP226">
            <v>-1097.9556000009179</v>
          </cell>
          <cell r="CQ226">
            <v>-755.85400000214577</v>
          </cell>
          <cell r="CR226">
            <v>-14631.902099847794</v>
          </cell>
          <cell r="CS226">
            <v>-259.40900000929832</v>
          </cell>
          <cell r="CT226">
            <v>-233.22599999606609</v>
          </cell>
          <cell r="CU226">
            <v>-330.75550000369549</v>
          </cell>
          <cell r="CV226">
            <v>-2310.0909999981523</v>
          </cell>
          <cell r="CW226">
            <v>108.0160000026226</v>
          </cell>
          <cell r="CX226">
            <v>-1279.9300999939442</v>
          </cell>
          <cell r="CY226">
            <v>-1080.1022000014782</v>
          </cell>
          <cell r="CZ226">
            <v>-1969.3522999957204</v>
          </cell>
          <cell r="DA226">
            <v>-3195.9197999984026</v>
          </cell>
          <cell r="DB226">
            <v>-2194.9302000030875</v>
          </cell>
          <cell r="DC226">
            <v>-1498.1244999989867</v>
          </cell>
          <cell r="DD226">
            <v>-388.07750000804663</v>
          </cell>
          <cell r="DE226">
            <v>-10189.00049996376</v>
          </cell>
          <cell r="DF226">
            <v>-222.68250000476837</v>
          </cell>
          <cell r="DG226">
            <v>-27.034500002861023</v>
          </cell>
          <cell r="DH226">
            <v>5.3695000037550926</v>
          </cell>
          <cell r="DI226">
            <v>-134.69189999997616</v>
          </cell>
          <cell r="DJ226">
            <v>62.482999999076128</v>
          </cell>
          <cell r="DK226">
            <v>-588.18649999797344</v>
          </cell>
          <cell r="DL226">
            <v>-589.06539999693632</v>
          </cell>
          <cell r="DM226">
            <v>-1061.0571999847889</v>
          </cell>
          <cell r="DN226">
            <v>-2280.8885000124574</v>
          </cell>
          <cell r="DO226">
            <v>-1980.3044999986887</v>
          </cell>
          <cell r="DP226">
            <v>-3022.066000007093</v>
          </cell>
          <cell r="DQ226">
            <v>-350.87599999457598</v>
          </cell>
          <cell r="DR226">
            <v>-2637.6139998435974</v>
          </cell>
          <cell r="DS226">
            <v>-120.77900000661612</v>
          </cell>
          <cell r="DT226">
            <v>-111.92600000649691</v>
          </cell>
          <cell r="DU226">
            <v>16.731000006198883</v>
          </cell>
          <cell r="DV226">
            <v>-105.97199999541044</v>
          </cell>
          <cell r="DW226">
            <v>73.740499995648861</v>
          </cell>
          <cell r="DX226">
            <v>24.246499992907047</v>
          </cell>
          <cell r="DY226">
            <v>-122.76250000298023</v>
          </cell>
          <cell r="DZ226">
            <v>-188.95650000870228</v>
          </cell>
          <cell r="EA226">
            <v>-869.64549999684095</v>
          </cell>
          <cell r="EB226">
            <v>-368.29700000584126</v>
          </cell>
          <cell r="EC226">
            <v>-478.17350001633167</v>
          </cell>
          <cell r="ED226">
            <v>-385.81999999284744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1158.8423099999782</v>
          </cell>
          <cell r="G231">
            <v>1174.778980000061</v>
          </cell>
          <cell r="H231">
            <v>1536.5515800000285</v>
          </cell>
          <cell r="I231">
            <v>1587.7341000000015</v>
          </cell>
          <cell r="J231">
            <v>1706.4876899999799</v>
          </cell>
          <cell r="K231">
            <v>1704.7173000000184</v>
          </cell>
          <cell r="L231">
            <v>1606.9113500000094</v>
          </cell>
          <cell r="M231">
            <v>1696.0059699999983</v>
          </cell>
          <cell r="N231">
            <v>1650.5628000000142</v>
          </cell>
          <cell r="O231">
            <v>1574.8294500000193</v>
          </cell>
          <cell r="P231">
            <v>1252.7820000000065</v>
          </cell>
          <cell r="Q231">
            <v>1058.3108600000269</v>
          </cell>
          <cell r="R231">
            <v>17802.295199999586</v>
          </cell>
          <cell r="S231">
            <v>1167.5839999999735</v>
          </cell>
          <cell r="T231">
            <v>1142.8704000000143</v>
          </cell>
          <cell r="U231">
            <v>1548.2887999999803</v>
          </cell>
          <cell r="V231">
            <v>1599.8159999999916</v>
          </cell>
          <cell r="W231">
            <v>1719.5079999999725</v>
          </cell>
          <cell r="X231">
            <v>1717.6319999999832</v>
          </cell>
          <cell r="Y231">
            <v>1619.1424000000115</v>
          </cell>
          <cell r="Z231">
            <v>1708.8936000000103</v>
          </cell>
          <cell r="AA231">
            <v>1663.1520000000019</v>
          </cell>
          <cell r="AB231">
            <v>1586.7535999999964</v>
          </cell>
          <cell r="AC231">
            <v>1262.3040000000037</v>
          </cell>
          <cell r="AD231">
            <v>1066.3503999999957</v>
          </cell>
          <cell r="AE231">
            <v>18396.422740363516</v>
          </cell>
          <cell r="AF231">
            <v>1205.3475800000015</v>
          </cell>
          <cell r="AG231">
            <v>1179.801839999971</v>
          </cell>
          <cell r="AH231">
            <v>1605.9469889753964</v>
          </cell>
          <cell r="AI231">
            <v>1652.2582834197092</v>
          </cell>
          <cell r="AJ231">
            <v>1778.8665059530758</v>
          </cell>
          <cell r="AK231">
            <v>1779.8259120148141</v>
          </cell>
          <cell r="AL231">
            <v>1671.4722600000096</v>
          </cell>
          <cell r="AM231">
            <v>1764.1517200000235</v>
          </cell>
          <cell r="AN231">
            <v>1716.8549999999814</v>
          </cell>
          <cell r="AO231">
            <v>1638.0489899999811</v>
          </cell>
          <cell r="AP231">
            <v>1303.0667999999714</v>
          </cell>
          <cell r="AQ231">
            <v>1100.7808600000571</v>
          </cell>
          <cell r="AR231">
            <v>18512.523311084136</v>
          </cell>
          <cell r="AS231">
            <v>1213.7764800000004</v>
          </cell>
          <cell r="AT231">
            <v>1188.0187199999928</v>
          </cell>
          <cell r="AU231">
            <v>1613.4704980814131</v>
          </cell>
          <cell r="AV231">
            <v>1665.5914930020226</v>
          </cell>
          <cell r="AW231">
            <v>1787.4637199999997</v>
          </cell>
          <cell r="AX231">
            <v>1785.5963999999803</v>
          </cell>
          <cell r="AY231">
            <v>1683.1214400000172</v>
          </cell>
          <cell r="AZ231">
            <v>1776.4748399999808</v>
          </cell>
          <cell r="BA231">
            <v>1728.8711999999941</v>
          </cell>
          <cell r="BB231">
            <v>1649.4777599999798</v>
          </cell>
          <cell r="BC231">
            <v>1312.1639999999898</v>
          </cell>
          <cell r="BD231">
            <v>1108.4967600000091</v>
          </cell>
          <cell r="BE231">
            <v>19114.767389999703</v>
          </cell>
          <cell r="BF231">
            <v>1250.8146599999745</v>
          </cell>
          <cell r="BG231">
            <v>1268.0093399999896</v>
          </cell>
          <cell r="BH231">
            <v>1658.6280300000217</v>
          </cell>
          <cell r="BI231">
            <v>1713.7782000000007</v>
          </cell>
          <cell r="BJ231">
            <v>1842.0779699999839</v>
          </cell>
          <cell r="BK231">
            <v>1840.1282999999821</v>
          </cell>
          <cell r="BL231">
            <v>1734.5216099999961</v>
          </cell>
          <cell r="BM231">
            <v>1830.6966300000204</v>
          </cell>
          <cell r="BN231">
            <v>1781.6381999999867</v>
          </cell>
          <cell r="BO231">
            <v>1699.8921299999929</v>
          </cell>
          <cell r="BP231">
            <v>1352.24099999998</v>
          </cell>
          <cell r="BQ231">
            <v>1142.3413200000068</v>
          </cell>
          <cell r="BR231">
            <v>15842.361080435105</v>
          </cell>
          <cell r="BS231">
            <v>1096.6727399999509</v>
          </cell>
          <cell r="BT231">
            <v>1050.6344800000661</v>
          </cell>
          <cell r="BU231">
            <v>1386.6262800000259</v>
          </cell>
          <cell r="BV231">
            <v>1398.5076204338693</v>
          </cell>
          <cell r="BW231">
            <v>1476.1514900000184</v>
          </cell>
          <cell r="BX231">
            <v>1450.69650000002</v>
          </cell>
          <cell r="BY231">
            <v>1382.0702099999762</v>
          </cell>
          <cell r="BZ231">
            <v>1478.4454899999546</v>
          </cell>
          <cell r="CA231">
            <v>1472.1381000000401</v>
          </cell>
          <cell r="CB231">
            <v>1450.4094000000041</v>
          </cell>
          <cell r="CC231">
            <v>1185.6060000000289</v>
          </cell>
          <cell r="CD231">
            <v>1014.4027700000443</v>
          </cell>
          <cell r="CE231">
            <v>16252.75268178992</v>
          </cell>
          <cell r="CF231">
            <v>1126.1493999999948</v>
          </cell>
          <cell r="CG231">
            <v>1078.5079199999454</v>
          </cell>
          <cell r="CH231">
            <v>1422.6321600000374</v>
          </cell>
          <cell r="CI231">
            <v>1434.6562914579408</v>
          </cell>
          <cell r="CJ231">
            <v>1512.9528503316687</v>
          </cell>
          <cell r="CK231">
            <v>1486.9887000000454</v>
          </cell>
          <cell r="CL231">
            <v>1416.9123499999987</v>
          </cell>
          <cell r="CM231">
            <v>1515.9898999999859</v>
          </cell>
          <cell r="CN231">
            <v>1510.0905000000494</v>
          </cell>
          <cell r="CO231">
            <v>1488.6469699999434</v>
          </cell>
          <cell r="CP231">
            <v>1217.3732999999775</v>
          </cell>
          <cell r="CQ231">
            <v>1041.8523399999831</v>
          </cell>
          <cell r="CR231">
            <v>16586.862311289646</v>
          </cell>
          <cell r="CS231">
            <v>1147.9504599999636</v>
          </cell>
          <cell r="CT231">
            <v>1099.8867600000231</v>
          </cell>
          <cell r="CU231">
            <v>1451.7185300000128</v>
          </cell>
          <cell r="CV231">
            <v>1464.2367312900606</v>
          </cell>
          <cell r="CW231">
            <v>1545.8016700000153</v>
          </cell>
          <cell r="CX231">
            <v>1519.1901000000071</v>
          </cell>
          <cell r="CY231">
            <v>1447.295449999976</v>
          </cell>
          <cell r="CZ231">
            <v>1548.1554999999353</v>
          </cell>
          <cell r="DA231">
            <v>1541.342399999965</v>
          </cell>
          <cell r="DB231">
            <v>1518.4147200000007</v>
          </cell>
          <cell r="DC231">
            <v>1241.0675999999512</v>
          </cell>
          <cell r="DD231">
            <v>1061.8023900000844</v>
          </cell>
          <cell r="DE231">
            <v>16814.090059401467</v>
          </cell>
          <cell r="DF231">
            <v>1162.7269200000446</v>
          </cell>
          <cell r="DG231">
            <v>1153.1319299999741</v>
          </cell>
          <cell r="DH231">
            <v>1468.4312500000233</v>
          </cell>
          <cell r="DI231">
            <v>1480.0821000000578</v>
          </cell>
          <cell r="DJ231">
            <v>1561.2254994013929</v>
          </cell>
          <cell r="DK231">
            <v>1534.0740000000224</v>
          </cell>
          <cell r="DL231">
            <v>1461.8635900000809</v>
          </cell>
          <cell r="DM231">
            <v>1564.3948499999824</v>
          </cell>
          <cell r="DN231">
            <v>1558.5237000000197</v>
          </cell>
          <cell r="DO231">
            <v>1536.8643700000248</v>
          </cell>
          <cell r="DP231">
            <v>1256.9555999999866</v>
          </cell>
          <cell r="DQ231">
            <v>1075.8162500000326</v>
          </cell>
          <cell r="DR231">
            <v>17118.390544690192</v>
          </cell>
          <cell r="DS231">
            <v>1184.9762400001055</v>
          </cell>
          <cell r="DT231">
            <v>1135.2653200000059</v>
          </cell>
          <cell r="DU231">
            <v>1498.2176568558789</v>
          </cell>
          <cell r="DV231">
            <v>1511.1381000000401</v>
          </cell>
          <cell r="DW231">
            <v>1594.9573178349528</v>
          </cell>
          <cell r="DX231">
            <v>1567.6275000000023</v>
          </cell>
          <cell r="DY231">
            <v>1493.574110000045</v>
          </cell>
          <cell r="DZ231">
            <v>1597.5769399999408</v>
          </cell>
          <cell r="EA231">
            <v>1590.7286999999778</v>
          </cell>
          <cell r="EB231">
            <v>1567.2338299999828</v>
          </cell>
          <cell r="EC231">
            <v>1280.9928000000073</v>
          </cell>
          <cell r="ED231">
            <v>1096.1020299999509</v>
          </cell>
        </row>
        <row r="233">
          <cell r="F233">
            <v>1158.8423099999782</v>
          </cell>
          <cell r="G233">
            <v>1174.778980000061</v>
          </cell>
          <cell r="H233">
            <v>1536.5515800000285</v>
          </cell>
          <cell r="I233">
            <v>1587.7341000000015</v>
          </cell>
          <cell r="J233">
            <v>1706.4876899999799</v>
          </cell>
          <cell r="K233">
            <v>1704.7173000000184</v>
          </cell>
          <cell r="L233">
            <v>1606.9113500000094</v>
          </cell>
          <cell r="M233">
            <v>1696.0059699999983</v>
          </cell>
          <cell r="N233">
            <v>1650.5628000000142</v>
          </cell>
          <cell r="O233">
            <v>1574.8294500000193</v>
          </cell>
          <cell r="P233">
            <v>1252.7820000000065</v>
          </cell>
          <cell r="Q233">
            <v>1058.3108600000269</v>
          </cell>
          <cell r="R233">
            <v>17802.295199999586</v>
          </cell>
          <cell r="S233">
            <v>1167.5839999999735</v>
          </cell>
          <cell r="T233">
            <v>1142.8704000000143</v>
          </cell>
          <cell r="U233">
            <v>1548.2887999999803</v>
          </cell>
          <cell r="V233">
            <v>1599.8159999999916</v>
          </cell>
          <cell r="W233">
            <v>1719.5079999999725</v>
          </cell>
          <cell r="X233">
            <v>1717.6319999999832</v>
          </cell>
          <cell r="Y233">
            <v>1619.1424000000115</v>
          </cell>
          <cell r="Z233">
            <v>1708.8936000000103</v>
          </cell>
          <cell r="AA233">
            <v>1663.1520000000019</v>
          </cell>
          <cell r="AB233">
            <v>1586.7535999999964</v>
          </cell>
          <cell r="AC233">
            <v>1262.3040000000037</v>
          </cell>
          <cell r="AD233">
            <v>1066.3503999999957</v>
          </cell>
          <cell r="AE233">
            <v>18396.422740363516</v>
          </cell>
          <cell r="AF233">
            <v>1205.3475800000015</v>
          </cell>
          <cell r="AG233">
            <v>1179.801839999971</v>
          </cell>
          <cell r="AH233">
            <v>1605.9469889753964</v>
          </cell>
          <cell r="AI233">
            <v>1652.2582834197092</v>
          </cell>
          <cell r="AJ233">
            <v>1778.8665059530758</v>
          </cell>
          <cell r="AK233">
            <v>1779.8259120148141</v>
          </cell>
          <cell r="AL233">
            <v>1671.4722600000096</v>
          </cell>
          <cell r="AM233">
            <v>1764.1517200000235</v>
          </cell>
          <cell r="AN233">
            <v>1716.8549999999814</v>
          </cell>
          <cell r="AO233">
            <v>1638.0489899999811</v>
          </cell>
          <cell r="AP233">
            <v>1303.0667999999714</v>
          </cell>
          <cell r="AQ233">
            <v>1100.7808600000571</v>
          </cell>
          <cell r="AR233">
            <v>18512.523311084136</v>
          </cell>
          <cell r="AS233">
            <v>1213.7764800000004</v>
          </cell>
          <cell r="AT233">
            <v>1188.0187199999928</v>
          </cell>
          <cell r="AU233">
            <v>1613.4704980814131</v>
          </cell>
          <cell r="AV233">
            <v>1665.5914930020226</v>
          </cell>
          <cell r="AW233">
            <v>1787.4637199999997</v>
          </cell>
          <cell r="AX233">
            <v>1785.5963999999803</v>
          </cell>
          <cell r="AY233">
            <v>1683.1214400000172</v>
          </cell>
          <cell r="AZ233">
            <v>1776.4748399999808</v>
          </cell>
          <cell r="BA233">
            <v>1728.8711999999941</v>
          </cell>
          <cell r="BB233">
            <v>1649.4777599999798</v>
          </cell>
          <cell r="BC233">
            <v>1312.1639999999898</v>
          </cell>
          <cell r="BD233">
            <v>1108.4967600000091</v>
          </cell>
          <cell r="BE233">
            <v>19114.767389999703</v>
          </cell>
          <cell r="BF233">
            <v>1250.8146599999745</v>
          </cell>
          <cell r="BG233">
            <v>1268.0093399999896</v>
          </cell>
          <cell r="BH233">
            <v>1658.6280300000217</v>
          </cell>
          <cell r="BI233">
            <v>1713.7782000000007</v>
          </cell>
          <cell r="BJ233">
            <v>1842.0779699999839</v>
          </cell>
          <cell r="BK233">
            <v>1840.1282999999821</v>
          </cell>
          <cell r="BL233">
            <v>1734.5216099999961</v>
          </cell>
          <cell r="BM233">
            <v>1830.6966300000204</v>
          </cell>
          <cell r="BN233">
            <v>1781.6381999999867</v>
          </cell>
          <cell r="BO233">
            <v>1699.8921299999929</v>
          </cell>
          <cell r="BP233">
            <v>1352.24099999998</v>
          </cell>
          <cell r="BQ233">
            <v>1142.3413200000068</v>
          </cell>
          <cell r="BR233">
            <v>15842.361080435105</v>
          </cell>
          <cell r="BS233">
            <v>1096.6727399999509</v>
          </cell>
          <cell r="BT233">
            <v>1050.6344800000661</v>
          </cell>
          <cell r="BU233">
            <v>1386.6262800000259</v>
          </cell>
          <cell r="BV233">
            <v>1398.5076204338693</v>
          </cell>
          <cell r="BW233">
            <v>1476.1514900000184</v>
          </cell>
          <cell r="BX233">
            <v>1450.69650000002</v>
          </cell>
          <cell r="BY233">
            <v>1382.0702099999762</v>
          </cell>
          <cell r="BZ233">
            <v>1478.4454899999546</v>
          </cell>
          <cell r="CA233">
            <v>1472.1381000000401</v>
          </cell>
          <cell r="CB233">
            <v>1450.4094000000041</v>
          </cell>
          <cell r="CC233">
            <v>1185.6060000000289</v>
          </cell>
          <cell r="CD233">
            <v>1014.4027700000443</v>
          </cell>
          <cell r="CE233">
            <v>16252.75268178992</v>
          </cell>
          <cell r="CF233">
            <v>1126.1493999999948</v>
          </cell>
          <cell r="CG233">
            <v>1078.5079199999454</v>
          </cell>
          <cell r="CH233">
            <v>1422.6321600000374</v>
          </cell>
          <cell r="CI233">
            <v>1434.6562914579408</v>
          </cell>
          <cell r="CJ233">
            <v>1512.9528503316687</v>
          </cell>
          <cell r="CK233">
            <v>1486.9887000000454</v>
          </cell>
          <cell r="CL233">
            <v>1416.9123499999987</v>
          </cell>
          <cell r="CM233">
            <v>1515.9898999999859</v>
          </cell>
          <cell r="CN233">
            <v>1510.0905000000494</v>
          </cell>
          <cell r="CO233">
            <v>1488.6469699999434</v>
          </cell>
          <cell r="CP233">
            <v>1217.3732999999775</v>
          </cell>
          <cell r="CQ233">
            <v>1041.8523399999831</v>
          </cell>
          <cell r="CR233">
            <v>16586.862311289646</v>
          </cell>
          <cell r="CS233">
            <v>1147.9504599999636</v>
          </cell>
          <cell r="CT233">
            <v>1099.8867600000231</v>
          </cell>
          <cell r="CU233">
            <v>1451.7185300000128</v>
          </cell>
          <cell r="CV233">
            <v>1464.2367312900606</v>
          </cell>
          <cell r="CW233">
            <v>1545.8016700000153</v>
          </cell>
          <cell r="CX233">
            <v>1519.1901000000071</v>
          </cell>
          <cell r="CY233">
            <v>1447.295449999976</v>
          </cell>
          <cell r="CZ233">
            <v>1548.1554999999353</v>
          </cell>
          <cell r="DA233">
            <v>1541.342399999965</v>
          </cell>
          <cell r="DB233">
            <v>1518.4147200000007</v>
          </cell>
          <cell r="DC233">
            <v>1241.0675999999512</v>
          </cell>
          <cell r="DD233">
            <v>1061.8023900000844</v>
          </cell>
          <cell r="DE233">
            <v>16814.090059401467</v>
          </cell>
          <cell r="DF233">
            <v>1162.7269200000446</v>
          </cell>
          <cell r="DG233">
            <v>1153.1319299999741</v>
          </cell>
          <cell r="DH233">
            <v>1468.4312500000233</v>
          </cell>
          <cell r="DI233">
            <v>1480.0821000000578</v>
          </cell>
          <cell r="DJ233">
            <v>1561.2254994013929</v>
          </cell>
          <cell r="DK233">
            <v>1534.0740000000224</v>
          </cell>
          <cell r="DL233">
            <v>1461.8635900000809</v>
          </cell>
          <cell r="DM233">
            <v>1564.3948499999824</v>
          </cell>
          <cell r="DN233">
            <v>1558.5237000000197</v>
          </cell>
          <cell r="DO233">
            <v>1536.8643700000248</v>
          </cell>
          <cell r="DP233">
            <v>1256.9555999999866</v>
          </cell>
          <cell r="DQ233">
            <v>1075.8162500000326</v>
          </cell>
          <cell r="DR233">
            <v>17118.390544690192</v>
          </cell>
          <cell r="DS233">
            <v>1184.9762400001055</v>
          </cell>
          <cell r="DT233">
            <v>1135.2653200000059</v>
          </cell>
          <cell r="DU233">
            <v>1498.2176568558789</v>
          </cell>
          <cell r="DV233">
            <v>1511.1381000000401</v>
          </cell>
          <cell r="DW233">
            <v>1594.9573178349528</v>
          </cell>
          <cell r="DX233">
            <v>1567.6275000000023</v>
          </cell>
          <cell r="DY233">
            <v>1493.574110000045</v>
          </cell>
          <cell r="DZ233">
            <v>1597.5769399999408</v>
          </cell>
          <cell r="EA233">
            <v>1590.7286999999778</v>
          </cell>
          <cell r="EB233">
            <v>1567.2338299999828</v>
          </cell>
          <cell r="EC233">
            <v>1280.9928000000073</v>
          </cell>
          <cell r="ED233">
            <v>1096.1020299999509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-168888.20000000019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-168888.20000000019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-94323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-94323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-98111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-98111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-1162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-1162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-1783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-1783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-2412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-2412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-3337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-3337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-140810.59999999776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-142652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-142652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-133553.19999999972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-133553.19999999972</v>
          </cell>
          <cell r="AE240">
            <v>-139482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-139482</v>
          </cell>
          <cell r="AR240">
            <v>-81640.5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-81640.5</v>
          </cell>
          <cell r="BE240">
            <v>-91008.300000000745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-91008.300000000745</v>
          </cell>
          <cell r="BR240">
            <v>-1103.5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-1103.5</v>
          </cell>
          <cell r="CE240">
            <v>-1602.5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-1602.5</v>
          </cell>
          <cell r="CR240">
            <v>-2200.8000000007451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-2200.8000000007451</v>
          </cell>
          <cell r="DE240">
            <v>-3018.1999999992549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-3018.1999999992549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-7.7980000000033023E-6</v>
          </cell>
          <cell r="S251">
            <v>0</v>
          </cell>
          <cell r="T251">
            <v>0</v>
          </cell>
          <cell r="U251">
            <v>0</v>
          </cell>
          <cell r="V251">
            <v>-7.7979999999998328E-6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3.9999999978945766E-9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3.9999999978945766E-9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1.9999999989472883E-9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2.0000000024167353E-9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5.9999999968418649E-9</v>
          </cell>
          <cell r="CS251">
            <v>0</v>
          </cell>
          <cell r="CT251">
            <v>0</v>
          </cell>
          <cell r="CU251">
            <v>0</v>
          </cell>
          <cell r="CV251">
            <v>6.0000000003113119E-9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4.9999999696126451E-9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5.0000000008376677E-9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5.9999999968418649E-9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6.0000000003113119E-9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-7981.8426399976015</v>
          </cell>
          <cell r="AF253">
            <v>-705.086799999699</v>
          </cell>
          <cell r="AG253">
            <v>-1486.3436000002548</v>
          </cell>
          <cell r="AH253">
            <v>-2158.3112000003457</v>
          </cell>
          <cell r="AI253">
            <v>-954.05849999981001</v>
          </cell>
          <cell r="AJ253">
            <v>-108.6140000000596</v>
          </cell>
          <cell r="AK253">
            <v>0</v>
          </cell>
          <cell r="AL253">
            <v>0</v>
          </cell>
          <cell r="AM253">
            <v>-260.18414000002667</v>
          </cell>
          <cell r="AN253">
            <v>-798.63260000012815</v>
          </cell>
          <cell r="AO253">
            <v>0</v>
          </cell>
          <cell r="AP253">
            <v>-1034.1379999993369</v>
          </cell>
          <cell r="AQ253">
            <v>-476.4737999998033</v>
          </cell>
          <cell r="AR253">
            <v>-9849.2764299958944</v>
          </cell>
          <cell r="AS253">
            <v>-648.22589999996126</v>
          </cell>
          <cell r="AT253">
            <v>-824.06683999951929</v>
          </cell>
          <cell r="AU253">
            <v>-2680.1263000005856</v>
          </cell>
          <cell r="AV253">
            <v>-950.38320000004023</v>
          </cell>
          <cell r="AW253">
            <v>0</v>
          </cell>
          <cell r="AX253">
            <v>0</v>
          </cell>
          <cell r="AY253">
            <v>-155.00694999983534</v>
          </cell>
          <cell r="AZ253">
            <v>-9.999983012676239E-5</v>
          </cell>
          <cell r="BA253">
            <v>-686.62257999973372</v>
          </cell>
          <cell r="BB253">
            <v>-520.20369999948889</v>
          </cell>
          <cell r="BC253">
            <v>-2815.1980999996886</v>
          </cell>
          <cell r="BD253">
            <v>-569.44276000000536</v>
          </cell>
          <cell r="BE253">
            <v>-7570.9233699962497</v>
          </cell>
          <cell r="BF253">
            <v>-780.19229999929667</v>
          </cell>
          <cell r="BG253">
            <v>-532.96640000026673</v>
          </cell>
          <cell r="BH253">
            <v>-2120.428399999626</v>
          </cell>
          <cell r="BI253">
            <v>-671.15969999972731</v>
          </cell>
          <cell r="BJ253">
            <v>0</v>
          </cell>
          <cell r="BK253">
            <v>0</v>
          </cell>
          <cell r="BL253">
            <v>0</v>
          </cell>
          <cell r="BM253">
            <v>-21.168720000423491</v>
          </cell>
          <cell r="BN253">
            <v>-205.99985000025481</v>
          </cell>
          <cell r="BO253">
            <v>-1489.7916999999434</v>
          </cell>
          <cell r="BP253">
            <v>-1415.7065000003204</v>
          </cell>
          <cell r="BQ253">
            <v>-333.50980000011623</v>
          </cell>
          <cell r="BR253">
            <v>26960.021129988134</v>
          </cell>
          <cell r="BS253">
            <v>-317.64290000032634</v>
          </cell>
          <cell r="BT253">
            <v>-842.81289999932051</v>
          </cell>
          <cell r="BU253">
            <v>-779.72054000012577</v>
          </cell>
          <cell r="BV253">
            <v>-366.67990000033751</v>
          </cell>
          <cell r="BW253">
            <v>-462.92540000006557</v>
          </cell>
          <cell r="BX253">
            <v>-261.07067999988794</v>
          </cell>
          <cell r="BY253">
            <v>-170.96407999936491</v>
          </cell>
          <cell r="BZ253">
            <v>-184.13940000068396</v>
          </cell>
          <cell r="CA253">
            <v>-1134.7207800000906</v>
          </cell>
          <cell r="CB253">
            <v>32716.514310000464</v>
          </cell>
          <cell r="CC253">
            <v>-1175.3174000000581</v>
          </cell>
          <cell r="CD253">
            <v>-60.499200000427663</v>
          </cell>
          <cell r="CE253">
            <v>-7001.4495100080967</v>
          </cell>
          <cell r="CF253">
            <v>0</v>
          </cell>
          <cell r="CG253">
            <v>-716.8636000007391</v>
          </cell>
          <cell r="CH253">
            <v>-1062.538200000301</v>
          </cell>
          <cell r="CI253">
            <v>-1039.0291999997571</v>
          </cell>
          <cell r="CJ253">
            <v>-714.27449999982491</v>
          </cell>
          <cell r="CK253">
            <v>-361.91928000003099</v>
          </cell>
          <cell r="CL253">
            <v>58.189149999991059</v>
          </cell>
          <cell r="CM253">
            <v>1.0770899998024106</v>
          </cell>
          <cell r="CN253">
            <v>-767.33323999959975</v>
          </cell>
          <cell r="CO253">
            <v>-768.54093000013381</v>
          </cell>
          <cell r="CP253">
            <v>-996.98989999946207</v>
          </cell>
          <cell r="CQ253">
            <v>-633.22689999919385</v>
          </cell>
          <cell r="CR253">
            <v>-6187.1540599986911</v>
          </cell>
          <cell r="CS253">
            <v>-272.93379999976605</v>
          </cell>
          <cell r="CT253">
            <v>-518.46070000063628</v>
          </cell>
          <cell r="CU253">
            <v>-1351.5336999995634</v>
          </cell>
          <cell r="CV253">
            <v>-807.92250000033528</v>
          </cell>
          <cell r="CW253">
            <v>-288.63489999994636</v>
          </cell>
          <cell r="CX253">
            <v>-316.81679999968037</v>
          </cell>
          <cell r="CY253">
            <v>-284.39274000003934</v>
          </cell>
          <cell r="CZ253">
            <v>124.07701999973506</v>
          </cell>
          <cell r="DA253">
            <v>-633.59153999947011</v>
          </cell>
          <cell r="DB253">
            <v>-652.93880000058562</v>
          </cell>
          <cell r="DC253">
            <v>-1154.5221000006422</v>
          </cell>
          <cell r="DD253">
            <v>-29.483500000089407</v>
          </cell>
          <cell r="DE253">
            <v>-5517.9636400192976</v>
          </cell>
          <cell r="DF253">
            <v>-409.23410000000149</v>
          </cell>
          <cell r="DG253">
            <v>-588.31229999940842</v>
          </cell>
          <cell r="DH253">
            <v>-1208.8697600001469</v>
          </cell>
          <cell r="DI253">
            <v>-488.75200000032783</v>
          </cell>
          <cell r="DJ253">
            <v>-163.21910000010394</v>
          </cell>
          <cell r="DK253">
            <v>-391.66430000029504</v>
          </cell>
          <cell r="DL253">
            <v>-337.02216999977827</v>
          </cell>
          <cell r="DM253">
            <v>-4.0052499994635582</v>
          </cell>
          <cell r="DN253">
            <v>-1153.3257600003853</v>
          </cell>
          <cell r="DO253">
            <v>-165.06859999988228</v>
          </cell>
          <cell r="DP253">
            <v>-250.3218999998644</v>
          </cell>
          <cell r="DQ253">
            <v>-358.1683999998495</v>
          </cell>
          <cell r="DR253">
            <v>19.169170007109642</v>
          </cell>
          <cell r="DS253">
            <v>8.9499999769032001E-2</v>
          </cell>
          <cell r="DT253">
            <v>0.10339999943971634</v>
          </cell>
          <cell r="DU253">
            <v>-101.12600000016391</v>
          </cell>
          <cell r="DV253">
            <v>0</v>
          </cell>
          <cell r="DW253">
            <v>0.39529999997466803</v>
          </cell>
          <cell r="DX253">
            <v>0.15072999987751245</v>
          </cell>
          <cell r="DY253">
            <v>117.81498000025749</v>
          </cell>
          <cell r="DZ253">
            <v>0.99060999974608421</v>
          </cell>
          <cell r="EA253">
            <v>0.39977999962866306</v>
          </cell>
          <cell r="EB253">
            <v>0.35092000011354685</v>
          </cell>
          <cell r="EC253">
            <v>0</v>
          </cell>
          <cell r="ED253">
            <v>-4.9999915063381195E-5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12639.294900000095</v>
          </cell>
          <cell r="BS256">
            <v>-525.38290000148118</v>
          </cell>
          <cell r="BT256">
            <v>-1205.1642000004649</v>
          </cell>
          <cell r="BU256">
            <v>-458.63780000060797</v>
          </cell>
          <cell r="BV256">
            <v>-1777.7737000007182</v>
          </cell>
          <cell r="BW256">
            <v>-269.75699999928474</v>
          </cell>
          <cell r="BX256">
            <v>11.447799999266863</v>
          </cell>
          <cell r="BY256">
            <v>-154.55200000107288</v>
          </cell>
          <cell r="BZ256">
            <v>-413.89350000023842</v>
          </cell>
          <cell r="CA256">
            <v>-1982.1848000008613</v>
          </cell>
          <cell r="CB256">
            <v>22104.025100000203</v>
          </cell>
          <cell r="CC256">
            <v>-2057.8031000010669</v>
          </cell>
          <cell r="CD256">
            <v>-631.02899999916553</v>
          </cell>
          <cell r="CE256">
            <v>-9244.3496000021696</v>
          </cell>
          <cell r="CF256">
            <v>-209.10800000093877</v>
          </cell>
          <cell r="CG256">
            <v>-544.12700000032783</v>
          </cell>
          <cell r="CH256">
            <v>-489.30440000072122</v>
          </cell>
          <cell r="CI256">
            <v>-639.00889999978244</v>
          </cell>
          <cell r="CJ256">
            <v>-679.91399999894202</v>
          </cell>
          <cell r="CK256">
            <v>-800.18169999867678</v>
          </cell>
          <cell r="CL256">
            <v>-457.59750000014901</v>
          </cell>
          <cell r="CM256">
            <v>-130.65850000083447</v>
          </cell>
          <cell r="CN256">
            <v>-1696.7469999995083</v>
          </cell>
          <cell r="CO256">
            <v>-1238.3388999998569</v>
          </cell>
          <cell r="CP256">
            <v>-2050.5506999995559</v>
          </cell>
          <cell r="CQ256">
            <v>-308.81300000101328</v>
          </cell>
          <cell r="CR256">
            <v>-9404.7452999949455</v>
          </cell>
          <cell r="CS256">
            <v>-133.84150000102818</v>
          </cell>
          <cell r="CT256">
            <v>-775.49149999953806</v>
          </cell>
          <cell r="CU256">
            <v>-1029.2084999997169</v>
          </cell>
          <cell r="CV256">
            <v>-392.475700000301</v>
          </cell>
          <cell r="CW256">
            <v>-1190.4324999991804</v>
          </cell>
          <cell r="CX256">
            <v>-1252.2140999995172</v>
          </cell>
          <cell r="CY256">
            <v>-251.89150000177324</v>
          </cell>
          <cell r="CZ256">
            <v>-178.44199999980628</v>
          </cell>
          <cell r="DA256">
            <v>-1889.8194999992847</v>
          </cell>
          <cell r="DB256">
            <v>-1017.777499999851</v>
          </cell>
          <cell r="DC256">
            <v>-938.37099999934435</v>
          </cell>
          <cell r="DD256">
            <v>-354.78000000119209</v>
          </cell>
          <cell r="DE256">
            <v>-8230.7810000181198</v>
          </cell>
          <cell r="DF256">
            <v>-277.62449999898672</v>
          </cell>
          <cell r="DG256">
            <v>-862.01149999909103</v>
          </cell>
          <cell r="DH256">
            <v>-627.78900000080466</v>
          </cell>
          <cell r="DI256">
            <v>-187.79599999915808</v>
          </cell>
          <cell r="DJ256">
            <v>-979.69649999961257</v>
          </cell>
          <cell r="DK256">
            <v>-1337.839999999851</v>
          </cell>
          <cell r="DL256">
            <v>-435.16550000011921</v>
          </cell>
          <cell r="DM256">
            <v>-278.70199999958277</v>
          </cell>
          <cell r="DN256">
            <v>-1446.1644999999553</v>
          </cell>
          <cell r="DO256">
            <v>-814.64300000108778</v>
          </cell>
          <cell r="DP256">
            <v>-713.44999999925494</v>
          </cell>
          <cell r="DQ256">
            <v>-269.89849999919534</v>
          </cell>
          <cell r="DR256">
            <v>-1201.7250000238419</v>
          </cell>
          <cell r="DS256">
            <v>-217.50750000029802</v>
          </cell>
          <cell r="DT256">
            <v>-178.28649999946356</v>
          </cell>
          <cell r="DU256">
            <v>-253.99600000120699</v>
          </cell>
          <cell r="DV256">
            <v>-104.96299999952316</v>
          </cell>
          <cell r="DW256">
            <v>-222.04150000028312</v>
          </cell>
          <cell r="DX256">
            <v>-11.896999999880791</v>
          </cell>
          <cell r="DY256">
            <v>-6.1679999995976686</v>
          </cell>
          <cell r="DZ256">
            <v>-0.25100000016391277</v>
          </cell>
          <cell r="EA256">
            <v>-12.540000000968575</v>
          </cell>
          <cell r="EB256">
            <v>-174.52699999883771</v>
          </cell>
          <cell r="EC256">
            <v>-6.0319999996572733</v>
          </cell>
          <cell r="ED256">
            <v>-13.51549999974668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-140810.59999999776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-276205.20000779629</v>
          </cell>
          <cell r="S260">
            <v>0</v>
          </cell>
          <cell r="T260">
            <v>0</v>
          </cell>
          <cell r="U260">
            <v>0</v>
          </cell>
          <cell r="V260">
            <v>-7.7979999999998328E-6</v>
          </cell>
          <cell r="W260">
            <v>0</v>
          </cell>
          <cell r="X260">
            <v>0</v>
          </cell>
          <cell r="Y260">
            <v>-142652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-133553.19999999949</v>
          </cell>
          <cell r="AE260">
            <v>-316352.04264001548</v>
          </cell>
          <cell r="AF260">
            <v>-705.086799999699</v>
          </cell>
          <cell r="AG260">
            <v>-1486.3436000002548</v>
          </cell>
          <cell r="AH260">
            <v>-2158.3112000003457</v>
          </cell>
          <cell r="AI260">
            <v>-954.05849999981001</v>
          </cell>
          <cell r="AJ260">
            <v>-108.6140000000596</v>
          </cell>
          <cell r="AK260">
            <v>0</v>
          </cell>
          <cell r="AL260">
            <v>-168888.20000000298</v>
          </cell>
          <cell r="AM260">
            <v>-260.18414000002667</v>
          </cell>
          <cell r="AN260">
            <v>-798.63260000012815</v>
          </cell>
          <cell r="AO260">
            <v>0</v>
          </cell>
          <cell r="AP260">
            <v>-1034.1379999993369</v>
          </cell>
          <cell r="AQ260">
            <v>-139958.4737999998</v>
          </cell>
          <cell r="AR260">
            <v>-185812.77642999589</v>
          </cell>
          <cell r="AS260">
            <v>-648.22589999996126</v>
          </cell>
          <cell r="AT260">
            <v>-824.06683999951929</v>
          </cell>
          <cell r="AU260">
            <v>-2680.1263000005856</v>
          </cell>
          <cell r="AV260">
            <v>-950.38320000004023</v>
          </cell>
          <cell r="AW260">
            <v>0</v>
          </cell>
          <cell r="AX260">
            <v>0</v>
          </cell>
          <cell r="AY260">
            <v>-94478.006950005889</v>
          </cell>
          <cell r="AZ260">
            <v>-9.999983012676239E-5</v>
          </cell>
          <cell r="BA260">
            <v>-686.62257999973372</v>
          </cell>
          <cell r="BB260">
            <v>-520.20369999948889</v>
          </cell>
          <cell r="BC260">
            <v>-2815.1980999996886</v>
          </cell>
          <cell r="BD260">
            <v>-82209.942760000005</v>
          </cell>
          <cell r="BE260">
            <v>-196690.22337003052</v>
          </cell>
          <cell r="BF260">
            <v>-780.19229999929667</v>
          </cell>
          <cell r="BG260">
            <v>-532.96640000026673</v>
          </cell>
          <cell r="BH260">
            <v>-2120.428399999626</v>
          </cell>
          <cell r="BI260">
            <v>-671.15969999972731</v>
          </cell>
          <cell r="BJ260">
            <v>0</v>
          </cell>
          <cell r="BK260">
            <v>0</v>
          </cell>
          <cell r="BL260">
            <v>-98111</v>
          </cell>
          <cell r="BM260">
            <v>-21.168720000423491</v>
          </cell>
          <cell r="BN260">
            <v>-205.99985000025481</v>
          </cell>
          <cell r="BO260">
            <v>-1489.7916999999434</v>
          </cell>
          <cell r="BP260">
            <v>-1415.7065000003204</v>
          </cell>
          <cell r="BQ260">
            <v>-91341.809799998999</v>
          </cell>
          <cell r="BR260">
            <v>37333.816030025482</v>
          </cell>
          <cell r="BS260">
            <v>-843.02580000087619</v>
          </cell>
          <cell r="BT260">
            <v>-2047.9770999997854</v>
          </cell>
          <cell r="BU260">
            <v>-1238.3583400025964</v>
          </cell>
          <cell r="BV260">
            <v>-2144.4536000005901</v>
          </cell>
          <cell r="BW260">
            <v>-732.68239999562502</v>
          </cell>
          <cell r="BX260">
            <v>-249.62288000062108</v>
          </cell>
          <cell r="BY260">
            <v>-1487.5160799995065</v>
          </cell>
          <cell r="BZ260">
            <v>-598.03289999999106</v>
          </cell>
          <cell r="CA260">
            <v>-3116.9055799990892</v>
          </cell>
          <cell r="CB260">
            <v>54820.539410000667</v>
          </cell>
          <cell r="CC260">
            <v>-3233.1205000020564</v>
          </cell>
          <cell r="CD260">
            <v>-1795.0281999967992</v>
          </cell>
          <cell r="CE260">
            <v>-19631.299110025167</v>
          </cell>
          <cell r="CF260">
            <v>-209.10799999907613</v>
          </cell>
          <cell r="CG260">
            <v>-1260.9906000010669</v>
          </cell>
          <cell r="CH260">
            <v>-1551.8426000028849</v>
          </cell>
          <cell r="CI260">
            <v>-1678.0380999986082</v>
          </cell>
          <cell r="CJ260">
            <v>-1394.1884999964386</v>
          </cell>
          <cell r="CK260">
            <v>-1162.1009799987078</v>
          </cell>
          <cell r="CL260">
            <v>-2182.4083499982953</v>
          </cell>
          <cell r="CM260">
            <v>-129.58141000010073</v>
          </cell>
          <cell r="CN260">
            <v>-2464.0802399981767</v>
          </cell>
          <cell r="CO260">
            <v>-2006.8798300009221</v>
          </cell>
          <cell r="CP260">
            <v>-3047.5405999980867</v>
          </cell>
          <cell r="CQ260">
            <v>-2544.5399000048637</v>
          </cell>
          <cell r="CR260">
            <v>-20204.69936004281</v>
          </cell>
          <cell r="CS260">
            <v>-406.77529999986291</v>
          </cell>
          <cell r="CT260">
            <v>-1293.9522000011057</v>
          </cell>
          <cell r="CU260">
            <v>-2380.742199998349</v>
          </cell>
          <cell r="CV260">
            <v>-1200.398199994117</v>
          </cell>
          <cell r="CW260">
            <v>-1479.0673999991268</v>
          </cell>
          <cell r="CX260">
            <v>-1569.0308999996632</v>
          </cell>
          <cell r="CY260">
            <v>-2948.2842400074005</v>
          </cell>
          <cell r="CZ260">
            <v>-54.36498000100255</v>
          </cell>
          <cell r="DA260">
            <v>-2523.4110399987549</v>
          </cell>
          <cell r="DB260">
            <v>-1670.7163000013679</v>
          </cell>
          <cell r="DC260">
            <v>-2092.8931000009179</v>
          </cell>
          <cell r="DD260">
            <v>-2585.0635000020266</v>
          </cell>
          <cell r="DE260">
            <v>-20103.944639980793</v>
          </cell>
          <cell r="DF260">
            <v>-686.85859999805689</v>
          </cell>
          <cell r="DG260">
            <v>-1450.3237999975681</v>
          </cell>
          <cell r="DH260">
            <v>-1836.6587600018829</v>
          </cell>
          <cell r="DI260">
            <v>-676.54799999855459</v>
          </cell>
          <cell r="DJ260">
            <v>-1142.915599996224</v>
          </cell>
          <cell r="DK260">
            <v>-1729.504300000146</v>
          </cell>
          <cell r="DL260">
            <v>-4109.1876699998975</v>
          </cell>
          <cell r="DM260">
            <v>-282.70724999904633</v>
          </cell>
          <cell r="DN260">
            <v>-2599.490260001272</v>
          </cell>
          <cell r="DO260">
            <v>-979.71160000190139</v>
          </cell>
          <cell r="DP260">
            <v>-963.77189999818802</v>
          </cell>
          <cell r="DQ260">
            <v>-3646.2668999955058</v>
          </cell>
          <cell r="DR260">
            <v>-1182.5558299720287</v>
          </cell>
          <cell r="DS260">
            <v>-217.41800000146031</v>
          </cell>
          <cell r="DT260">
            <v>-178.18310000002384</v>
          </cell>
          <cell r="DU260">
            <v>-355.12200000137091</v>
          </cell>
          <cell r="DV260">
            <v>-104.96299999952316</v>
          </cell>
          <cell r="DW260">
            <v>-221.6461999937892</v>
          </cell>
          <cell r="DX260">
            <v>-11.746270000934601</v>
          </cell>
          <cell r="DY260">
            <v>111.64697999879718</v>
          </cell>
          <cell r="DZ260">
            <v>0.73960999771952629</v>
          </cell>
          <cell r="EA260">
            <v>-12.140220001339912</v>
          </cell>
          <cell r="EB260">
            <v>-174.17607999965549</v>
          </cell>
          <cell r="EC260">
            <v>-6.0319999977946281</v>
          </cell>
          <cell r="ED260">
            <v>-13.515550002455711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-84.588000000017928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146.17199999999866</v>
          </cell>
          <cell r="DZ264">
            <v>-230.76000000000931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-369.81079999997746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23.626000000000204</v>
          </cell>
          <cell r="DY265">
            <v>-86.189999999987776</v>
          </cell>
          <cell r="DZ265">
            <v>-320.56999999999243</v>
          </cell>
          <cell r="EA265">
            <v>13.323199999999815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-0.95890000000008513</v>
          </cell>
          <cell r="I267">
            <v>0</v>
          </cell>
          <cell r="J267">
            <v>-2.899999999863212E-2</v>
          </cell>
          <cell r="K267">
            <v>0</v>
          </cell>
          <cell r="L267">
            <v>0</v>
          </cell>
          <cell r="M267">
            <v>0</v>
          </cell>
          <cell r="N267">
            <v>-80.796999999998661</v>
          </cell>
          <cell r="O267">
            <v>-17.247999999999593</v>
          </cell>
          <cell r="P267">
            <v>0</v>
          </cell>
          <cell r="Q267">
            <v>0</v>
          </cell>
          <cell r="R267">
            <v>-3492.2308300001314</v>
          </cell>
          <cell r="S267">
            <v>0</v>
          </cell>
          <cell r="T267">
            <v>0</v>
          </cell>
          <cell r="U267">
            <v>-1.0299999999988358</v>
          </cell>
          <cell r="V267">
            <v>-4.8898300000000745</v>
          </cell>
          <cell r="W267">
            <v>-618.52200000002631</v>
          </cell>
          <cell r="X267">
            <v>-2105.3800000000047</v>
          </cell>
          <cell r="Y267">
            <v>-343.53800000000047</v>
          </cell>
          <cell r="Z267">
            <v>0</v>
          </cell>
          <cell r="AA267">
            <v>-381.99700000000303</v>
          </cell>
          <cell r="AB267">
            <v>-36.87400000001071</v>
          </cell>
          <cell r="AC267">
            <v>0</v>
          </cell>
          <cell r="AD267">
            <v>0</v>
          </cell>
          <cell r="AE267">
            <v>-14478.94430000009</v>
          </cell>
          <cell r="AF267">
            <v>0</v>
          </cell>
          <cell r="AG267">
            <v>-254.60300000000279</v>
          </cell>
          <cell r="AH267">
            <v>-131.60999999992782</v>
          </cell>
          <cell r="AI267">
            <v>-5.2422999999980675</v>
          </cell>
          <cell r="AJ267">
            <v>-2563.710999999952</v>
          </cell>
          <cell r="AK267">
            <v>-5061.2600000000093</v>
          </cell>
          <cell r="AL267">
            <v>-4093.0499999999884</v>
          </cell>
          <cell r="AM267">
            <v>-1664.125</v>
          </cell>
          <cell r="AN267">
            <v>-90.885999999969499</v>
          </cell>
          <cell r="AO267">
            <v>-517.79999999998836</v>
          </cell>
          <cell r="AP267">
            <v>0</v>
          </cell>
          <cell r="AQ267">
            <v>-96.656999999999243</v>
          </cell>
          <cell r="AR267">
            <v>-13316.822999999858</v>
          </cell>
          <cell r="AS267">
            <v>0</v>
          </cell>
          <cell r="AT267">
            <v>-8.4320000000006985</v>
          </cell>
          <cell r="AU267">
            <v>-373.45999999996275</v>
          </cell>
          <cell r="AV267">
            <v>-216.25599999999395</v>
          </cell>
          <cell r="AW267">
            <v>-551.09700000000885</v>
          </cell>
          <cell r="AX267">
            <v>-660.50599999999395</v>
          </cell>
          <cell r="AY267">
            <v>-5701.7199999999721</v>
          </cell>
          <cell r="AZ267">
            <v>-1885.5460000000021</v>
          </cell>
          <cell r="BA267">
            <v>-2444.0899999999674</v>
          </cell>
          <cell r="BB267">
            <v>-1376.4299999999348</v>
          </cell>
          <cell r="BC267">
            <v>0</v>
          </cell>
          <cell r="BD267">
            <v>-99.286000000000058</v>
          </cell>
          <cell r="BE267">
            <v>-14996.540000000037</v>
          </cell>
          <cell r="BF267">
            <v>0</v>
          </cell>
          <cell r="BG267">
            <v>-8.5400000000008731</v>
          </cell>
          <cell r="BH267">
            <v>-387.44000000000233</v>
          </cell>
          <cell r="BI267">
            <v>-257.79500000001281</v>
          </cell>
          <cell r="BJ267">
            <v>-283.11999999999534</v>
          </cell>
          <cell r="BK267">
            <v>-594.22000000000116</v>
          </cell>
          <cell r="BL267">
            <v>-9025.3699999998789</v>
          </cell>
          <cell r="BM267">
            <v>-148.625</v>
          </cell>
          <cell r="BN267">
            <v>-1349.4299999999348</v>
          </cell>
          <cell r="BO267">
            <v>-2941.9999999999418</v>
          </cell>
          <cell r="BP267">
            <v>0</v>
          </cell>
          <cell r="BQ267">
            <v>0</v>
          </cell>
          <cell r="BR267">
            <v>-6519.582799999509</v>
          </cell>
          <cell r="BS267">
            <v>-26.320799999994051</v>
          </cell>
          <cell r="BT267">
            <v>0</v>
          </cell>
          <cell r="BU267">
            <v>11.839000000007218</v>
          </cell>
          <cell r="BV267">
            <v>33.496000000013737</v>
          </cell>
          <cell r="BW267">
            <v>315.80999999999767</v>
          </cell>
          <cell r="BX267">
            <v>181.83699999999953</v>
          </cell>
          <cell r="BY267">
            <v>-5760.140000000014</v>
          </cell>
          <cell r="BZ267">
            <v>-1129.5699999999488</v>
          </cell>
          <cell r="CA267">
            <v>58.896000000007916</v>
          </cell>
          <cell r="CB267">
            <v>-187.85599999997066</v>
          </cell>
          <cell r="CC267">
            <v>0</v>
          </cell>
          <cell r="CD267">
            <v>-17.574000000022352</v>
          </cell>
          <cell r="CE267">
            <v>-4400.2039999999106</v>
          </cell>
          <cell r="CF267">
            <v>0</v>
          </cell>
          <cell r="CG267">
            <v>0</v>
          </cell>
          <cell r="CH267">
            <v>34.191999999980908</v>
          </cell>
          <cell r="CI267">
            <v>-572.25199999997858</v>
          </cell>
          <cell r="CJ267">
            <v>300.30999999999767</v>
          </cell>
          <cell r="CK267">
            <v>50.910000000003492</v>
          </cell>
          <cell r="CL267">
            <v>-2575.7199999999721</v>
          </cell>
          <cell r="CM267">
            <v>-1700.8400000000256</v>
          </cell>
          <cell r="CN267">
            <v>72.22199999995064</v>
          </cell>
          <cell r="CO267">
            <v>8.6700000000419095</v>
          </cell>
          <cell r="CP267">
            <v>0</v>
          </cell>
          <cell r="CQ267">
            <v>-17.695999999996275</v>
          </cell>
          <cell r="CR267">
            <v>-9977.1257000006735</v>
          </cell>
          <cell r="CS267">
            <v>0</v>
          </cell>
          <cell r="CT267">
            <v>-2.9550000000162981</v>
          </cell>
          <cell r="CU267">
            <v>81.10999999998603</v>
          </cell>
          <cell r="CV267">
            <v>192.56400000001304</v>
          </cell>
          <cell r="CW267">
            <v>303.75430000002962</v>
          </cell>
          <cell r="CX267">
            <v>-1984.6199999999953</v>
          </cell>
          <cell r="CY267">
            <v>-4779.6899999999441</v>
          </cell>
          <cell r="CZ267">
            <v>-3540.3399999999674</v>
          </cell>
          <cell r="DA267">
            <v>48.201000000000931</v>
          </cell>
          <cell r="DB267">
            <v>-69.349999999976717</v>
          </cell>
          <cell r="DC267">
            <v>0</v>
          </cell>
          <cell r="DD267">
            <v>-225.79999999993015</v>
          </cell>
          <cell r="DE267">
            <v>-11871.398500000127</v>
          </cell>
          <cell r="DF267">
            <v>-28.440499999996973</v>
          </cell>
          <cell r="DG267">
            <v>-18.960999999981141</v>
          </cell>
          <cell r="DH267">
            <v>74.950000000011642</v>
          </cell>
          <cell r="DI267">
            <v>338.625</v>
          </cell>
          <cell r="DJ267">
            <v>156.08400000014808</v>
          </cell>
          <cell r="DK267">
            <v>-2378.7300000000978</v>
          </cell>
          <cell r="DL267">
            <v>-8105.2400000001071</v>
          </cell>
          <cell r="DM267">
            <v>11.900000000023283</v>
          </cell>
          <cell r="DN267">
            <v>-512.03600000008009</v>
          </cell>
          <cell r="DO267">
            <v>-1237.9200000000419</v>
          </cell>
          <cell r="DP267">
            <v>0</v>
          </cell>
          <cell r="DQ267">
            <v>-171.63000000006286</v>
          </cell>
          <cell r="DR267">
            <v>-88738.082000002265</v>
          </cell>
          <cell r="DS267">
            <v>-9131.6000000005588</v>
          </cell>
          <cell r="DT267">
            <v>-7521</v>
          </cell>
          <cell r="DU267">
            <v>-6190.7999999998137</v>
          </cell>
          <cell r="DV267">
            <v>-1454.0399999995716</v>
          </cell>
          <cell r="DW267">
            <v>-5269.1000000005588</v>
          </cell>
          <cell r="DX267">
            <v>-4853.8999999994412</v>
          </cell>
          <cell r="DY267">
            <v>-16061</v>
          </cell>
          <cell r="DZ267">
            <v>-17256.469999998808</v>
          </cell>
          <cell r="EA267">
            <v>-4838.7999999998137</v>
          </cell>
          <cell r="EB267">
            <v>-6424.7999999998137</v>
          </cell>
          <cell r="EC267">
            <v>-200.17200000000594</v>
          </cell>
          <cell r="ED267">
            <v>-9536.3999999994412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-17.419999999983702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-17.419999999983702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-258.04000000000815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-258.04000000000815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-1.0000000009313226E-2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-1.0000000009313226E-2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114.01399999999558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114.01399999999558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136.84000000002561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136.84000000002561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166.02800000004936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237.80400000000373</v>
          </cell>
          <cell r="DX268">
            <v>-71.776000000012573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-332.44000000000233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-332.44000000000233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-382.67999999999302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-382.67999999999302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-13.165999999997439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-13.165999999997439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117.96500000000015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117.96500000000015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-14.668000000005122</v>
          </cell>
          <cell r="CF269">
            <v>-24.981999999999971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10.314000000002125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26.650000000023283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26.650000000023283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-523.60999999998603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-523.60999999998603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337.45799999998417</v>
          </cell>
          <cell r="DS269">
            <v>-6.2900000000081491</v>
          </cell>
          <cell r="DT269">
            <v>0</v>
          </cell>
          <cell r="DU269">
            <v>0</v>
          </cell>
          <cell r="DV269">
            <v>0</v>
          </cell>
          <cell r="DW269">
            <v>100.5679999999993</v>
          </cell>
          <cell r="DX269">
            <v>243.17999999999302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F271">
            <v>0</v>
          </cell>
          <cell r="G271">
            <v>0</v>
          </cell>
          <cell r="H271">
            <v>-0.95890000000008513</v>
          </cell>
          <cell r="I271">
            <v>0</v>
          </cell>
          <cell r="J271">
            <v>-2.899999999863212E-2</v>
          </cell>
          <cell r="K271">
            <v>0</v>
          </cell>
          <cell r="L271">
            <v>0</v>
          </cell>
          <cell r="M271">
            <v>0</v>
          </cell>
          <cell r="N271">
            <v>-80.796999999998661</v>
          </cell>
          <cell r="O271">
            <v>-17.247999999999593</v>
          </cell>
          <cell r="P271">
            <v>0</v>
          </cell>
          <cell r="Q271">
            <v>0</v>
          </cell>
          <cell r="R271">
            <v>-3842.0908300003503</v>
          </cell>
          <cell r="S271">
            <v>0</v>
          </cell>
          <cell r="T271">
            <v>0</v>
          </cell>
          <cell r="U271">
            <v>-1.0299999999988358</v>
          </cell>
          <cell r="V271">
            <v>-4.8898300000000745</v>
          </cell>
          <cell r="W271">
            <v>-618.52200000002631</v>
          </cell>
          <cell r="X271">
            <v>-2455.2400000001071</v>
          </cell>
          <cell r="Y271">
            <v>-343.53800000000047</v>
          </cell>
          <cell r="Z271">
            <v>0</v>
          </cell>
          <cell r="AA271">
            <v>-381.99700000000303</v>
          </cell>
          <cell r="AB271">
            <v>-36.87400000001071</v>
          </cell>
          <cell r="AC271">
            <v>0</v>
          </cell>
          <cell r="AD271">
            <v>0</v>
          </cell>
          <cell r="AE271">
            <v>-14861.624300000258</v>
          </cell>
          <cell r="AF271">
            <v>0</v>
          </cell>
          <cell r="AG271">
            <v>-254.60300000000279</v>
          </cell>
          <cell r="AH271">
            <v>-131.60999999992782</v>
          </cell>
          <cell r="AI271">
            <v>-5.2422999999980675</v>
          </cell>
          <cell r="AJ271">
            <v>-2563.710999999952</v>
          </cell>
          <cell r="AK271">
            <v>-5443.9399999999441</v>
          </cell>
          <cell r="AL271">
            <v>-4093.0499999999884</v>
          </cell>
          <cell r="AM271">
            <v>-1664.125</v>
          </cell>
          <cell r="AN271">
            <v>-90.885999999969499</v>
          </cell>
          <cell r="AO271">
            <v>-517.79999999998836</v>
          </cell>
          <cell r="AP271">
            <v>0</v>
          </cell>
          <cell r="AQ271">
            <v>-96.656999999999243</v>
          </cell>
          <cell r="AR271">
            <v>-13574.863000000361</v>
          </cell>
          <cell r="AS271">
            <v>0</v>
          </cell>
          <cell r="AT271">
            <v>-8.4320000000006985</v>
          </cell>
          <cell r="AU271">
            <v>-373.45999999996275</v>
          </cell>
          <cell r="AV271">
            <v>-216.25599999999395</v>
          </cell>
          <cell r="AW271">
            <v>-551.09700000000885</v>
          </cell>
          <cell r="AX271">
            <v>-918.5460000000312</v>
          </cell>
          <cell r="AY271">
            <v>-5701.7199999999721</v>
          </cell>
          <cell r="AZ271">
            <v>-1885.5460000000021</v>
          </cell>
          <cell r="BA271">
            <v>-2444.0899999999674</v>
          </cell>
          <cell r="BB271">
            <v>-1376.4299999999348</v>
          </cell>
          <cell r="BC271">
            <v>0</v>
          </cell>
          <cell r="BD271">
            <v>-99.286000000000058</v>
          </cell>
          <cell r="BE271">
            <v>-15009.705999999773</v>
          </cell>
          <cell r="BF271">
            <v>0</v>
          </cell>
          <cell r="BG271">
            <v>-8.5400000000008731</v>
          </cell>
          <cell r="BH271">
            <v>-387.44000000000233</v>
          </cell>
          <cell r="BI271">
            <v>-257.79500000001281</v>
          </cell>
          <cell r="BJ271">
            <v>-283.11999999999534</v>
          </cell>
          <cell r="BK271">
            <v>-607.3859999999695</v>
          </cell>
          <cell r="BL271">
            <v>-9025.3699999998789</v>
          </cell>
          <cell r="BM271">
            <v>-148.625</v>
          </cell>
          <cell r="BN271">
            <v>-1349.4299999999348</v>
          </cell>
          <cell r="BO271">
            <v>-2941.9999999999418</v>
          </cell>
          <cell r="BP271">
            <v>0</v>
          </cell>
          <cell r="BQ271">
            <v>0</v>
          </cell>
          <cell r="BR271">
            <v>-6401.6277999999002</v>
          </cell>
          <cell r="BS271">
            <v>-26.320799999994051</v>
          </cell>
          <cell r="BT271">
            <v>0</v>
          </cell>
          <cell r="BU271">
            <v>11.839000000007218</v>
          </cell>
          <cell r="BV271">
            <v>33.496000000013737</v>
          </cell>
          <cell r="BW271">
            <v>315.80999999999767</v>
          </cell>
          <cell r="BX271">
            <v>299.79199999998673</v>
          </cell>
          <cell r="BY271">
            <v>-5760.140000000014</v>
          </cell>
          <cell r="BZ271">
            <v>-1129.5699999999488</v>
          </cell>
          <cell r="CA271">
            <v>58.896000000007916</v>
          </cell>
          <cell r="CB271">
            <v>-187.85599999997066</v>
          </cell>
          <cell r="CC271">
            <v>0</v>
          </cell>
          <cell r="CD271">
            <v>-17.574000000022352</v>
          </cell>
          <cell r="CE271">
            <v>-4300.8580000000075</v>
          </cell>
          <cell r="CF271">
            <v>-24.981999999996333</v>
          </cell>
          <cell r="CG271">
            <v>0</v>
          </cell>
          <cell r="CH271">
            <v>34.191999999980908</v>
          </cell>
          <cell r="CI271">
            <v>-572.25199999997858</v>
          </cell>
          <cell r="CJ271">
            <v>300.30999999999767</v>
          </cell>
          <cell r="CK271">
            <v>175.23800000001211</v>
          </cell>
          <cell r="CL271">
            <v>-2575.7199999999721</v>
          </cell>
          <cell r="CM271">
            <v>-1700.8400000000256</v>
          </cell>
          <cell r="CN271">
            <v>72.22199999995064</v>
          </cell>
          <cell r="CO271">
            <v>8.6700000000419095</v>
          </cell>
          <cell r="CP271">
            <v>0</v>
          </cell>
          <cell r="CQ271">
            <v>-17.695999999996275</v>
          </cell>
          <cell r="CR271">
            <v>-9950.475700000301</v>
          </cell>
          <cell r="CS271">
            <v>0</v>
          </cell>
          <cell r="CT271">
            <v>-2.9550000000162981</v>
          </cell>
          <cell r="CU271">
            <v>81.10999999998603</v>
          </cell>
          <cell r="CV271">
            <v>192.56400000001304</v>
          </cell>
          <cell r="CW271">
            <v>303.75430000002962</v>
          </cell>
          <cell r="CX271">
            <v>-1957.9700000002049</v>
          </cell>
          <cell r="CY271">
            <v>-4779.6899999999441</v>
          </cell>
          <cell r="CZ271">
            <v>-3540.3399999999674</v>
          </cell>
          <cell r="DA271">
            <v>48.201000000000931</v>
          </cell>
          <cell r="DB271">
            <v>-69.349999999976717</v>
          </cell>
          <cell r="DC271">
            <v>0</v>
          </cell>
          <cell r="DD271">
            <v>-225.79999999993015</v>
          </cell>
          <cell r="DE271">
            <v>-12258.168499998748</v>
          </cell>
          <cell r="DF271">
            <v>-28.440499999996973</v>
          </cell>
          <cell r="DG271">
            <v>-18.960999999981141</v>
          </cell>
          <cell r="DH271">
            <v>74.950000000011642</v>
          </cell>
          <cell r="DI271">
            <v>338.625</v>
          </cell>
          <cell r="DJ271">
            <v>156.08400000014808</v>
          </cell>
          <cell r="DK271">
            <v>-2765.5000000002328</v>
          </cell>
          <cell r="DL271">
            <v>-8105.2400000001071</v>
          </cell>
          <cell r="DM271">
            <v>11.900000000023283</v>
          </cell>
          <cell r="DN271">
            <v>-512.03600000008009</v>
          </cell>
          <cell r="DO271">
            <v>-1237.9200000000419</v>
          </cell>
          <cell r="DP271">
            <v>0</v>
          </cell>
          <cell r="DQ271">
            <v>-171.63000000006286</v>
          </cell>
          <cell r="DR271">
            <v>-88688.994799986482</v>
          </cell>
          <cell r="DS271">
            <v>-9137.890000000596</v>
          </cell>
          <cell r="DT271">
            <v>-7521</v>
          </cell>
          <cell r="DU271">
            <v>-6190.7999999998137</v>
          </cell>
          <cell r="DV271">
            <v>-1454.0399999995716</v>
          </cell>
          <cell r="DW271">
            <v>-4930.7280000001192</v>
          </cell>
          <cell r="DX271">
            <v>-4658.8699999991804</v>
          </cell>
          <cell r="DY271">
            <v>-16001.017999999225</v>
          </cell>
          <cell r="DZ271">
            <v>-17807.799999998882</v>
          </cell>
          <cell r="EA271">
            <v>-4825.4767999993637</v>
          </cell>
          <cell r="EB271">
            <v>-6424.7999999998137</v>
          </cell>
          <cell r="EC271">
            <v>-200.17200000000594</v>
          </cell>
          <cell r="ED271">
            <v>-9536.3999999994412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-41295.748547703028</v>
          </cell>
          <cell r="G273">
            <v>-41080.040507853031</v>
          </cell>
          <cell r="H273">
            <v>-50276.533713132143</v>
          </cell>
          <cell r="I273">
            <v>-47725.063565894961</v>
          </cell>
          <cell r="J273">
            <v>-58195.504461288452</v>
          </cell>
          <cell r="K273">
            <v>-55134.362759232521</v>
          </cell>
          <cell r="L273">
            <v>-106033.99793449044</v>
          </cell>
          <cell r="M273">
            <v>-69909.996202558279</v>
          </cell>
          <cell r="N273">
            <v>-58968.292806059122</v>
          </cell>
          <cell r="O273">
            <v>-58660.253262341022</v>
          </cell>
          <cell r="P273">
            <v>-42655.759074836969</v>
          </cell>
          <cell r="Q273">
            <v>-39141.596509724855</v>
          </cell>
          <cell r="R273">
            <v>-771210.51993966103</v>
          </cell>
          <cell r="S273">
            <v>-49143.512531965971</v>
          </cell>
          <cell r="T273">
            <v>-46038.60762411356</v>
          </cell>
          <cell r="U273">
            <v>-55128.762585192919</v>
          </cell>
          <cell r="V273">
            <v>-52440.083530515432</v>
          </cell>
          <cell r="W273">
            <v>-65264.559441685677</v>
          </cell>
          <cell r="X273">
            <v>-62731.555345118046</v>
          </cell>
          <cell r="Y273">
            <v>-114838.39478212595</v>
          </cell>
          <cell r="Z273">
            <v>-85370.654947131872</v>
          </cell>
          <cell r="AA273">
            <v>-67428.835411608219</v>
          </cell>
          <cell r="AB273">
            <v>-67839.794308722019</v>
          </cell>
          <cell r="AC273">
            <v>-52132.415352493525</v>
          </cell>
          <cell r="AD273">
            <v>-52853.34407928586</v>
          </cell>
          <cell r="AE273">
            <v>-855353.17687511444</v>
          </cell>
          <cell r="AF273">
            <v>-57874.281124562025</v>
          </cell>
          <cell r="AG273">
            <v>-54309.47223290801</v>
          </cell>
          <cell r="AH273">
            <v>-63933.927419930696</v>
          </cell>
          <cell r="AI273">
            <v>-57988.235738366842</v>
          </cell>
          <cell r="AJ273">
            <v>-70000.648875713348</v>
          </cell>
          <cell r="AK273">
            <v>-68050.642929196358</v>
          </cell>
          <cell r="AL273">
            <v>-124363.95329350233</v>
          </cell>
          <cell r="AM273">
            <v>-95706.272657334805</v>
          </cell>
          <cell r="AN273">
            <v>-72226.464279323816</v>
          </cell>
          <cell r="AO273">
            <v>-73888.647536426783</v>
          </cell>
          <cell r="AP273">
            <v>-59119.067072063684</v>
          </cell>
          <cell r="AQ273">
            <v>-57891.563715159893</v>
          </cell>
          <cell r="AR273">
            <v>-873370.02788901329</v>
          </cell>
          <cell r="AS273">
            <v>-61779.973611205816</v>
          </cell>
          <cell r="AT273">
            <v>-59024.410083442926</v>
          </cell>
          <cell r="AU273">
            <v>-68666.958527386189</v>
          </cell>
          <cell r="AV273">
            <v>-61895.497123092413</v>
          </cell>
          <cell r="AW273">
            <v>-74461.772496581078</v>
          </cell>
          <cell r="AX273">
            <v>-70295.542112439871</v>
          </cell>
          <cell r="AY273">
            <v>-105636.35136589408</v>
          </cell>
          <cell r="AZ273">
            <v>-102966.07963651419</v>
          </cell>
          <cell r="BA273">
            <v>-73200.409391462803</v>
          </cell>
          <cell r="BB273">
            <v>-75936.379754930735</v>
          </cell>
          <cell r="BC273">
            <v>-59310.225435346365</v>
          </cell>
          <cell r="BD273">
            <v>-60196.428350865841</v>
          </cell>
          <cell r="BE273">
            <v>-938202.23170757294</v>
          </cell>
          <cell r="BF273">
            <v>-63541.25371029973</v>
          </cell>
          <cell r="BG273">
            <v>-62709.41663596034</v>
          </cell>
          <cell r="BH273">
            <v>-72291.64132142067</v>
          </cell>
          <cell r="BI273">
            <v>-63556.84015327692</v>
          </cell>
          <cell r="BJ273">
            <v>-77402.142106354237</v>
          </cell>
          <cell r="BK273">
            <v>-75144.785368382931</v>
          </cell>
          <cell r="BL273">
            <v>-114337.46200314164</v>
          </cell>
          <cell r="BM273">
            <v>-111379.82234430313</v>
          </cell>
          <cell r="BN273">
            <v>-77280.907658278942</v>
          </cell>
          <cell r="BO273">
            <v>-83217.302009940147</v>
          </cell>
          <cell r="BP273">
            <v>-64285.420107424259</v>
          </cell>
          <cell r="BQ273">
            <v>-73055.238288611174</v>
          </cell>
          <cell r="BR273">
            <v>-236707.56096982956</v>
          </cell>
          <cell r="BS273">
            <v>-30148.530306607485</v>
          </cell>
          <cell r="BT273">
            <v>-22819.0753890872</v>
          </cell>
          <cell r="BU273">
            <v>-18493.145402371883</v>
          </cell>
          <cell r="BV273">
            <v>-9828.2590379416943</v>
          </cell>
          <cell r="BW273">
            <v>-10031.134350478649</v>
          </cell>
          <cell r="BX273">
            <v>-5318.9546241760254</v>
          </cell>
          <cell r="BY273">
            <v>-11660.883227318525</v>
          </cell>
          <cell r="BZ273">
            <v>-19009.762498736382</v>
          </cell>
          <cell r="CA273">
            <v>-16089.044618487358</v>
          </cell>
          <cell r="CB273">
            <v>-31236.678992062807</v>
          </cell>
          <cell r="CC273">
            <v>-28923.096300065517</v>
          </cell>
          <cell r="CD273">
            <v>-33148.996221989393</v>
          </cell>
          <cell r="CE273">
            <v>-256118.66840910912</v>
          </cell>
          <cell r="CF273">
            <v>-34006.431934267282</v>
          </cell>
          <cell r="CG273">
            <v>-24431.568695992231</v>
          </cell>
          <cell r="CH273">
            <v>-21075.097438216209</v>
          </cell>
          <cell r="CI273">
            <v>-12063.434008061886</v>
          </cell>
          <cell r="CJ273">
            <v>-11371.179870277643</v>
          </cell>
          <cell r="CK273">
            <v>-6043.8433330059052</v>
          </cell>
          <cell r="CL273">
            <v>-13414.956674307585</v>
          </cell>
          <cell r="CM273">
            <v>-20044.569307297468</v>
          </cell>
          <cell r="CN273">
            <v>-18968.946801006794</v>
          </cell>
          <cell r="CO273">
            <v>-32109.795834153891</v>
          </cell>
          <cell r="CP273">
            <v>-30470.030324220657</v>
          </cell>
          <cell r="CQ273">
            <v>-32118.814188301563</v>
          </cell>
          <cell r="CR273">
            <v>-266083.07267785072</v>
          </cell>
          <cell r="CS273">
            <v>-33546.406824439764</v>
          </cell>
          <cell r="CT273">
            <v>-25416.305618673563</v>
          </cell>
          <cell r="CU273">
            <v>-21248.166690826416</v>
          </cell>
          <cell r="CV273">
            <v>-13598.823934614658</v>
          </cell>
          <cell r="CW273">
            <v>-12079.61556583643</v>
          </cell>
          <cell r="CX273">
            <v>-5637.1157102882862</v>
          </cell>
          <cell r="CY273">
            <v>-15209.962003111839</v>
          </cell>
          <cell r="CZ273">
            <v>-20277.255314856768</v>
          </cell>
          <cell r="DA273">
            <v>-20149.413752794266</v>
          </cell>
          <cell r="DB273">
            <v>-33203.856760293245</v>
          </cell>
          <cell r="DC273">
            <v>-32133.854160308838</v>
          </cell>
          <cell r="DD273">
            <v>-33582.296341717243</v>
          </cell>
          <cell r="DE273">
            <v>-288829.5294919014</v>
          </cell>
          <cell r="DF273">
            <v>-34752.237219899893</v>
          </cell>
          <cell r="DG273">
            <v>-26490.534997940063</v>
          </cell>
          <cell r="DH273">
            <v>-21861.644855678082</v>
          </cell>
          <cell r="DI273">
            <v>-14236.914004981518</v>
          </cell>
          <cell r="DJ273">
            <v>-12609.200106203556</v>
          </cell>
          <cell r="DK273">
            <v>-6029.5011773109436</v>
          </cell>
          <cell r="DL273">
            <v>-15984.526559442282</v>
          </cell>
          <cell r="DM273">
            <v>-21755.922030746937</v>
          </cell>
          <cell r="DN273">
            <v>-24289.690860271454</v>
          </cell>
          <cell r="DO273">
            <v>-36762.864442586899</v>
          </cell>
          <cell r="DP273">
            <v>-36471.042596846819</v>
          </cell>
          <cell r="DQ273">
            <v>-37585.450639843941</v>
          </cell>
          <cell r="DR273">
            <v>-341473.05805015564</v>
          </cell>
          <cell r="DS273">
            <v>-39482.984645694494</v>
          </cell>
          <cell r="DT273">
            <v>-31398.967688858509</v>
          </cell>
          <cell r="DU273">
            <v>-29883.499049127102</v>
          </cell>
          <cell r="DV273">
            <v>-20088.609655946493</v>
          </cell>
          <cell r="DW273">
            <v>-15370.210837304592</v>
          </cell>
          <cell r="DX273">
            <v>-9314.6594063937664</v>
          </cell>
          <cell r="DY273">
            <v>-17138.446371823549</v>
          </cell>
          <cell r="DZ273">
            <v>-24700.379950046539</v>
          </cell>
          <cell r="EA273">
            <v>-30729.812805652618</v>
          </cell>
          <cell r="EB273">
            <v>-41697.860701858997</v>
          </cell>
          <cell r="EC273">
            <v>-42216.690228134394</v>
          </cell>
          <cell r="ED273">
            <v>-39450.936709344387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-7.725829816422447E-3</v>
          </cell>
          <cell r="G275">
            <v>-8.487009943436874E-3</v>
          </cell>
          <cell r="H275">
            <v>-1.0455363244076921E-2</v>
          </cell>
          <cell r="I275">
            <v>-1.061071568584282E-2</v>
          </cell>
          <cell r="J275">
            <v>-1.2411702050620477E-2</v>
          </cell>
          <cell r="K275">
            <v>-1.1205619599433447E-2</v>
          </cell>
          <cell r="L275">
            <v>-1.8858813596231983E-2</v>
          </cell>
          <cell r="M275">
            <v>-1.2951128401450518E-2</v>
          </cell>
          <cell r="N275">
            <v>-1.2370654677969384E-2</v>
          </cell>
          <cell r="O275">
            <v>-1.2477857562046779E-2</v>
          </cell>
          <cell r="P275">
            <v>-8.8677569405746226E-3</v>
          </cell>
          <cell r="Q275">
            <v>-7.3557185565675809E-3</v>
          </cell>
          <cell r="R275">
            <v>-1.2863469909380143E-2</v>
          </cell>
          <cell r="S275">
            <v>-9.1475054604366335E-3</v>
          </cell>
          <cell r="T275">
            <v>-9.6966734578458613E-3</v>
          </cell>
          <cell r="U275">
            <v>-1.140354805896493E-2</v>
          </cell>
          <cell r="V275">
            <v>-1.1609887393490226E-2</v>
          </cell>
          <cell r="W275">
            <v>-1.3860898949140221E-2</v>
          </cell>
          <cell r="X275">
            <v>-1.2670677109007045E-2</v>
          </cell>
          <cell r="Y275">
            <v>-2.0290422226203475E-2</v>
          </cell>
          <cell r="Z275">
            <v>-1.5716270865567594E-2</v>
          </cell>
          <cell r="AA275">
            <v>-1.399750403019695E-2</v>
          </cell>
          <cell r="AB275">
            <v>-1.4364631703919883E-2</v>
          </cell>
          <cell r="AC275">
            <v>-1.077556685165959E-2</v>
          </cell>
          <cell r="AD275">
            <v>-9.8735683332300539E-3</v>
          </cell>
          <cell r="AE275">
            <v>-1.4227153142343241E-2</v>
          </cell>
          <cell r="AF275">
            <v>-1.0725313421755089E-2</v>
          </cell>
          <cell r="AG275">
            <v>-1.1393732923004052E-2</v>
          </cell>
          <cell r="AH275">
            <v>-1.3174862089648798E-2</v>
          </cell>
          <cell r="AI275">
            <v>-1.279897145430553E-2</v>
          </cell>
          <cell r="AJ275">
            <v>-1.4823372934479551E-2</v>
          </cell>
          <cell r="AK275">
            <v>-1.3718660540860128E-2</v>
          </cell>
          <cell r="AL275">
            <v>-2.1959997917655016E-2</v>
          </cell>
          <cell r="AM275">
            <v>-1.7580355152702509E-2</v>
          </cell>
          <cell r="AN275">
            <v>-1.503011826920897E-2</v>
          </cell>
          <cell r="AO275">
            <v>-1.5588924490288036E-2</v>
          </cell>
          <cell r="AP275">
            <v>-1.216250654359996E-2</v>
          </cell>
          <cell r="AQ275">
            <v>-1.0762155033987142E-2</v>
          </cell>
          <cell r="AR275">
            <v>-1.4466251063261382E-2</v>
          </cell>
          <cell r="AS275">
            <v>-1.1392490454213089E-2</v>
          </cell>
          <cell r="AT275">
            <v>-1.2329792293300557E-2</v>
          </cell>
          <cell r="AU275">
            <v>-1.4096225244369265E-2</v>
          </cell>
          <cell r="AV275">
            <v>-1.3612605759032448E-2</v>
          </cell>
          <cell r="AW275">
            <v>-1.5710411057781926E-2</v>
          </cell>
          <cell r="AX275">
            <v>-1.412466020936165E-2</v>
          </cell>
          <cell r="AY275">
            <v>-1.8580817624815893E-2</v>
          </cell>
          <cell r="AZ275">
            <v>-1.8832397197925843E-2</v>
          </cell>
          <cell r="BA275">
            <v>-1.5180587470638329E-2</v>
          </cell>
          <cell r="BB275">
            <v>-1.5951783975900469E-2</v>
          </cell>
          <cell r="BC275">
            <v>-1.21369354760823E-2</v>
          </cell>
          <cell r="BD275">
            <v>-1.1134229268542128E-2</v>
          </cell>
          <cell r="BE275">
            <v>-1.5412059618128637E-2</v>
          </cell>
          <cell r="BF275">
            <v>-1.1644604744255105E-2</v>
          </cell>
          <cell r="BG275">
            <v>-1.2704065348088989E-2</v>
          </cell>
          <cell r="BH275">
            <v>-1.4773416524700878E-2</v>
          </cell>
          <cell r="BI275">
            <v>-1.3911138208456464E-2</v>
          </cell>
          <cell r="BJ275">
            <v>-1.6253076848052217E-2</v>
          </cell>
          <cell r="BK275">
            <v>-1.5009758867549294E-2</v>
          </cell>
          <cell r="BL275">
            <v>-1.9949394918647556E-2</v>
          </cell>
          <cell r="BM275">
            <v>-2.0246051778386231E-2</v>
          </cell>
          <cell r="BN275">
            <v>-1.5854939160384163E-2</v>
          </cell>
          <cell r="BO275">
            <v>-1.7372898396168068E-2</v>
          </cell>
          <cell r="BP275">
            <v>-1.3082104340309542E-2</v>
          </cell>
          <cell r="BQ275">
            <v>-1.3429665159087278E-2</v>
          </cell>
          <cell r="BR275">
            <v>-3.8788209804678786E-3</v>
          </cell>
          <cell r="BS275">
            <v>-5.4910964012364616E-3</v>
          </cell>
          <cell r="BT275">
            <v>-4.7142833201121448E-3</v>
          </cell>
          <cell r="BU275">
            <v>-3.7594006230143862E-3</v>
          </cell>
          <cell r="BV275">
            <v>-2.1394263986174167E-3</v>
          </cell>
          <cell r="BW275">
            <v>-2.0980231794496262E-3</v>
          </cell>
          <cell r="BX275">
            <v>-1.0587616432715663E-3</v>
          </cell>
          <cell r="BY275">
            <v>-2.0285123747854072E-3</v>
          </cell>
          <cell r="BZ275">
            <v>-3.4444814506358057E-3</v>
          </cell>
          <cell r="CA275">
            <v>-3.3018263574717821E-3</v>
          </cell>
          <cell r="CB275">
            <v>-6.4855722110976899E-3</v>
          </cell>
          <cell r="CC275">
            <v>-5.8494904768302547E-3</v>
          </cell>
          <cell r="CD275">
            <v>-6.0538201682760473E-3</v>
          </cell>
          <cell r="CE275">
            <v>-4.1704042048280598E-3</v>
          </cell>
          <cell r="CF275">
            <v>-6.1535759569082416E-3</v>
          </cell>
          <cell r="CG275">
            <v>-5.0154273095657231E-3</v>
          </cell>
          <cell r="CH275">
            <v>-4.2576766689421675E-3</v>
          </cell>
          <cell r="CI275">
            <v>-2.6100478388144666E-3</v>
          </cell>
          <cell r="CJ275">
            <v>-2.3663686286639063E-3</v>
          </cell>
          <cell r="CK275">
            <v>-1.195937581840667E-3</v>
          </cell>
          <cell r="CL275">
            <v>-2.3201421106335829E-3</v>
          </cell>
          <cell r="CM275">
            <v>-3.609629908616796E-3</v>
          </cell>
          <cell r="CN275">
            <v>-3.8671259508333833E-3</v>
          </cell>
          <cell r="CO275">
            <v>-6.6259221918869571E-3</v>
          </cell>
          <cell r="CP275">
            <v>-6.1175111541373894E-3</v>
          </cell>
          <cell r="CQ275">
            <v>-5.8208091894229597E-3</v>
          </cell>
          <cell r="CR275">
            <v>-4.2983248966734777E-3</v>
          </cell>
          <cell r="CS275">
            <v>-6.0264494240840349E-3</v>
          </cell>
          <cell r="CT275">
            <v>-5.1807382101358712E-3</v>
          </cell>
          <cell r="CU275">
            <v>-4.2619163685344574E-3</v>
          </cell>
          <cell r="CV275">
            <v>-2.9242970888461173E-3</v>
          </cell>
          <cell r="CW275">
            <v>-2.4978425227075718E-3</v>
          </cell>
          <cell r="CX275">
            <v>-1.1062118796374421E-3</v>
          </cell>
          <cell r="CY275">
            <v>-2.6075775562688364E-3</v>
          </cell>
          <cell r="CZ275">
            <v>-3.6200764012832565E-3</v>
          </cell>
          <cell r="DA275">
            <v>-4.0563063087830642E-3</v>
          </cell>
          <cell r="DB275">
            <v>-6.804156156981378E-3</v>
          </cell>
          <cell r="DC275">
            <v>-6.4013014568189419E-3</v>
          </cell>
          <cell r="DD275">
            <v>-6.0377048526376598E-3</v>
          </cell>
          <cell r="DE275">
            <v>-4.6254971223547159E-3</v>
          </cell>
          <cell r="DF275">
            <v>-6.1936156930286757E-3</v>
          </cell>
          <cell r="DG275">
            <v>-5.224752241396402E-3</v>
          </cell>
          <cell r="DH275">
            <v>-4.3520361289672849E-3</v>
          </cell>
          <cell r="DI275">
            <v>-3.039971950546061E-3</v>
          </cell>
          <cell r="DJ275">
            <v>-2.5875603384193369E-3</v>
          </cell>
          <cell r="DK275">
            <v>-1.1767684984960169E-3</v>
          </cell>
          <cell r="DL275">
            <v>-2.727919189453587E-3</v>
          </cell>
          <cell r="DM275">
            <v>-3.8589509391258048E-3</v>
          </cell>
          <cell r="DN275">
            <v>-4.8832642035989693E-3</v>
          </cell>
          <cell r="DO275">
            <v>-7.4746716222904297E-3</v>
          </cell>
          <cell r="DP275">
            <v>-7.2045853709816754E-3</v>
          </cell>
          <cell r="DQ275">
            <v>-6.703997988367405E-3</v>
          </cell>
          <cell r="DR275">
            <v>-5.4235131724098551E-3</v>
          </cell>
          <cell r="DS275">
            <v>-6.9670699821315907E-3</v>
          </cell>
          <cell r="DT275">
            <v>-6.2914751483802434E-3</v>
          </cell>
          <cell r="DU275">
            <v>-5.8898205730102404E-3</v>
          </cell>
          <cell r="DV275">
            <v>-4.2445336221419439E-3</v>
          </cell>
          <cell r="DW275">
            <v>-3.1193877935962178E-3</v>
          </cell>
          <cell r="DX275">
            <v>-1.7994274447090675E-3</v>
          </cell>
          <cell r="DY275">
            <v>-2.8939002148220538E-3</v>
          </cell>
          <cell r="DZ275">
            <v>-4.3351352519422903E-3</v>
          </cell>
          <cell r="EA275">
            <v>-6.1116487768018146E-3</v>
          </cell>
          <cell r="EB275">
            <v>-8.3847452384517851E-3</v>
          </cell>
          <cell r="EC275">
            <v>-8.2579748647972906E-3</v>
          </cell>
          <cell r="ED275">
            <v>-6.9700099647960201E-3</v>
          </cell>
        </row>
        <row r="276">
          <cell r="F276">
            <v>28.15192461577054</v>
          </cell>
          <cell r="G276">
            <v>27.624968231219029</v>
          </cell>
          <cell r="H276">
            <v>25.849091010257133</v>
          </cell>
          <cell r="I276">
            <v>23.746293675406367</v>
          </cell>
          <cell r="J276">
            <v>26.940978709560969</v>
          </cell>
          <cell r="K276">
            <v>25.550363441371594</v>
          </cell>
          <cell r="L276">
            <v>52.129109902825348</v>
          </cell>
          <cell r="M276">
            <v>32.564093509659664</v>
          </cell>
          <cell r="N276">
            <v>28.22367698871361</v>
          </cell>
          <cell r="O276">
            <v>29.426424605692642</v>
          </cell>
          <cell r="P276">
            <v>26.898574268405202</v>
          </cell>
          <cell r="Q276">
            <v>29.218127122575908</v>
          </cell>
          <cell r="R276">
            <v>34.65667819909698</v>
          </cell>
          <cell r="S276">
            <v>33.671932833588656</v>
          </cell>
          <cell r="T276">
            <v>32.226651507722003</v>
          </cell>
          <cell r="U276">
            <v>28.485002325247287</v>
          </cell>
          <cell r="V276">
            <v>26.223057416860655</v>
          </cell>
          <cell r="W276">
            <v>30.364294643205227</v>
          </cell>
          <cell r="X276">
            <v>29.217692891198137</v>
          </cell>
          <cell r="Y276">
            <v>56.740355774575946</v>
          </cell>
          <cell r="Z276">
            <v>39.965345974556577</v>
          </cell>
          <cell r="AA276">
            <v>32.434238319339769</v>
          </cell>
          <cell r="AB276">
            <v>34.203064323898566</v>
          </cell>
          <cell r="AC276">
            <v>33.039531112944914</v>
          </cell>
          <cell r="AD276">
            <v>39.651764807729883</v>
          </cell>
          <cell r="AE276">
            <v>38.630885881490656</v>
          </cell>
          <cell r="AF276">
            <v>39.852117455934561</v>
          </cell>
          <cell r="AG276">
            <v>38.207146679236949</v>
          </cell>
          <cell r="AH276">
            <v>33.200546619901083</v>
          </cell>
          <cell r="AI276">
            <v>29.143478194932449</v>
          </cell>
          <cell r="AJ276">
            <v>32.731568498922364</v>
          </cell>
          <cell r="AK276">
            <v>31.853099354142437</v>
          </cell>
          <cell r="AL276">
            <v>61.755186552486933</v>
          </cell>
          <cell r="AM276">
            <v>45.027990169455428</v>
          </cell>
          <cell r="AN276">
            <v>34.917314130685916</v>
          </cell>
          <cell r="AO276">
            <v>37.439403723349095</v>
          </cell>
          <cell r="AP276">
            <v>37.656416132935668</v>
          </cell>
          <cell r="AQ276">
            <v>43.650829724258386</v>
          </cell>
          <cell r="AR276">
            <v>39.642995083810021</v>
          </cell>
          <cell r="AS276">
            <v>42.75513547058754</v>
          </cell>
          <cell r="AT276">
            <v>41.733773749029865</v>
          </cell>
          <cell r="AU276">
            <v>35.838966739520117</v>
          </cell>
          <cell r="AV276">
            <v>31.263194190932719</v>
          </cell>
          <cell r="AW276">
            <v>34.992536182568287</v>
          </cell>
          <cell r="AX276">
            <v>33.069206106402035</v>
          </cell>
          <cell r="AY276">
            <v>52.720221511378902</v>
          </cell>
          <cell r="AZ276">
            <v>48.687155566285369</v>
          </cell>
          <cell r="BA276">
            <v>35.565601352390367</v>
          </cell>
          <cell r="BB276">
            <v>38.670760249681585</v>
          </cell>
          <cell r="BC276">
            <v>37.968264154245162</v>
          </cell>
          <cell r="BD276">
            <v>45.61583004963164</v>
          </cell>
          <cell r="BE276">
            <v>42.701850612767956</v>
          </cell>
          <cell r="BF276">
            <v>44.195908871071886</v>
          </cell>
          <cell r="BG276">
            <v>43.025860103905465</v>
          </cell>
          <cell r="BH276">
            <v>37.9191276235914</v>
          </cell>
          <cell r="BI276">
            <v>32.264648326925226</v>
          </cell>
          <cell r="BJ276">
            <v>36.556467603012578</v>
          </cell>
          <cell r="BK276">
            <v>35.527937519624665</v>
          </cell>
          <cell r="BL276">
            <v>57.349295257689654</v>
          </cell>
          <cell r="BM276">
            <v>52.930913757974054</v>
          </cell>
          <cell r="BN276">
            <v>37.737397897453413</v>
          </cell>
          <cell r="BO276">
            <v>42.590380572353098</v>
          </cell>
          <cell r="BP276">
            <v>41.359724703998111</v>
          </cell>
          <cell r="BQ276">
            <v>55.638412266389629</v>
          </cell>
          <cell r="BR276">
            <v>10.852572352060577</v>
          </cell>
          <cell r="BS276">
            <v>21.075136213258258</v>
          </cell>
          <cell r="BT276">
            <v>16.296732086499876</v>
          </cell>
          <cell r="BU276">
            <v>9.7490329868096151</v>
          </cell>
          <cell r="BV276">
            <v>5.0142132147369978</v>
          </cell>
          <cell r="BW276">
            <v>4.7615435864460167</v>
          </cell>
          <cell r="BX276">
            <v>2.5273475805755243</v>
          </cell>
          <cell r="BY276">
            <v>5.8783798009358943</v>
          </cell>
          <cell r="BZ276">
            <v>9.0793329156133922</v>
          </cell>
          <cell r="CA276">
            <v>7.8957273277521889</v>
          </cell>
          <cell r="CB276">
            <v>16.067655411971785</v>
          </cell>
          <cell r="CC276">
            <v>18.701567543493635</v>
          </cell>
          <cell r="CD276">
            <v>25.373667246609198</v>
          </cell>
          <cell r="CE276">
            <v>11.801587629091898</v>
          </cell>
          <cell r="CF276">
            <v>23.89001427106896</v>
          </cell>
          <cell r="CG276">
            <v>17.535289888602602</v>
          </cell>
          <cell r="CH276">
            <v>11.166549273113304</v>
          </cell>
          <cell r="CI276">
            <v>6.1856151079158899</v>
          </cell>
          <cell r="CJ276">
            <v>5.4247723073726517</v>
          </cell>
          <cell r="CK276">
            <v>2.8862257622889378</v>
          </cell>
          <cell r="CL276">
            <v>6.796509209544217</v>
          </cell>
          <cell r="CM276">
            <v>9.6217227152885556</v>
          </cell>
          <cell r="CN276">
            <v>9.3561537517974944</v>
          </cell>
          <cell r="CO276">
            <v>16.6001549051696</v>
          </cell>
          <cell r="CP276">
            <v>19.801292134872632</v>
          </cell>
          <cell r="CQ276">
            <v>24.707654415695913</v>
          </cell>
          <cell r="CR276">
            <v>12.322301555850933</v>
          </cell>
          <cell r="CS276">
            <v>23.68651568592324</v>
          </cell>
          <cell r="CT276">
            <v>18.334549287339939</v>
          </cell>
          <cell r="CU276">
            <v>11.314560028428042</v>
          </cell>
          <cell r="CV276">
            <v>7.0078246730848734</v>
          </cell>
          <cell r="CW276">
            <v>5.7916056279304424</v>
          </cell>
          <cell r="CX276">
            <v>2.7055601360615329</v>
          </cell>
          <cell r="CY276">
            <v>7.7446046056895943</v>
          </cell>
          <cell r="CZ276">
            <v>9.7820334114474772</v>
          </cell>
          <cell r="DA276">
            <v>9.9882089865734081</v>
          </cell>
          <cell r="DB276">
            <v>17.25175004925179</v>
          </cell>
          <cell r="DC276">
            <v>20.986881774565902</v>
          </cell>
          <cell r="DD276">
            <v>25.964093713081006</v>
          </cell>
          <cell r="DE276">
            <v>13.412313450306717</v>
          </cell>
          <cell r="DF276">
            <v>24.661003790737631</v>
          </cell>
          <cell r="DG276">
            <v>18.543406022348282</v>
          </cell>
          <cell r="DH276">
            <v>11.699753636325633</v>
          </cell>
          <cell r="DI276">
            <v>7.3736975429396141</v>
          </cell>
          <cell r="DJ276">
            <v>6.0762222034731392</v>
          </cell>
          <cell r="DK276">
            <v>2.9084187974217333</v>
          </cell>
          <cell r="DL276">
            <v>8.1800569368488478</v>
          </cell>
          <cell r="DM276">
            <v>10.548208204585809</v>
          </cell>
          <cell r="DN276">
            <v>12.101220530124628</v>
          </cell>
          <cell r="DO276">
            <v>19.196135403973489</v>
          </cell>
          <cell r="DP276">
            <v>23.940555728532768</v>
          </cell>
          <cell r="DQ276">
            <v>29.205422065035147</v>
          </cell>
          <cell r="DR276">
            <v>15.97297813971811</v>
          </cell>
          <cell r="DS276">
            <v>28.158666975971013</v>
          </cell>
          <cell r="DT276">
            <v>22.878541327624568</v>
          </cell>
          <cell r="DU276">
            <v>16.073094460932435</v>
          </cell>
          <cell r="DV276">
            <v>10.456445632581444</v>
          </cell>
          <cell r="DW276">
            <v>7.4437492916207839</v>
          </cell>
          <cell r="DX276">
            <v>4.5156730399341498</v>
          </cell>
          <cell r="DY276">
            <v>8.8142006722972681</v>
          </cell>
          <cell r="DZ276">
            <v>12.036230909855155</v>
          </cell>
          <cell r="EA276">
            <v>15.386524469706247</v>
          </cell>
          <cell r="EB276">
            <v>21.883161382613906</v>
          </cell>
          <cell r="EC276">
            <v>27.850911544411499</v>
          </cell>
          <cell r="ED276">
            <v>30.807854691385554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7.7810000000026776</v>
          </cell>
          <cell r="G313">
            <v>30.669999999998254</v>
          </cell>
          <cell r="H313">
            <v>7.2750000000087311</v>
          </cell>
          <cell r="I313">
            <v>0</v>
          </cell>
          <cell r="J313">
            <v>0.33599999999569263</v>
          </cell>
          <cell r="K313">
            <v>0.43699999999807915</v>
          </cell>
          <cell r="L313">
            <v>-88.410000000003492</v>
          </cell>
          <cell r="M313">
            <v>87.234000000011292</v>
          </cell>
          <cell r="N313">
            <v>44.539999999993597</v>
          </cell>
          <cell r="O313">
            <v>7.6559999999954016</v>
          </cell>
          <cell r="P313">
            <v>0.76999999999679858</v>
          </cell>
          <cell r="Q313">
            <v>39.910000000003492</v>
          </cell>
          <cell r="R313">
            <v>370.61200000031386</v>
          </cell>
          <cell r="S313">
            <v>4.4470000000001164</v>
          </cell>
          <cell r="T313">
            <v>56.163999999997031</v>
          </cell>
          <cell r="U313">
            <v>8.6900000000023283</v>
          </cell>
          <cell r="V313">
            <v>6.614000000001397</v>
          </cell>
          <cell r="W313">
            <v>0</v>
          </cell>
          <cell r="X313">
            <v>10.523999999997613</v>
          </cell>
          <cell r="Y313">
            <v>0</v>
          </cell>
          <cell r="Z313">
            <v>128.59700000000157</v>
          </cell>
          <cell r="AA313">
            <v>33.163999999997031</v>
          </cell>
          <cell r="AB313">
            <v>54.819999999999709</v>
          </cell>
          <cell r="AC313">
            <v>12.980000000003201</v>
          </cell>
          <cell r="AD313">
            <v>54.61200000000099</v>
          </cell>
          <cell r="AE313">
            <v>454.18200000014622</v>
          </cell>
          <cell r="AF313">
            <v>39.538999999997031</v>
          </cell>
          <cell r="AG313">
            <v>107.48500000000058</v>
          </cell>
          <cell r="AH313">
            <v>27.05000000000291</v>
          </cell>
          <cell r="AI313">
            <v>2.3500000000058208</v>
          </cell>
          <cell r="AJ313">
            <v>0.48000000000320142</v>
          </cell>
          <cell r="AK313">
            <v>3.6410000000032596</v>
          </cell>
          <cell r="AL313">
            <v>0</v>
          </cell>
          <cell r="AM313">
            <v>92.148000000001048</v>
          </cell>
          <cell r="AN313">
            <v>38.170000000012806</v>
          </cell>
          <cell r="AO313">
            <v>61.193999999995867</v>
          </cell>
          <cell r="AP313">
            <v>11.362999999997555</v>
          </cell>
          <cell r="AQ313">
            <v>70.762000000002445</v>
          </cell>
          <cell r="AR313">
            <v>426.44100000022445</v>
          </cell>
          <cell r="AS313">
            <v>23.75800000000163</v>
          </cell>
          <cell r="AT313">
            <v>75.89600000000064</v>
          </cell>
          <cell r="AU313">
            <v>40.039999999993597</v>
          </cell>
          <cell r="AV313">
            <v>4.3699999999953434</v>
          </cell>
          <cell r="AW313">
            <v>11.879000000000815</v>
          </cell>
          <cell r="AX313">
            <v>8.2200000000011642</v>
          </cell>
          <cell r="AY313">
            <v>0</v>
          </cell>
          <cell r="AZ313">
            <v>74.730000000003201</v>
          </cell>
          <cell r="BA313">
            <v>33.764000000010128</v>
          </cell>
          <cell r="BB313">
            <v>66.686000000001513</v>
          </cell>
          <cell r="BC313">
            <v>0.39100000000325963</v>
          </cell>
          <cell r="BD313">
            <v>86.707000000002154</v>
          </cell>
          <cell r="BE313">
            <v>274.29900000011548</v>
          </cell>
          <cell r="BF313">
            <v>21.313000000001921</v>
          </cell>
          <cell r="BG313">
            <v>56.472000000001572</v>
          </cell>
          <cell r="BH313">
            <v>13.525999999998021</v>
          </cell>
          <cell r="BI313">
            <v>0.27999999999883585</v>
          </cell>
          <cell r="BJ313">
            <v>3.647000000004482</v>
          </cell>
          <cell r="BK313">
            <v>16.284999999996217</v>
          </cell>
          <cell r="BL313">
            <v>0</v>
          </cell>
          <cell r="BM313">
            <v>46.270000000004075</v>
          </cell>
          <cell r="BN313">
            <v>40.514999999999418</v>
          </cell>
          <cell r="BO313">
            <v>37.360000000000582</v>
          </cell>
          <cell r="BP313">
            <v>49.870999999999185</v>
          </cell>
          <cell r="BQ313">
            <v>-11.240000000005239</v>
          </cell>
          <cell r="BR313">
            <v>208.03899999998976</v>
          </cell>
          <cell r="BS313">
            <v>24.824000000000524</v>
          </cell>
          <cell r="BT313">
            <v>42.156999999999243</v>
          </cell>
          <cell r="BU313">
            <v>19.279999999998836</v>
          </cell>
          <cell r="BV313">
            <v>1.0799999999871943</v>
          </cell>
          <cell r="BW313">
            <v>10.113000000004831</v>
          </cell>
          <cell r="BX313">
            <v>30.874000000003434</v>
          </cell>
          <cell r="BY313">
            <v>0</v>
          </cell>
          <cell r="BZ313">
            <v>15.86699999999837</v>
          </cell>
          <cell r="CA313">
            <v>5.6450000000040745</v>
          </cell>
          <cell r="CB313">
            <v>15.307000000000698</v>
          </cell>
          <cell r="CC313">
            <v>15.105000000003201</v>
          </cell>
          <cell r="CD313">
            <v>27.7870000000039</v>
          </cell>
          <cell r="CE313">
            <v>198.36799999990035</v>
          </cell>
          <cell r="CF313">
            <v>10.934999999997672</v>
          </cell>
          <cell r="CG313">
            <v>34.690000000002328</v>
          </cell>
          <cell r="CH313">
            <v>19.729999999995925</v>
          </cell>
          <cell r="CI313">
            <v>1.125</v>
          </cell>
          <cell r="CJ313">
            <v>4.2649999999994179</v>
          </cell>
          <cell r="CK313">
            <v>-3.9879999999975553</v>
          </cell>
          <cell r="CL313">
            <v>0</v>
          </cell>
          <cell r="CM313">
            <v>25.569999999999709</v>
          </cell>
          <cell r="CN313">
            <v>15.225000000005821</v>
          </cell>
          <cell r="CO313">
            <v>57.796000000002095</v>
          </cell>
          <cell r="CP313">
            <v>21.754999999997381</v>
          </cell>
          <cell r="CQ313">
            <v>11.265000000006694</v>
          </cell>
          <cell r="CR313">
            <v>217.74499999987893</v>
          </cell>
          <cell r="CS313">
            <v>39.610000000000582</v>
          </cell>
          <cell r="CT313">
            <v>28.480999999999767</v>
          </cell>
          <cell r="CU313">
            <v>6.4499999999970896</v>
          </cell>
          <cell r="CV313">
            <v>16.105000000003201</v>
          </cell>
          <cell r="CW313">
            <v>-1.6440000000002328</v>
          </cell>
          <cell r="CX313">
            <v>8.3280000000013388</v>
          </cell>
          <cell r="CY313">
            <v>0</v>
          </cell>
          <cell r="CZ313">
            <v>7.7540000000008149</v>
          </cell>
          <cell r="DA313">
            <v>29.410000000003492</v>
          </cell>
          <cell r="DB313">
            <v>42.235000000000582</v>
          </cell>
          <cell r="DC313">
            <v>26.406000000002678</v>
          </cell>
          <cell r="DD313">
            <v>14.610000000000582</v>
          </cell>
          <cell r="DE313">
            <v>136.39000000001397</v>
          </cell>
          <cell r="DF313">
            <v>19.054000000003725</v>
          </cell>
          <cell r="DG313">
            <v>35.192000000002736</v>
          </cell>
          <cell r="DH313">
            <v>-1.0800000000017462</v>
          </cell>
          <cell r="DI313">
            <v>8.4530000000013388</v>
          </cell>
          <cell r="DJ313">
            <v>-2.4369999999980791</v>
          </cell>
          <cell r="DK313">
            <v>-2.8519999999989523</v>
          </cell>
          <cell r="DL313">
            <v>0</v>
          </cell>
          <cell r="DM313">
            <v>15.019999999996799</v>
          </cell>
          <cell r="DN313">
            <v>7.4799999999959255</v>
          </cell>
          <cell r="DO313">
            <v>22.507000000005064</v>
          </cell>
          <cell r="DP313">
            <v>15.340000000003783</v>
          </cell>
          <cell r="DQ313">
            <v>19.713000000003376</v>
          </cell>
          <cell r="DR313">
            <v>174.3410000000149</v>
          </cell>
          <cell r="DS313">
            <v>10.929000000003725</v>
          </cell>
          <cell r="DT313">
            <v>18.072999999996682</v>
          </cell>
          <cell r="DU313">
            <v>3.444999999999709</v>
          </cell>
          <cell r="DV313">
            <v>9.4349999999976717</v>
          </cell>
          <cell r="DW313">
            <v>2.3549999999995634</v>
          </cell>
          <cell r="DX313">
            <v>-6.7359999999971478</v>
          </cell>
          <cell r="DY313">
            <v>2.6120000000009895</v>
          </cell>
          <cell r="DZ313">
            <v>0</v>
          </cell>
          <cell r="EA313">
            <v>38.313999999998487</v>
          </cell>
          <cell r="EB313">
            <v>44.612999999997555</v>
          </cell>
          <cell r="EC313">
            <v>12.514999999999418</v>
          </cell>
          <cell r="ED313">
            <v>38.786000000000058</v>
          </cell>
        </row>
        <row r="314">
          <cell r="F314">
            <v>33.760000000009313</v>
          </cell>
          <cell r="G314">
            <v>27.813999999998487</v>
          </cell>
          <cell r="H314">
            <v>44.959999999991851</v>
          </cell>
          <cell r="I314">
            <v>41.75</v>
          </cell>
          <cell r="J314">
            <v>69.109000000011292</v>
          </cell>
          <cell r="K314">
            <v>20.529999999998836</v>
          </cell>
          <cell r="L314">
            <v>46.970000000001164</v>
          </cell>
          <cell r="M314">
            <v>13.479999999981374</v>
          </cell>
          <cell r="N314">
            <v>289.45999999999185</v>
          </cell>
          <cell r="O314">
            <v>97.089999999996508</v>
          </cell>
          <cell r="P314">
            <v>41.019999999989523</v>
          </cell>
          <cell r="Q314">
            <v>44.690000000002328</v>
          </cell>
          <cell r="R314">
            <v>1821.5480000001844</v>
          </cell>
          <cell r="S314">
            <v>84.549999999988358</v>
          </cell>
          <cell r="T314">
            <v>43.339999999996508</v>
          </cell>
          <cell r="U314">
            <v>76.650000000008731</v>
          </cell>
          <cell r="V314">
            <v>135.70999999999185</v>
          </cell>
          <cell r="W314">
            <v>65.135000000002037</v>
          </cell>
          <cell r="X314">
            <v>53.703999999997905</v>
          </cell>
          <cell r="Y314">
            <v>357.35399999999208</v>
          </cell>
          <cell r="Z314">
            <v>42.869999999995343</v>
          </cell>
          <cell r="AA314">
            <v>437.75</v>
          </cell>
          <cell r="AB314">
            <v>321.69500000000698</v>
          </cell>
          <cell r="AC314">
            <v>88.180000000022119</v>
          </cell>
          <cell r="AD314">
            <v>114.61000000000058</v>
          </cell>
          <cell r="AE314">
            <v>815.89800000027753</v>
          </cell>
          <cell r="AF314">
            <v>88.709999999991851</v>
          </cell>
          <cell r="AG314">
            <v>111.49000000000524</v>
          </cell>
          <cell r="AH314">
            <v>78.270000000004075</v>
          </cell>
          <cell r="AI314">
            <v>111.60000000000582</v>
          </cell>
          <cell r="AJ314">
            <v>46.536000000000058</v>
          </cell>
          <cell r="AK314">
            <v>64.106999999996333</v>
          </cell>
          <cell r="AL314">
            <v>81.294999999998254</v>
          </cell>
          <cell r="AM314">
            <v>101.83999999999651</v>
          </cell>
          <cell r="AN314">
            <v>4.0059999999939464</v>
          </cell>
          <cell r="AO314">
            <v>98.38399999999092</v>
          </cell>
          <cell r="AP314">
            <v>-36.35999999998603</v>
          </cell>
          <cell r="AQ314">
            <v>66.020000000004075</v>
          </cell>
          <cell r="AR314">
            <v>1457.2019999995828</v>
          </cell>
          <cell r="AS314">
            <v>275.33999999999651</v>
          </cell>
          <cell r="AT314">
            <v>-64.349999999991269</v>
          </cell>
          <cell r="AU314">
            <v>105.34999999999127</v>
          </cell>
          <cell r="AV314">
            <v>128.82399999999325</v>
          </cell>
          <cell r="AW314">
            <v>149.81299999999464</v>
          </cell>
          <cell r="AX314">
            <v>86.974999999991269</v>
          </cell>
          <cell r="AY314">
            <v>0.69000000000232831</v>
          </cell>
          <cell r="AZ314">
            <v>95.379999999975553</v>
          </cell>
          <cell r="BA314">
            <v>19.660000000003492</v>
          </cell>
          <cell r="BB314">
            <v>331.38999999999942</v>
          </cell>
          <cell r="BC314">
            <v>204.48999999999069</v>
          </cell>
          <cell r="BD314">
            <v>123.63999999999942</v>
          </cell>
          <cell r="BE314">
            <v>1425.4849999998696</v>
          </cell>
          <cell r="BF314">
            <v>109.07000000000698</v>
          </cell>
          <cell r="BG314">
            <v>100.30999999999767</v>
          </cell>
          <cell r="BH314">
            <v>110.46600000000035</v>
          </cell>
          <cell r="BI314">
            <v>51.490000000005239</v>
          </cell>
          <cell r="BJ314">
            <v>104.1140000000014</v>
          </cell>
          <cell r="BK314">
            <v>42.059999999997672</v>
          </cell>
          <cell r="BL314">
            <v>94.769999999989523</v>
          </cell>
          <cell r="BM314">
            <v>188.01000000000931</v>
          </cell>
          <cell r="BN314">
            <v>53.209999999991851</v>
          </cell>
          <cell r="BO314">
            <v>403.10499999999593</v>
          </cell>
          <cell r="BP314">
            <v>165.30000000000291</v>
          </cell>
          <cell r="BQ314">
            <v>3.5800000000017462</v>
          </cell>
          <cell r="BR314">
            <v>-70.046000000089407</v>
          </cell>
          <cell r="BS314">
            <v>68.686000000001513</v>
          </cell>
          <cell r="BT314">
            <v>37.826000000000931</v>
          </cell>
          <cell r="BU314">
            <v>28.835000000006403</v>
          </cell>
          <cell r="BV314">
            <v>11.639999999999418</v>
          </cell>
          <cell r="BW314">
            <v>34.30000000000291</v>
          </cell>
          <cell r="BX314">
            <v>18.929999999993015</v>
          </cell>
          <cell r="BY314">
            <v>10.209999999991851</v>
          </cell>
          <cell r="BZ314">
            <v>30.14100000000326</v>
          </cell>
          <cell r="CA314">
            <v>35.040000000008149</v>
          </cell>
          <cell r="CB314">
            <v>-480.94499999999243</v>
          </cell>
          <cell r="CC314">
            <v>90.614999999990687</v>
          </cell>
          <cell r="CD314">
            <v>44.675999999999476</v>
          </cell>
          <cell r="CE314">
            <v>-119.77800000016578</v>
          </cell>
          <cell r="CF314">
            <v>-323.30000000000291</v>
          </cell>
          <cell r="CG314">
            <v>-127.33999999999651</v>
          </cell>
          <cell r="CH314">
            <v>36.090000000011059</v>
          </cell>
          <cell r="CI314">
            <v>23.656000000002678</v>
          </cell>
          <cell r="CJ314">
            <v>-5.0630000000019209</v>
          </cell>
          <cell r="CK314">
            <v>4.5399999999935972</v>
          </cell>
          <cell r="CL314">
            <v>0.88499999999476131</v>
          </cell>
          <cell r="CM314">
            <v>60.989999999990687</v>
          </cell>
          <cell r="CN314">
            <v>38.173999999999069</v>
          </cell>
          <cell r="CO314">
            <v>44.55000000000291</v>
          </cell>
          <cell r="CP314">
            <v>84.860000000000582</v>
          </cell>
          <cell r="CQ314">
            <v>42.180000000007567</v>
          </cell>
          <cell r="CR314">
            <v>306.31199999991804</v>
          </cell>
          <cell r="CS314">
            <v>86.369999999995343</v>
          </cell>
          <cell r="CT314">
            <v>55.815000000002328</v>
          </cell>
          <cell r="CU314">
            <v>-84.55000000000291</v>
          </cell>
          <cell r="CV314">
            <v>50.992999999994936</v>
          </cell>
          <cell r="CW314">
            <v>-20.671999999998661</v>
          </cell>
          <cell r="CX314">
            <v>-9.9999999947613105E-3</v>
          </cell>
          <cell r="CY314">
            <v>6.5350000000034925</v>
          </cell>
          <cell r="CZ314">
            <v>5.3590000000112923</v>
          </cell>
          <cell r="DA314">
            <v>42.584999999991851</v>
          </cell>
          <cell r="DB314">
            <v>43.704999999987194</v>
          </cell>
          <cell r="DC314">
            <v>85.179999999993015</v>
          </cell>
          <cell r="DD314">
            <v>35.002000000000407</v>
          </cell>
          <cell r="DE314">
            <v>626.26199999987148</v>
          </cell>
          <cell r="DF314">
            <v>289.58999999999651</v>
          </cell>
          <cell r="DG314">
            <v>36.504000000000815</v>
          </cell>
          <cell r="DH314">
            <v>37.879999999990105</v>
          </cell>
          <cell r="DI314">
            <v>36.580000000001746</v>
          </cell>
          <cell r="DJ314">
            <v>-4.271999999997206</v>
          </cell>
          <cell r="DK314">
            <v>-10.080000000001746</v>
          </cell>
          <cell r="DL314">
            <v>12.625</v>
          </cell>
          <cell r="DM314">
            <v>40.343999999997322</v>
          </cell>
          <cell r="DN314">
            <v>43.654999999998836</v>
          </cell>
          <cell r="DO314">
            <v>33.429999999993015</v>
          </cell>
          <cell r="DP314">
            <v>98.995000000009895</v>
          </cell>
          <cell r="DQ314">
            <v>11.011000000005879</v>
          </cell>
          <cell r="DR314">
            <v>-41.663500000024214</v>
          </cell>
          <cell r="DS314">
            <v>10.534999999999854</v>
          </cell>
          <cell r="DT314">
            <v>3.7189999999991414</v>
          </cell>
          <cell r="DU314">
            <v>10.565999999998894</v>
          </cell>
          <cell r="DV314">
            <v>-130.96500000000015</v>
          </cell>
          <cell r="DW314">
            <v>-6.5260000000016589</v>
          </cell>
          <cell r="DX314">
            <v>-22.779999999998836</v>
          </cell>
          <cell r="DY314">
            <v>-0.12849999999980355</v>
          </cell>
          <cell r="DZ314">
            <v>-9.3809999999975844</v>
          </cell>
          <cell r="EA314">
            <v>37.953000000001339</v>
          </cell>
          <cell r="EB314">
            <v>27.234000000000378</v>
          </cell>
          <cell r="EC314">
            <v>38.107000000003609</v>
          </cell>
          <cell r="ED314">
            <v>3.0000000006111804E-3</v>
          </cell>
        </row>
        <row r="315">
          <cell r="F315">
            <v>0.22500000000582077</v>
          </cell>
          <cell r="G315">
            <v>1.3449999999866122</v>
          </cell>
          <cell r="H315">
            <v>16.889999999984866</v>
          </cell>
          <cell r="I315">
            <v>46.55000000000291</v>
          </cell>
          <cell r="J315">
            <v>1.3700000000008004</v>
          </cell>
          <cell r="K315">
            <v>19.86699999999837</v>
          </cell>
          <cell r="L315">
            <v>-344.4199999999837</v>
          </cell>
          <cell r="M315">
            <v>20.923999999999069</v>
          </cell>
          <cell r="N315">
            <v>4.1900000000023283</v>
          </cell>
          <cell r="O315">
            <v>10.919999999998254</v>
          </cell>
          <cell r="P315">
            <v>9.2400000000052387</v>
          </cell>
          <cell r="Q315">
            <v>1.1499999999941792</v>
          </cell>
          <cell r="R315">
            <v>-1158.3269999998156</v>
          </cell>
          <cell r="S315">
            <v>7.7350000000005821</v>
          </cell>
          <cell r="T315">
            <v>7.9800000000104774</v>
          </cell>
          <cell r="U315">
            <v>14.959999999991851</v>
          </cell>
          <cell r="V315">
            <v>36.285000000003492</v>
          </cell>
          <cell r="W315">
            <v>9.4509999999991123</v>
          </cell>
          <cell r="X315">
            <v>7.0029999999969732</v>
          </cell>
          <cell r="Y315">
            <v>255.15000000002328</v>
          </cell>
          <cell r="Z315">
            <v>90.715000000011059</v>
          </cell>
          <cell r="AA315">
            <v>24.343999999997322</v>
          </cell>
          <cell r="AB315">
            <v>19.869999999995343</v>
          </cell>
          <cell r="AC315">
            <v>8.0299999999988358</v>
          </cell>
          <cell r="AD315">
            <v>-1639.8500000000058</v>
          </cell>
          <cell r="AE315">
            <v>-1519.3249999997206</v>
          </cell>
          <cell r="AF315">
            <v>16.678999999996449</v>
          </cell>
          <cell r="AG315">
            <v>19.379999999990105</v>
          </cell>
          <cell r="AH315">
            <v>48.129999999990105</v>
          </cell>
          <cell r="AI315">
            <v>42.635999999998603</v>
          </cell>
          <cell r="AJ315">
            <v>0</v>
          </cell>
          <cell r="AK315">
            <v>4.6340000000018335</v>
          </cell>
          <cell r="AL315">
            <v>-257.14000000001397</v>
          </cell>
          <cell r="AM315">
            <v>120.05599999999686</v>
          </cell>
          <cell r="AN315">
            <v>6.4550000000017462</v>
          </cell>
          <cell r="AO315">
            <v>52.889999999999418</v>
          </cell>
          <cell r="AP315">
            <v>0.76499999999941792</v>
          </cell>
          <cell r="AQ315">
            <v>-1573.8099999999977</v>
          </cell>
          <cell r="AR315">
            <v>-484.63600000017323</v>
          </cell>
          <cell r="AS315">
            <v>15.156999999999243</v>
          </cell>
          <cell r="AT315">
            <v>18.260000000009313</v>
          </cell>
          <cell r="AU315">
            <v>31.263999999995576</v>
          </cell>
          <cell r="AV315">
            <v>51.820000000006985</v>
          </cell>
          <cell r="AW315">
            <v>70.846999999999753</v>
          </cell>
          <cell r="AX315">
            <v>27.425999999999476</v>
          </cell>
          <cell r="AY315">
            <v>-41.409999999974389</v>
          </cell>
          <cell r="AZ315">
            <v>132.22200000000157</v>
          </cell>
          <cell r="BA315">
            <v>37.073999999993248</v>
          </cell>
          <cell r="BB315">
            <v>82.214000000007218</v>
          </cell>
          <cell r="BC315">
            <v>9.3200000000069849</v>
          </cell>
          <cell r="BD315">
            <v>-918.82999999998719</v>
          </cell>
          <cell r="BE315">
            <v>652.25199999986216</v>
          </cell>
          <cell r="BF315">
            <v>9.4029999999984284</v>
          </cell>
          <cell r="BG315">
            <v>33.839999999996508</v>
          </cell>
          <cell r="BH315">
            <v>74.75</v>
          </cell>
          <cell r="BI315">
            <v>48.398000000001048</v>
          </cell>
          <cell r="BJ315">
            <v>32.657999999999447</v>
          </cell>
          <cell r="BK315">
            <v>30.569999999999709</v>
          </cell>
          <cell r="BL315">
            <v>245.86999999999534</v>
          </cell>
          <cell r="BM315">
            <v>120.82200000000012</v>
          </cell>
          <cell r="BN315">
            <v>28.839999999996508</v>
          </cell>
          <cell r="BO315">
            <v>22.559999999997672</v>
          </cell>
          <cell r="BP315">
            <v>10.596000000005006</v>
          </cell>
          <cell r="BQ315">
            <v>-6.0549999999930151</v>
          </cell>
          <cell r="BR315">
            <v>-363.11399999994319</v>
          </cell>
          <cell r="BS315">
            <v>7.8279999999940628</v>
          </cell>
          <cell r="BT315">
            <v>-0.47600000000238651</v>
          </cell>
          <cell r="BU315">
            <v>3.4200000000128057</v>
          </cell>
          <cell r="BV315">
            <v>-17.395000000004075</v>
          </cell>
          <cell r="BW315">
            <v>-1.7090000000007421</v>
          </cell>
          <cell r="BX315">
            <v>1.8929999999963911</v>
          </cell>
          <cell r="BY315">
            <v>143.88000000000466</v>
          </cell>
          <cell r="BZ315">
            <v>15.948000000003958</v>
          </cell>
          <cell r="CA315">
            <v>-16.789000000004307</v>
          </cell>
          <cell r="CB315">
            <v>-552.02400000000489</v>
          </cell>
          <cell r="CC315">
            <v>-2.7099999999918509</v>
          </cell>
          <cell r="CD315">
            <v>55.019999999989523</v>
          </cell>
          <cell r="CE315">
            <v>359.43800000008196</v>
          </cell>
          <cell r="CF315">
            <v>-0.72099999999954889</v>
          </cell>
          <cell r="CG315">
            <v>3.2759999999980209</v>
          </cell>
          <cell r="CH315">
            <v>-0.72000000000116415</v>
          </cell>
          <cell r="CI315">
            <v>-31.254000000000815</v>
          </cell>
          <cell r="CJ315">
            <v>34.842999999998938</v>
          </cell>
          <cell r="CK315">
            <v>12.260000000002037</v>
          </cell>
          <cell r="CL315">
            <v>213.60000000000582</v>
          </cell>
          <cell r="CM315">
            <v>30.953000000001339</v>
          </cell>
          <cell r="CN315">
            <v>-13.544000000008964</v>
          </cell>
          <cell r="CO315">
            <v>45.69999999999709</v>
          </cell>
          <cell r="CP315">
            <v>-3.5049999999901047</v>
          </cell>
          <cell r="CQ315">
            <v>68.549999999988358</v>
          </cell>
          <cell r="CR315">
            <v>395.72400000016205</v>
          </cell>
          <cell r="CS315">
            <v>4.0519999999960419</v>
          </cell>
          <cell r="CT315">
            <v>-0.47600000000238651</v>
          </cell>
          <cell r="CU315">
            <v>10.289999999993597</v>
          </cell>
          <cell r="CV315">
            <v>-12.367999999994936</v>
          </cell>
          <cell r="CW315">
            <v>-1.1640000000006694</v>
          </cell>
          <cell r="CX315">
            <v>19.069999999999709</v>
          </cell>
          <cell r="CY315">
            <v>281.48000000001048</v>
          </cell>
          <cell r="CZ315">
            <v>16.310000000004948</v>
          </cell>
          <cell r="DA315">
            <v>3.4299999999930151</v>
          </cell>
          <cell r="DB315">
            <v>19.940000000002328</v>
          </cell>
          <cell r="DC315">
            <v>3.5199999999967986</v>
          </cell>
          <cell r="DD315">
            <v>51.64000000001397</v>
          </cell>
          <cell r="DE315">
            <v>413.26199999975506</v>
          </cell>
          <cell r="DF315">
            <v>9.3899999999994179</v>
          </cell>
          <cell r="DG315">
            <v>5.135999999998603</v>
          </cell>
          <cell r="DH315">
            <v>4.1650000000081491</v>
          </cell>
          <cell r="DI315">
            <v>2.4999999994179234E-2</v>
          </cell>
          <cell r="DJ315">
            <v>14.715000000000146</v>
          </cell>
          <cell r="DK315">
            <v>27.425999999999476</v>
          </cell>
          <cell r="DL315">
            <v>252.44999999998254</v>
          </cell>
          <cell r="DM315">
            <v>-8.7669999999998254</v>
          </cell>
          <cell r="DN315">
            <v>3.8899999999994179</v>
          </cell>
          <cell r="DO315">
            <v>19.159999999988941</v>
          </cell>
          <cell r="DP315">
            <v>-1.3979999999937718</v>
          </cell>
          <cell r="DQ315">
            <v>87.070000000006985</v>
          </cell>
          <cell r="DR315">
            <v>256.36559999996098</v>
          </cell>
          <cell r="DS315">
            <v>6.1716000000005806</v>
          </cell>
          <cell r="DT315">
            <v>19.11699999999837</v>
          </cell>
          <cell r="DU315">
            <v>26.702000000004773</v>
          </cell>
          <cell r="DV315">
            <v>40.036999999996624</v>
          </cell>
          <cell r="DW315">
            <v>1.6660000000001673</v>
          </cell>
          <cell r="DX315">
            <v>11.409999999999854</v>
          </cell>
          <cell r="DY315">
            <v>5.2590000000000146</v>
          </cell>
          <cell r="DZ315">
            <v>-2.3829999999998108</v>
          </cell>
          <cell r="EA315">
            <v>9.3000000000029104</v>
          </cell>
          <cell r="EB315">
            <v>40.648000000001048</v>
          </cell>
          <cell r="EC315">
            <v>57.011999999995169</v>
          </cell>
          <cell r="ED315">
            <v>41.425999999999476</v>
          </cell>
        </row>
        <row r="316">
          <cell r="F316">
            <v>84.524000000004889</v>
          </cell>
          <cell r="G316">
            <v>43.451000000000931</v>
          </cell>
          <cell r="H316">
            <v>91.663999999989755</v>
          </cell>
          <cell r="I316">
            <v>51.580999999991036</v>
          </cell>
          <cell r="J316">
            <v>64.298999999991793</v>
          </cell>
          <cell r="K316">
            <v>47.24199999999837</v>
          </cell>
          <cell r="L316">
            <v>47.498000000006869</v>
          </cell>
          <cell r="M316">
            <v>16.164000000004307</v>
          </cell>
          <cell r="N316">
            <v>66.729999999981374</v>
          </cell>
          <cell r="O316">
            <v>16.504000000015367</v>
          </cell>
          <cell r="P316">
            <v>56.843999999982771</v>
          </cell>
          <cell r="Q316">
            <v>62.463000000017928</v>
          </cell>
          <cell r="R316">
            <v>987.5319999998901</v>
          </cell>
          <cell r="S316">
            <v>106.94200000001001</v>
          </cell>
          <cell r="T316">
            <v>87.354999999995925</v>
          </cell>
          <cell r="U316">
            <v>49.255000000004657</v>
          </cell>
          <cell r="V316">
            <v>128.60899999999674</v>
          </cell>
          <cell r="W316">
            <v>79.254000000000815</v>
          </cell>
          <cell r="X316">
            <v>26.760000000009313</v>
          </cell>
          <cell r="Y316">
            <v>100.46800000000803</v>
          </cell>
          <cell r="Z316">
            <v>15.511000000027707</v>
          </cell>
          <cell r="AA316">
            <v>69.904000000009546</v>
          </cell>
          <cell r="AB316">
            <v>56.856999999989057</v>
          </cell>
          <cell r="AC316">
            <v>142.98499999998603</v>
          </cell>
          <cell r="AD316">
            <v>123.63200000001234</v>
          </cell>
          <cell r="AE316">
            <v>1394.7519999999786</v>
          </cell>
          <cell r="AF316">
            <v>-1.5310000000026776</v>
          </cell>
          <cell r="AG316">
            <v>95.159999999996217</v>
          </cell>
          <cell r="AH316">
            <v>87.384999999994761</v>
          </cell>
          <cell r="AI316">
            <v>165.98199999999633</v>
          </cell>
          <cell r="AJ316">
            <v>101.41700000000128</v>
          </cell>
          <cell r="AK316">
            <v>46.831999999994878</v>
          </cell>
          <cell r="AL316">
            <v>0.63400000000547152</v>
          </cell>
          <cell r="AM316">
            <v>240.85800000000745</v>
          </cell>
          <cell r="AN316">
            <v>135.20100000000093</v>
          </cell>
          <cell r="AO316">
            <v>93.389999999999418</v>
          </cell>
          <cell r="AP316">
            <v>187.93399999999383</v>
          </cell>
          <cell r="AQ316">
            <v>241.49000000000524</v>
          </cell>
          <cell r="AR316">
            <v>1081.8340000002645</v>
          </cell>
          <cell r="AS316">
            <v>66.666000000011991</v>
          </cell>
          <cell r="AT316">
            <v>63.488000000012107</v>
          </cell>
          <cell r="AU316">
            <v>104.19600000001083</v>
          </cell>
          <cell r="AV316">
            <v>113.4629999999961</v>
          </cell>
          <cell r="AW316">
            <v>76.724999999998545</v>
          </cell>
          <cell r="AX316">
            <v>15.52100000000064</v>
          </cell>
          <cell r="AY316">
            <v>-17.232999999992899</v>
          </cell>
          <cell r="AZ316">
            <v>118.74799999999232</v>
          </cell>
          <cell r="BA316">
            <v>175.1710000000021</v>
          </cell>
          <cell r="BB316">
            <v>73.864000000001397</v>
          </cell>
          <cell r="BC316">
            <v>202.75500000000466</v>
          </cell>
          <cell r="BD316">
            <v>88.470000000001164</v>
          </cell>
          <cell r="BE316">
            <v>919.99899999983609</v>
          </cell>
          <cell r="BF316">
            <v>74.804000000003725</v>
          </cell>
          <cell r="BG316">
            <v>120.19200000001001</v>
          </cell>
          <cell r="BH316">
            <v>122.32999999999447</v>
          </cell>
          <cell r="BI316">
            <v>84.235000000000582</v>
          </cell>
          <cell r="BJ316">
            <v>72.389999999999418</v>
          </cell>
          <cell r="BK316">
            <v>18.186999999998079</v>
          </cell>
          <cell r="BL316">
            <v>47.288999999989755</v>
          </cell>
          <cell r="BM316">
            <v>116.15799999999581</v>
          </cell>
          <cell r="BN316">
            <v>118.85799999997835</v>
          </cell>
          <cell r="BO316">
            <v>-25.403999999994994</v>
          </cell>
          <cell r="BP316">
            <v>154.23799999999756</v>
          </cell>
          <cell r="BQ316">
            <v>16.721999999994296</v>
          </cell>
          <cell r="BR316">
            <v>238.65500000002794</v>
          </cell>
          <cell r="BS316">
            <v>71.271999999997206</v>
          </cell>
          <cell r="BT316">
            <v>20.167000000001281</v>
          </cell>
          <cell r="BU316">
            <v>10.05899999999383</v>
          </cell>
          <cell r="BV316">
            <v>16.86699999999837</v>
          </cell>
          <cell r="BW316">
            <v>31.260999999998603</v>
          </cell>
          <cell r="BX316">
            <v>-4.1090000000040163</v>
          </cell>
          <cell r="BY316">
            <v>-36.266999999992549</v>
          </cell>
          <cell r="BZ316">
            <v>-0.44999999999708962</v>
          </cell>
          <cell r="CA316">
            <v>18.910000000003492</v>
          </cell>
          <cell r="CB316">
            <v>-39.744000000006054</v>
          </cell>
          <cell r="CC316">
            <v>108.72000000001572</v>
          </cell>
          <cell r="CD316">
            <v>41.968999999997322</v>
          </cell>
          <cell r="CE316">
            <v>400.03600000008009</v>
          </cell>
          <cell r="CF316">
            <v>20.399999999994179</v>
          </cell>
          <cell r="CG316">
            <v>26.56600000000617</v>
          </cell>
          <cell r="CH316">
            <v>17.182000000000698</v>
          </cell>
          <cell r="CI316">
            <v>33.51299999999901</v>
          </cell>
          <cell r="CJ316">
            <v>1.0690000000031432</v>
          </cell>
          <cell r="CK316">
            <v>-1.6809999999968568</v>
          </cell>
          <cell r="CL316">
            <v>-37.9490000000078</v>
          </cell>
          <cell r="CM316">
            <v>120.33000000000175</v>
          </cell>
          <cell r="CN316">
            <v>44.25600000002305</v>
          </cell>
          <cell r="CO316">
            <v>65.822000000000116</v>
          </cell>
          <cell r="CP316">
            <v>38.512000000002445</v>
          </cell>
          <cell r="CQ316">
            <v>72.01600000000326</v>
          </cell>
          <cell r="CR316">
            <v>324.13700000010431</v>
          </cell>
          <cell r="CS316">
            <v>111.73400000000402</v>
          </cell>
          <cell r="CT316">
            <v>34.109000000004016</v>
          </cell>
          <cell r="CU316">
            <v>34.588000000003376</v>
          </cell>
          <cell r="CV316">
            <v>24</v>
          </cell>
          <cell r="CW316">
            <v>-18.511000000005879</v>
          </cell>
          <cell r="CX316">
            <v>-6.3760000000038417</v>
          </cell>
          <cell r="CY316">
            <v>-29.454000000012456</v>
          </cell>
          <cell r="CZ316">
            <v>-23.392999999996391</v>
          </cell>
          <cell r="DA316">
            <v>44.040000000008149</v>
          </cell>
          <cell r="DB316">
            <v>61.669999999983702</v>
          </cell>
          <cell r="DC316">
            <v>23.347999999998137</v>
          </cell>
          <cell r="DD316">
            <v>68.381999999997788</v>
          </cell>
          <cell r="DE316">
            <v>268.61699999996927</v>
          </cell>
          <cell r="DF316">
            <v>55.103000000002794</v>
          </cell>
          <cell r="DG316">
            <v>21.556000000004133</v>
          </cell>
          <cell r="DH316">
            <v>12.061000000001513</v>
          </cell>
          <cell r="DI316">
            <v>10.777000000001863</v>
          </cell>
          <cell r="DJ316">
            <v>5.9919999999983702</v>
          </cell>
          <cell r="DK316">
            <v>-2.2989999999990687</v>
          </cell>
          <cell r="DL316">
            <v>-33.931000000004133</v>
          </cell>
          <cell r="DM316">
            <v>42.732000000003609</v>
          </cell>
          <cell r="DN316">
            <v>21.329999999987194</v>
          </cell>
          <cell r="DO316">
            <v>-53.888000000006286</v>
          </cell>
          <cell r="DP316">
            <v>84.187999999994645</v>
          </cell>
          <cell r="DQ316">
            <v>104.99599999998463</v>
          </cell>
          <cell r="DR316">
            <v>114.74890000006417</v>
          </cell>
          <cell r="DS316">
            <v>4.9367999999994936</v>
          </cell>
          <cell r="DT316">
            <v>5.2200999999986379</v>
          </cell>
          <cell r="DU316">
            <v>3.7454999999972642</v>
          </cell>
          <cell r="DV316">
            <v>-30.273400000001857</v>
          </cell>
          <cell r="DW316">
            <v>-3.3125999999992928</v>
          </cell>
          <cell r="DX316">
            <v>5.336699999999837</v>
          </cell>
          <cell r="DY316">
            <v>-10.850200000000768</v>
          </cell>
          <cell r="DZ316">
            <v>7.0740000000077998</v>
          </cell>
          <cell r="EA316">
            <v>57.032999999995809</v>
          </cell>
          <cell r="EB316">
            <v>36.163000000015018</v>
          </cell>
          <cell r="EC316">
            <v>37.513000000006286</v>
          </cell>
          <cell r="ED316">
            <v>2.1630000000004657</v>
          </cell>
        </row>
        <row r="317">
          <cell r="F317">
            <v>6.5010000000002037</v>
          </cell>
          <cell r="G317">
            <v>5.6659999999992579</v>
          </cell>
          <cell r="H317">
            <v>10.793999999999869</v>
          </cell>
          <cell r="I317">
            <v>0</v>
          </cell>
          <cell r="J317">
            <v>5.5433000000002721</v>
          </cell>
          <cell r="K317">
            <v>1.6999999999825377E-2</v>
          </cell>
          <cell r="L317">
            <v>-2.8766000000005079</v>
          </cell>
          <cell r="M317">
            <v>3.0590000000001965</v>
          </cell>
          <cell r="N317">
            <v>15.809999999999491</v>
          </cell>
          <cell r="O317">
            <v>6.6143000000001848</v>
          </cell>
          <cell r="P317">
            <v>0</v>
          </cell>
          <cell r="Q317">
            <v>10.369000000000597</v>
          </cell>
          <cell r="R317">
            <v>104.06630000000587</v>
          </cell>
          <cell r="S317">
            <v>11.186999999999898</v>
          </cell>
          <cell r="T317">
            <v>4.3729999999995925</v>
          </cell>
          <cell r="U317">
            <v>6.5879999999997381</v>
          </cell>
          <cell r="V317">
            <v>1.9969999999993888</v>
          </cell>
          <cell r="W317">
            <v>2.6562999999996464</v>
          </cell>
          <cell r="X317">
            <v>16.434100000000399</v>
          </cell>
          <cell r="Y317">
            <v>1.1766999999999825</v>
          </cell>
          <cell r="Z317">
            <v>11.5645999999997</v>
          </cell>
          <cell r="AA317">
            <v>3.761000000000422</v>
          </cell>
          <cell r="AB317">
            <v>26.476599999999962</v>
          </cell>
          <cell r="AC317">
            <v>12.932000000000698</v>
          </cell>
          <cell r="AD317">
            <v>4.9200000000000728</v>
          </cell>
          <cell r="AE317">
            <v>130.87359999999171</v>
          </cell>
          <cell r="AF317">
            <v>31.311399999999594</v>
          </cell>
          <cell r="AG317">
            <v>13.048400000000584</v>
          </cell>
          <cell r="AH317">
            <v>7.4693999999999505</v>
          </cell>
          <cell r="AI317">
            <v>4.5303999999996449</v>
          </cell>
          <cell r="AJ317">
            <v>2.5502999999998792</v>
          </cell>
          <cell r="AK317">
            <v>10.644999999999527</v>
          </cell>
          <cell r="AL317">
            <v>-3.7123000000001412</v>
          </cell>
          <cell r="AM317">
            <v>25.582999999999629</v>
          </cell>
          <cell r="AN317">
            <v>5.9439999999995052</v>
          </cell>
          <cell r="AO317">
            <v>9.8886000000002241</v>
          </cell>
          <cell r="AP317">
            <v>11.948699999999917</v>
          </cell>
          <cell r="AQ317">
            <v>11.666699999999764</v>
          </cell>
          <cell r="AR317">
            <v>72.771100000012666</v>
          </cell>
          <cell r="AS317">
            <v>7.713900000000649</v>
          </cell>
          <cell r="AT317">
            <v>5.2615000000005239</v>
          </cell>
          <cell r="AU317">
            <v>1.8388000000004467</v>
          </cell>
          <cell r="AV317">
            <v>14.216400000000249</v>
          </cell>
          <cell r="AW317">
            <v>0.25360000000000582</v>
          </cell>
          <cell r="AX317">
            <v>15.250900000000001</v>
          </cell>
          <cell r="AY317">
            <v>-4.6226000000006024</v>
          </cell>
          <cell r="AZ317">
            <v>17.018100000000231</v>
          </cell>
          <cell r="BA317">
            <v>1.2499999999818101E-2</v>
          </cell>
          <cell r="BB317">
            <v>10.64850000000024</v>
          </cell>
          <cell r="BC317">
            <v>2.7550000000001091</v>
          </cell>
          <cell r="BD317">
            <v>2.42450000000008</v>
          </cell>
          <cell r="BE317">
            <v>150.68839999999909</v>
          </cell>
          <cell r="BF317">
            <v>11.569700000000012</v>
          </cell>
          <cell r="BG317">
            <v>9.4809000000004744</v>
          </cell>
          <cell r="BH317">
            <v>2.9828999999999724</v>
          </cell>
          <cell r="BI317">
            <v>28.830700000000434</v>
          </cell>
          <cell r="BJ317">
            <v>20.698699999999917</v>
          </cell>
          <cell r="BK317">
            <v>6.5288000000000466</v>
          </cell>
          <cell r="BL317">
            <v>25.549299999999675</v>
          </cell>
          <cell r="BM317">
            <v>16.768500000000131</v>
          </cell>
          <cell r="BN317">
            <v>0</v>
          </cell>
          <cell r="BO317">
            <v>15.002300000000105</v>
          </cell>
          <cell r="BP317">
            <v>8.3940000000002328</v>
          </cell>
          <cell r="BQ317">
            <v>4.8825999999999112</v>
          </cell>
          <cell r="BR317">
            <v>30.267399999996996</v>
          </cell>
          <cell r="BS317">
            <v>5.253500000000713</v>
          </cell>
          <cell r="BT317">
            <v>9.8500000000058208E-2</v>
          </cell>
          <cell r="BU317">
            <v>-4.431999999999789</v>
          </cell>
          <cell r="BV317">
            <v>1.2127000000000407</v>
          </cell>
          <cell r="BW317">
            <v>10.085999999999331</v>
          </cell>
          <cell r="BX317">
            <v>1.3236999999999171</v>
          </cell>
          <cell r="BY317">
            <v>0.6683999999995649</v>
          </cell>
          <cell r="BZ317">
            <v>4.3348999999998341</v>
          </cell>
          <cell r="CA317">
            <v>0</v>
          </cell>
          <cell r="CB317">
            <v>6.1102999999993699</v>
          </cell>
          <cell r="CC317">
            <v>4.0850000000000364</v>
          </cell>
          <cell r="CD317">
            <v>1.5263999999997395</v>
          </cell>
          <cell r="CE317">
            <v>30.0112999999983</v>
          </cell>
          <cell r="CF317">
            <v>5.767399999999725</v>
          </cell>
          <cell r="CG317">
            <v>6.0670000000000073</v>
          </cell>
          <cell r="CH317">
            <v>1.0219999999999345</v>
          </cell>
          <cell r="CI317">
            <v>4.6300000000001091</v>
          </cell>
          <cell r="CJ317">
            <v>0</v>
          </cell>
          <cell r="CK317">
            <v>9.7400000000561704E-2</v>
          </cell>
          <cell r="CL317">
            <v>-2.0595000000002983</v>
          </cell>
          <cell r="CM317">
            <v>3.0559999999995853</v>
          </cell>
          <cell r="CN317">
            <v>2.5717000000004191</v>
          </cell>
          <cell r="CO317">
            <v>7.0063000000000102</v>
          </cell>
          <cell r="CP317">
            <v>0</v>
          </cell>
          <cell r="CQ317">
            <v>1.8530000000000655</v>
          </cell>
          <cell r="CR317">
            <v>5.7626999999920372</v>
          </cell>
          <cell r="CS317">
            <v>0</v>
          </cell>
          <cell r="CT317">
            <v>0</v>
          </cell>
          <cell r="CU317">
            <v>0</v>
          </cell>
          <cell r="CV317">
            <v>-20.414500000000771</v>
          </cell>
          <cell r="CW317">
            <v>0.47450000000026193</v>
          </cell>
          <cell r="CX317">
            <v>-0.18150000000059663</v>
          </cell>
          <cell r="CY317">
            <v>5.5187999999998283</v>
          </cell>
          <cell r="CZ317">
            <v>4.7388000000000829</v>
          </cell>
          <cell r="DA317">
            <v>1.997599999999693</v>
          </cell>
          <cell r="DB317">
            <v>3.2979999999997744</v>
          </cell>
          <cell r="DC317">
            <v>8.1459999999997308</v>
          </cell>
          <cell r="DD317">
            <v>2.1850000000004002</v>
          </cell>
          <cell r="DE317">
            <v>27.765500000008615</v>
          </cell>
          <cell r="DF317">
            <v>5.9140999999999622</v>
          </cell>
          <cell r="DG317">
            <v>0</v>
          </cell>
          <cell r="DH317">
            <v>11.622599999999693</v>
          </cell>
          <cell r="DI317">
            <v>7.3229999999994106</v>
          </cell>
          <cell r="DJ317">
            <v>1.7319999999999709</v>
          </cell>
          <cell r="DK317">
            <v>-2.8499999999994543</v>
          </cell>
          <cell r="DL317">
            <v>0.4360000000006039</v>
          </cell>
          <cell r="DM317">
            <v>0</v>
          </cell>
          <cell r="DN317">
            <v>-0.17700000000058935</v>
          </cell>
          <cell r="DO317">
            <v>0</v>
          </cell>
          <cell r="DP317">
            <v>3.86620000000039</v>
          </cell>
          <cell r="DQ317">
            <v>-0.10139999999955762</v>
          </cell>
          <cell r="DR317">
            <v>3.7875999999996566</v>
          </cell>
          <cell r="DS317">
            <v>0</v>
          </cell>
          <cell r="DT317">
            <v>8.9600000000018554E-2</v>
          </cell>
          <cell r="DU317">
            <v>1.0136000000002241</v>
          </cell>
          <cell r="DV317">
            <v>1.9145000000003165</v>
          </cell>
          <cell r="DW317">
            <v>0</v>
          </cell>
          <cell r="DX317">
            <v>-2.2128999999999905</v>
          </cell>
          <cell r="DY317">
            <v>0</v>
          </cell>
          <cell r="DZ317">
            <v>2.9827999999999975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23.064694659999986</v>
          </cell>
          <cell r="H320">
            <v>62.503757000000405</v>
          </cell>
          <cell r="I320">
            <v>24.491460000000018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-2580.0391700000009</v>
          </cell>
          <cell r="S320">
            <v>0</v>
          </cell>
          <cell r="T320">
            <v>0</v>
          </cell>
          <cell r="U320">
            <v>21.899180000000058</v>
          </cell>
          <cell r="V320">
            <v>23.964349999999911</v>
          </cell>
          <cell r="W320">
            <v>0</v>
          </cell>
          <cell r="X320">
            <v>0</v>
          </cell>
          <cell r="Y320">
            <v>-2625.9026999999996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7.5500490000013087</v>
          </cell>
          <cell r="AF320">
            <v>0</v>
          </cell>
          <cell r="AG320">
            <v>0</v>
          </cell>
          <cell r="AH320">
            <v>7.5500490000000013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-1478.3430000000008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-1478.3430000000008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-16.382999999994354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-16.382999999994354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-24.5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-24.5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-32.542999999997846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-32.542999999997846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-42.159999999988941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-42.159999999996217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132.79099999996834</v>
          </cell>
          <cell r="G321">
            <v>132.01069466001354</v>
          </cell>
          <cell r="H321">
            <v>234.08675699995365</v>
          </cell>
          <cell r="I321">
            <v>164.37245999998413</v>
          </cell>
          <cell r="J321">
            <v>140.65729999999166</v>
          </cell>
          <cell r="K321">
            <v>88.092999999993481</v>
          </cell>
          <cell r="L321">
            <v>-341.23859999992419</v>
          </cell>
          <cell r="M321">
            <v>140.86099999997532</v>
          </cell>
          <cell r="N321">
            <v>420.72999999998137</v>
          </cell>
          <cell r="O321">
            <v>138.78430000005756</v>
          </cell>
          <cell r="P321">
            <v>107.87400000001071</v>
          </cell>
          <cell r="Q321">
            <v>158.58200000005309</v>
          </cell>
          <cell r="R321">
            <v>-454.60786999948323</v>
          </cell>
          <cell r="S321">
            <v>214.86100000003353</v>
          </cell>
          <cell r="T321">
            <v>199.21200000005774</v>
          </cell>
          <cell r="U321">
            <v>178.04217999998946</v>
          </cell>
          <cell r="V321">
            <v>333.17934999999125</v>
          </cell>
          <cell r="W321">
            <v>156.49630000002799</v>
          </cell>
          <cell r="X321">
            <v>114.42509999999311</v>
          </cell>
          <cell r="Y321">
            <v>-1911.7539999999572</v>
          </cell>
          <cell r="Z321">
            <v>289.25760000001173</v>
          </cell>
          <cell r="AA321">
            <v>568.92300000000978</v>
          </cell>
          <cell r="AB321">
            <v>479.71860000002198</v>
          </cell>
          <cell r="AC321">
            <v>265.10699999995995</v>
          </cell>
          <cell r="AD321">
            <v>-1342.0759999999427</v>
          </cell>
          <cell r="AE321">
            <v>1283.9306490006857</v>
          </cell>
          <cell r="AF321">
            <v>174.70839999988675</v>
          </cell>
          <cell r="AG321">
            <v>346.56339999998454</v>
          </cell>
          <cell r="AH321">
            <v>255.85444900003495</v>
          </cell>
          <cell r="AI321">
            <v>327.09839999995893</v>
          </cell>
          <cell r="AJ321">
            <v>150.9832999999926</v>
          </cell>
          <cell r="AK321">
            <v>129.85899999999674</v>
          </cell>
          <cell r="AL321">
            <v>-178.92330000002403</v>
          </cell>
          <cell r="AM321">
            <v>580.48500000004424</v>
          </cell>
          <cell r="AN321">
            <v>189.77599999995437</v>
          </cell>
          <cell r="AO321">
            <v>315.74659999995492</v>
          </cell>
          <cell r="AP321">
            <v>175.65069999999832</v>
          </cell>
          <cell r="AQ321">
            <v>-1183.8712999999989</v>
          </cell>
          <cell r="AR321">
            <v>2553.6121000000276</v>
          </cell>
          <cell r="AS321">
            <v>388.63490000000456</v>
          </cell>
          <cell r="AT321">
            <v>98.555500000074971</v>
          </cell>
          <cell r="AU321">
            <v>282.68879999994533</v>
          </cell>
          <cell r="AV321">
            <v>312.6933999999892</v>
          </cell>
          <cell r="AW321">
            <v>309.51759999996284</v>
          </cell>
          <cell r="AX321">
            <v>153.39290000000619</v>
          </cell>
          <cell r="AY321">
            <v>-62.575599999981932</v>
          </cell>
          <cell r="AZ321">
            <v>438.09809999994468</v>
          </cell>
          <cell r="BA321">
            <v>265.68150000000605</v>
          </cell>
          <cell r="BB321">
            <v>564.80250000004889</v>
          </cell>
          <cell r="BC321">
            <v>419.71100000001024</v>
          </cell>
          <cell r="BD321">
            <v>-617.58849999995437</v>
          </cell>
          <cell r="BE321">
            <v>1944.3803999996744</v>
          </cell>
          <cell r="BF321">
            <v>226.15969999996014</v>
          </cell>
          <cell r="BG321">
            <v>320.29490000003716</v>
          </cell>
          <cell r="BH321">
            <v>324.05490000010468</v>
          </cell>
          <cell r="BI321">
            <v>213.23369999998249</v>
          </cell>
          <cell r="BJ321">
            <v>233.50769999998738</v>
          </cell>
          <cell r="BK321">
            <v>113.63080000001355</v>
          </cell>
          <cell r="BL321">
            <v>-1064.8647000000346</v>
          </cell>
          <cell r="BM321">
            <v>488.0285000000149</v>
          </cell>
          <cell r="BN321">
            <v>241.42300000000978</v>
          </cell>
          <cell r="BO321">
            <v>452.62330000003567</v>
          </cell>
          <cell r="BP321">
            <v>388.39900000003399</v>
          </cell>
          <cell r="BQ321">
            <v>7.8895999999367632</v>
          </cell>
          <cell r="BR321">
            <v>27.41840000031516</v>
          </cell>
          <cell r="BS321">
            <v>177.86349999997765</v>
          </cell>
          <cell r="BT321">
            <v>99.772499999962747</v>
          </cell>
          <cell r="BU321">
            <v>57.162000000069384</v>
          </cell>
          <cell r="BV321">
            <v>13.404699999897275</v>
          </cell>
          <cell r="BW321">
            <v>84.050999999977648</v>
          </cell>
          <cell r="BX321">
            <v>48.911699999967823</v>
          </cell>
          <cell r="BY321">
            <v>102.10840000002645</v>
          </cell>
          <cell r="BZ321">
            <v>65.840899999951944</v>
          </cell>
          <cell r="CA321">
            <v>42.805999999982305</v>
          </cell>
          <cell r="CB321">
            <v>-1051.295700000017</v>
          </cell>
          <cell r="CC321">
            <v>215.81500000000233</v>
          </cell>
          <cell r="CD321">
            <v>170.97839999999269</v>
          </cell>
          <cell r="CE321">
            <v>843.57530000014231</v>
          </cell>
          <cell r="CF321">
            <v>-286.91860000003362</v>
          </cell>
          <cell r="CG321">
            <v>-56.740999999979977</v>
          </cell>
          <cell r="CH321">
            <v>73.304000000003725</v>
          </cell>
          <cell r="CI321">
            <v>31.67000000004191</v>
          </cell>
          <cell r="CJ321">
            <v>35.114000000001397</v>
          </cell>
          <cell r="CK321">
            <v>11.228400000021793</v>
          </cell>
          <cell r="CL321">
            <v>149.97649999998976</v>
          </cell>
          <cell r="CM321">
            <v>240.89899999997579</v>
          </cell>
          <cell r="CN321">
            <v>86.682700000121258</v>
          </cell>
          <cell r="CO321">
            <v>220.87429999996675</v>
          </cell>
          <cell r="CP321">
            <v>141.62199999997392</v>
          </cell>
          <cell r="CQ321">
            <v>195.8640000000596</v>
          </cell>
          <cell r="CR321">
            <v>1217.1376999993809</v>
          </cell>
          <cell r="CS321">
            <v>241.76599999997416</v>
          </cell>
          <cell r="CT321">
            <v>117.92900000000373</v>
          </cell>
          <cell r="CU321">
            <v>-33.222000000008848</v>
          </cell>
          <cell r="CV321">
            <v>58.315499999996973</v>
          </cell>
          <cell r="CW321">
            <v>-41.516499999997905</v>
          </cell>
          <cell r="CX321">
            <v>20.830499999981839</v>
          </cell>
          <cell r="CY321">
            <v>231.53680000000168</v>
          </cell>
          <cell r="CZ321">
            <v>10.768800000078045</v>
          </cell>
          <cell r="DA321">
            <v>121.46259999996983</v>
          </cell>
          <cell r="DB321">
            <v>170.84799999993993</v>
          </cell>
          <cell r="DC321">
            <v>146.59999999997672</v>
          </cell>
          <cell r="DD321">
            <v>171.8190000000177</v>
          </cell>
          <cell r="DE321">
            <v>1430.1365000000224</v>
          </cell>
          <cell r="DF321">
            <v>379.0510999999824</v>
          </cell>
          <cell r="DG321">
            <v>98.387999999977183</v>
          </cell>
          <cell r="DH321">
            <v>64.648599999956787</v>
          </cell>
          <cell r="DI321">
            <v>63.157999999995809</v>
          </cell>
          <cell r="DJ321">
            <v>15.729999999981374</v>
          </cell>
          <cell r="DK321">
            <v>9.3450000000011642</v>
          </cell>
          <cell r="DL321">
            <v>189.42000000004191</v>
          </cell>
          <cell r="DM321">
            <v>89.329000000027008</v>
          </cell>
          <cell r="DN321">
            <v>76.178000000072643</v>
          </cell>
          <cell r="DO321">
            <v>21.20899999991525</v>
          </cell>
          <cell r="DP321">
            <v>200.99119999998948</v>
          </cell>
          <cell r="DQ321">
            <v>222.68860000005225</v>
          </cell>
          <cell r="DR321">
            <v>507.57960000052117</v>
          </cell>
          <cell r="DS321">
            <v>32.572400000004563</v>
          </cell>
          <cell r="DT321">
            <v>46.218699999997625</v>
          </cell>
          <cell r="DU321">
            <v>45.472099999984493</v>
          </cell>
          <cell r="DV321">
            <v>-109.85190000000875</v>
          </cell>
          <cell r="DW321">
            <v>-5.8175999999948544</v>
          </cell>
          <cell r="DX321">
            <v>-14.982199999998556</v>
          </cell>
          <cell r="DY321">
            <v>-3.1077000000077533</v>
          </cell>
          <cell r="DZ321">
            <v>-1.7071999999752734</v>
          </cell>
          <cell r="EA321">
            <v>142.60000000000582</v>
          </cell>
          <cell r="EB321">
            <v>148.65800000002491</v>
          </cell>
          <cell r="EC321">
            <v>145.14699999999721</v>
          </cell>
          <cell r="ED321">
            <v>82.377999999996973</v>
          </cell>
        </row>
        <row r="323">
          <cell r="F323">
            <v>132.79099999996834</v>
          </cell>
          <cell r="G323">
            <v>132.01069466001354</v>
          </cell>
          <cell r="H323">
            <v>234.08675699995365</v>
          </cell>
          <cell r="I323">
            <v>164.37245999998413</v>
          </cell>
          <cell r="J323">
            <v>140.65729999999166</v>
          </cell>
          <cell r="K323">
            <v>88.092999999993481</v>
          </cell>
          <cell r="L323">
            <v>-341.23859999992419</v>
          </cell>
          <cell r="M323">
            <v>140.86099999997532</v>
          </cell>
          <cell r="N323">
            <v>420.72999999998137</v>
          </cell>
          <cell r="O323">
            <v>138.78430000005756</v>
          </cell>
          <cell r="P323">
            <v>107.87400000001071</v>
          </cell>
          <cell r="Q323">
            <v>158.58200000005309</v>
          </cell>
          <cell r="R323">
            <v>-454.60786999855191</v>
          </cell>
          <cell r="S323">
            <v>214.86100000003353</v>
          </cell>
          <cell r="T323">
            <v>199.21200000005774</v>
          </cell>
          <cell r="U323">
            <v>178.04217999998946</v>
          </cell>
          <cell r="V323">
            <v>333.17934999999125</v>
          </cell>
          <cell r="W323">
            <v>156.49630000002799</v>
          </cell>
          <cell r="X323">
            <v>114.42509999999311</v>
          </cell>
          <cell r="Y323">
            <v>-1911.7539999999572</v>
          </cell>
          <cell r="Z323">
            <v>289.25760000001173</v>
          </cell>
          <cell r="AA323">
            <v>568.92300000000978</v>
          </cell>
          <cell r="AB323">
            <v>479.71860000002198</v>
          </cell>
          <cell r="AC323">
            <v>265.10699999995995</v>
          </cell>
          <cell r="AD323">
            <v>-1342.0759999999427</v>
          </cell>
          <cell r="AE323">
            <v>1283.9306489992887</v>
          </cell>
          <cell r="AF323">
            <v>174.70839999988675</v>
          </cell>
          <cell r="AG323">
            <v>346.56339999998454</v>
          </cell>
          <cell r="AH323">
            <v>255.85444900003495</v>
          </cell>
          <cell r="AI323">
            <v>327.09839999995893</v>
          </cell>
          <cell r="AJ323">
            <v>150.9832999999926</v>
          </cell>
          <cell r="AK323">
            <v>129.85899999999674</v>
          </cell>
          <cell r="AL323">
            <v>-178.92330000002403</v>
          </cell>
          <cell r="AM323">
            <v>580.48500000004424</v>
          </cell>
          <cell r="AN323">
            <v>189.77599999995437</v>
          </cell>
          <cell r="AO323">
            <v>315.74659999995492</v>
          </cell>
          <cell r="AP323">
            <v>175.65069999999832</v>
          </cell>
          <cell r="AQ323">
            <v>-1183.8712999999989</v>
          </cell>
          <cell r="AR323">
            <v>2553.6120999986306</v>
          </cell>
          <cell r="AS323">
            <v>388.63490000000456</v>
          </cell>
          <cell r="AT323">
            <v>98.555500000074971</v>
          </cell>
          <cell r="AU323">
            <v>282.68879999994533</v>
          </cell>
          <cell r="AV323">
            <v>312.6933999999892</v>
          </cell>
          <cell r="AW323">
            <v>309.51759999996284</v>
          </cell>
          <cell r="AX323">
            <v>153.39290000000619</v>
          </cell>
          <cell r="AY323">
            <v>-62.575599999981932</v>
          </cell>
          <cell r="AZ323">
            <v>438.09809999994468</v>
          </cell>
          <cell r="BA323">
            <v>265.68150000000605</v>
          </cell>
          <cell r="BB323">
            <v>564.80250000004889</v>
          </cell>
          <cell r="BC323">
            <v>419.71100000001024</v>
          </cell>
          <cell r="BD323">
            <v>-617.58849999995437</v>
          </cell>
          <cell r="BE323">
            <v>1944.3804000001401</v>
          </cell>
          <cell r="BF323">
            <v>226.15969999996014</v>
          </cell>
          <cell r="BG323">
            <v>320.29490000003716</v>
          </cell>
          <cell r="BH323">
            <v>324.05490000010468</v>
          </cell>
          <cell r="BI323">
            <v>213.23369999998249</v>
          </cell>
          <cell r="BJ323">
            <v>233.50769999998738</v>
          </cell>
          <cell r="BK323">
            <v>113.63080000001355</v>
          </cell>
          <cell r="BL323">
            <v>-1064.8647000000346</v>
          </cell>
          <cell r="BM323">
            <v>488.0285000000149</v>
          </cell>
          <cell r="BN323">
            <v>241.42300000000978</v>
          </cell>
          <cell r="BO323">
            <v>452.62330000003567</v>
          </cell>
          <cell r="BP323">
            <v>388.39900000003399</v>
          </cell>
          <cell r="BQ323">
            <v>7.8895999999367632</v>
          </cell>
          <cell r="BR323">
            <v>27.418399999849498</v>
          </cell>
          <cell r="BS323">
            <v>177.86349999997765</v>
          </cell>
          <cell r="BT323">
            <v>99.772499999962747</v>
          </cell>
          <cell r="BU323">
            <v>57.162000000069384</v>
          </cell>
          <cell r="BV323">
            <v>13.404699999897275</v>
          </cell>
          <cell r="BW323">
            <v>84.050999999977648</v>
          </cell>
          <cell r="BX323">
            <v>48.911699999967823</v>
          </cell>
          <cell r="BY323">
            <v>102.10840000002645</v>
          </cell>
          <cell r="BZ323">
            <v>65.840899999951944</v>
          </cell>
          <cell r="CA323">
            <v>42.805999999982305</v>
          </cell>
          <cell r="CB323">
            <v>-1051.295700000017</v>
          </cell>
          <cell r="CC323">
            <v>215.81500000000233</v>
          </cell>
          <cell r="CD323">
            <v>170.97839999999269</v>
          </cell>
          <cell r="CE323">
            <v>843.57529999967664</v>
          </cell>
          <cell r="CF323">
            <v>-286.91860000003362</v>
          </cell>
          <cell r="CG323">
            <v>-56.740999999979977</v>
          </cell>
          <cell r="CH323">
            <v>73.304000000003725</v>
          </cell>
          <cell r="CI323">
            <v>31.67000000004191</v>
          </cell>
          <cell r="CJ323">
            <v>35.114000000001397</v>
          </cell>
          <cell r="CK323">
            <v>11.228400000021793</v>
          </cell>
          <cell r="CL323">
            <v>149.97649999998976</v>
          </cell>
          <cell r="CM323">
            <v>240.89899999997579</v>
          </cell>
          <cell r="CN323">
            <v>86.682700000121258</v>
          </cell>
          <cell r="CO323">
            <v>220.87429999996675</v>
          </cell>
          <cell r="CP323">
            <v>141.62199999997392</v>
          </cell>
          <cell r="CQ323">
            <v>195.8640000000596</v>
          </cell>
          <cell r="CR323">
            <v>1217.1376999998465</v>
          </cell>
          <cell r="CS323">
            <v>241.76599999997416</v>
          </cell>
          <cell r="CT323">
            <v>117.92900000000373</v>
          </cell>
          <cell r="CU323">
            <v>-33.222000000008848</v>
          </cell>
          <cell r="CV323">
            <v>58.315499999996973</v>
          </cell>
          <cell r="CW323">
            <v>-41.516499999997905</v>
          </cell>
          <cell r="CX323">
            <v>20.830499999981839</v>
          </cell>
          <cell r="CY323">
            <v>231.53680000000168</v>
          </cell>
          <cell r="CZ323">
            <v>10.768800000078045</v>
          </cell>
          <cell r="DA323">
            <v>121.46259999996983</v>
          </cell>
          <cell r="DB323">
            <v>170.84799999993993</v>
          </cell>
          <cell r="DC323">
            <v>146.59999999997672</v>
          </cell>
          <cell r="DD323">
            <v>171.8190000000177</v>
          </cell>
          <cell r="DE323">
            <v>1430.136499999091</v>
          </cell>
          <cell r="DF323">
            <v>379.0510999999824</v>
          </cell>
          <cell r="DG323">
            <v>98.387999999977183</v>
          </cell>
          <cell r="DH323">
            <v>64.648599999956787</v>
          </cell>
          <cell r="DI323">
            <v>63.157999999995809</v>
          </cell>
          <cell r="DJ323">
            <v>15.729999999981374</v>
          </cell>
          <cell r="DK323">
            <v>9.3450000000011642</v>
          </cell>
          <cell r="DL323">
            <v>189.42000000004191</v>
          </cell>
          <cell r="DM323">
            <v>89.329000000027008</v>
          </cell>
          <cell r="DN323">
            <v>76.178000000072643</v>
          </cell>
          <cell r="DO323">
            <v>21.20899999991525</v>
          </cell>
          <cell r="DP323">
            <v>200.99119999998948</v>
          </cell>
          <cell r="DQ323">
            <v>222.68860000005225</v>
          </cell>
          <cell r="DR323">
            <v>507.57960000005551</v>
          </cell>
          <cell r="DS323">
            <v>32.572400000004563</v>
          </cell>
          <cell r="DT323">
            <v>46.218699999997625</v>
          </cell>
          <cell r="DU323">
            <v>45.472099999984493</v>
          </cell>
          <cell r="DV323">
            <v>-109.85190000000875</v>
          </cell>
          <cell r="DW323">
            <v>-5.8175999999948544</v>
          </cell>
          <cell r="DX323">
            <v>-14.982199999998556</v>
          </cell>
          <cell r="DY323">
            <v>-3.1077000000077533</v>
          </cell>
          <cell r="DZ323">
            <v>-1.7071999999752734</v>
          </cell>
          <cell r="EA323">
            <v>142.60000000000582</v>
          </cell>
          <cell r="EB323">
            <v>148.65800000002491</v>
          </cell>
          <cell r="EC323">
            <v>145.14699999999721</v>
          </cell>
          <cell r="ED323">
            <v>82.377999999996973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132.79100000020117</v>
          </cell>
          <cell r="G325">
            <v>132.01069466024637</v>
          </cell>
          <cell r="H325">
            <v>234.0867569996044</v>
          </cell>
          <cell r="I325">
            <v>164.37246000021696</v>
          </cell>
          <cell r="J325">
            <v>140.65730000007898</v>
          </cell>
          <cell r="K325">
            <v>88.093000000342727</v>
          </cell>
          <cell r="L325">
            <v>-341.23859999980778</v>
          </cell>
          <cell r="M325">
            <v>140.86100000049919</v>
          </cell>
          <cell r="N325">
            <v>420.73000000044703</v>
          </cell>
          <cell r="O325">
            <v>138.78429999947548</v>
          </cell>
          <cell r="P325">
            <v>107.87399999983609</v>
          </cell>
          <cell r="Q325">
            <v>158.58199999947101</v>
          </cell>
          <cell r="R325">
            <v>-454.60786998271942</v>
          </cell>
          <cell r="S325">
            <v>214.86099999956787</v>
          </cell>
          <cell r="T325">
            <v>199.21200000029057</v>
          </cell>
          <cell r="U325">
            <v>178.04217999987304</v>
          </cell>
          <cell r="V325">
            <v>333.17934999987483</v>
          </cell>
          <cell r="W325">
            <v>156.49629999976605</v>
          </cell>
          <cell r="X325">
            <v>114.42510000057518</v>
          </cell>
          <cell r="Y325">
            <v>-1911.7540000006557</v>
          </cell>
          <cell r="Z325">
            <v>289.25760000012815</v>
          </cell>
          <cell r="AA325">
            <v>568.92300000041723</v>
          </cell>
          <cell r="AB325">
            <v>479.71860000025481</v>
          </cell>
          <cell r="AC325">
            <v>265.10699999984354</v>
          </cell>
          <cell r="AD325">
            <v>-1342.0759999994189</v>
          </cell>
          <cell r="AE325">
            <v>1283.9306490123272</v>
          </cell>
          <cell r="AF325">
            <v>174.70839999988675</v>
          </cell>
          <cell r="AG325">
            <v>346.56339999940246</v>
          </cell>
          <cell r="AH325">
            <v>255.85444900020957</v>
          </cell>
          <cell r="AI325">
            <v>327.0984000004828</v>
          </cell>
          <cell r="AJ325">
            <v>150.98329999949783</v>
          </cell>
          <cell r="AK325">
            <v>129.85900000017136</v>
          </cell>
          <cell r="AL325">
            <v>-178.92329999990761</v>
          </cell>
          <cell r="AM325">
            <v>580.48500000033528</v>
          </cell>
          <cell r="AN325">
            <v>189.77600000053644</v>
          </cell>
          <cell r="AO325">
            <v>315.74660000018775</v>
          </cell>
          <cell r="AP325">
            <v>175.65070000011474</v>
          </cell>
          <cell r="AQ325">
            <v>-1183.8712999997661</v>
          </cell>
          <cell r="AR325">
            <v>2553.6120999976993</v>
          </cell>
          <cell r="AS325">
            <v>388.63489999994636</v>
          </cell>
          <cell r="AT325">
            <v>98.555500000715256</v>
          </cell>
          <cell r="AU325">
            <v>282.68879999965429</v>
          </cell>
          <cell r="AV325">
            <v>312.69340000022203</v>
          </cell>
          <cell r="AW325">
            <v>309.51759999990463</v>
          </cell>
          <cell r="AX325">
            <v>153.39290000032634</v>
          </cell>
          <cell r="AY325">
            <v>-62.575600000098348</v>
          </cell>
          <cell r="AZ325">
            <v>438.09810000006109</v>
          </cell>
          <cell r="BA325">
            <v>265.68149999994785</v>
          </cell>
          <cell r="BB325">
            <v>564.80250000022352</v>
          </cell>
          <cell r="BC325">
            <v>419.71100000012666</v>
          </cell>
          <cell r="BD325">
            <v>-617.58850000053644</v>
          </cell>
          <cell r="BE325">
            <v>1944.3804000020027</v>
          </cell>
          <cell r="BF325">
            <v>226.15970000065863</v>
          </cell>
          <cell r="BG325">
            <v>320.29490000009537</v>
          </cell>
          <cell r="BH325">
            <v>324.05490000080317</v>
          </cell>
          <cell r="BI325">
            <v>213.23369999974966</v>
          </cell>
          <cell r="BJ325">
            <v>233.5077000008896</v>
          </cell>
          <cell r="BK325">
            <v>113.6308000003919</v>
          </cell>
          <cell r="BL325">
            <v>-1064.8646999998018</v>
          </cell>
          <cell r="BM325">
            <v>488.0285000000149</v>
          </cell>
          <cell r="BN325">
            <v>241.42299999948591</v>
          </cell>
          <cell r="BO325">
            <v>452.62330000009388</v>
          </cell>
          <cell r="BP325">
            <v>388.39899999927729</v>
          </cell>
          <cell r="BQ325">
            <v>7.8896000003442168</v>
          </cell>
          <cell r="BR325">
            <v>27.418400004506111</v>
          </cell>
          <cell r="BS325">
            <v>177.86349999997765</v>
          </cell>
          <cell r="BT325">
            <v>99.772499999962747</v>
          </cell>
          <cell r="BU325">
            <v>57.162000000476837</v>
          </cell>
          <cell r="BV325">
            <v>13.404699999839067</v>
          </cell>
          <cell r="BW325">
            <v>84.050999999977648</v>
          </cell>
          <cell r="BX325">
            <v>48.911700000055134</v>
          </cell>
          <cell r="BY325">
            <v>102.10840000025928</v>
          </cell>
          <cell r="BZ325">
            <v>65.840900000184774</v>
          </cell>
          <cell r="CA325">
            <v>42.80599999986589</v>
          </cell>
          <cell r="CB325">
            <v>-1051.295700000599</v>
          </cell>
          <cell r="CC325">
            <v>215.81500000040978</v>
          </cell>
          <cell r="CD325">
            <v>170.97840000037104</v>
          </cell>
          <cell r="CE325">
            <v>843.57529999315739</v>
          </cell>
          <cell r="CF325">
            <v>-286.91860000044107</v>
          </cell>
          <cell r="CG325">
            <v>-56.74100000038743</v>
          </cell>
          <cell r="CH325">
            <v>73.304000000469387</v>
          </cell>
          <cell r="CI325">
            <v>31.669999999925494</v>
          </cell>
          <cell r="CJ325">
            <v>35.114000000059605</v>
          </cell>
          <cell r="CK325">
            <v>11.228400000371039</v>
          </cell>
          <cell r="CL325">
            <v>149.97650000080466</v>
          </cell>
          <cell r="CM325">
            <v>240.89900000020862</v>
          </cell>
          <cell r="CN325">
            <v>86.682699999772012</v>
          </cell>
          <cell r="CO325">
            <v>220.87429999932647</v>
          </cell>
          <cell r="CP325">
            <v>141.62200000043958</v>
          </cell>
          <cell r="CQ325">
            <v>195.8640000000596</v>
          </cell>
          <cell r="CR325">
            <v>1217.1377000138164</v>
          </cell>
          <cell r="CS325">
            <v>241.76599999982864</v>
          </cell>
          <cell r="CT325">
            <v>117.92900000046939</v>
          </cell>
          <cell r="CU325">
            <v>-33.222000000067055</v>
          </cell>
          <cell r="CV325">
            <v>58.315500000491738</v>
          </cell>
          <cell r="CW325">
            <v>-41.516499999910593</v>
          </cell>
          <cell r="CX325">
            <v>20.830500000156462</v>
          </cell>
          <cell r="CY325">
            <v>231.53679999988526</v>
          </cell>
          <cell r="CZ325">
            <v>10.768800000660121</v>
          </cell>
          <cell r="DA325">
            <v>121.46260000020266</v>
          </cell>
          <cell r="DB325">
            <v>170.84800000023097</v>
          </cell>
          <cell r="DC325">
            <v>146.59999999962747</v>
          </cell>
          <cell r="DD325">
            <v>171.81899999920279</v>
          </cell>
          <cell r="DE325">
            <v>1430.1365000084043</v>
          </cell>
          <cell r="DF325">
            <v>379.05109999980778</v>
          </cell>
          <cell r="DG325">
            <v>98.387999999336898</v>
          </cell>
          <cell r="DH325">
            <v>64.648599999956787</v>
          </cell>
          <cell r="DI325">
            <v>63.157999999821186</v>
          </cell>
          <cell r="DJ325">
            <v>15.729999999515712</v>
          </cell>
          <cell r="DK325">
            <v>9.3449999997392297</v>
          </cell>
          <cell r="DL325">
            <v>189.41999999992549</v>
          </cell>
          <cell r="DM325">
            <v>89.328999999910593</v>
          </cell>
          <cell r="DN325">
            <v>76.177999999374151</v>
          </cell>
          <cell r="DO325">
            <v>21.208999999798834</v>
          </cell>
          <cell r="DP325">
            <v>200.99120000004768</v>
          </cell>
          <cell r="DQ325">
            <v>222.68859999999404</v>
          </cell>
          <cell r="DR325">
            <v>507.57960001379251</v>
          </cell>
          <cell r="DS325">
            <v>32.572399999946356</v>
          </cell>
          <cell r="DT325">
            <v>46.218700000084937</v>
          </cell>
          <cell r="DU325">
            <v>45.472099999897182</v>
          </cell>
          <cell r="DV325">
            <v>-109.85190000012517</v>
          </cell>
          <cell r="DW325">
            <v>-5.8175999997183681</v>
          </cell>
          <cell r="DX325">
            <v>-14.982200000435114</v>
          </cell>
          <cell r="DY325">
            <v>-3.1076999995857477</v>
          </cell>
          <cell r="DZ325">
            <v>-1.7071999991312623</v>
          </cell>
          <cell r="EA325">
            <v>142.60000000055879</v>
          </cell>
          <cell r="EB325">
            <v>148.65799999982119</v>
          </cell>
          <cell r="EC325">
            <v>145.14699999988079</v>
          </cell>
          <cell r="ED325">
            <v>82.378000000491738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F359">
            <v>1466.8889999999999</v>
          </cell>
          <cell r="G359">
            <v>1487.0619999999999</v>
          </cell>
          <cell r="H359">
            <v>1945.002</v>
          </cell>
          <cell r="I359">
            <v>2009.79</v>
          </cell>
          <cell r="J359">
            <v>2160.1109999999999</v>
          </cell>
          <cell r="K359">
            <v>2157.87</v>
          </cell>
          <cell r="L359">
            <v>2034.0650000000001</v>
          </cell>
          <cell r="M359">
            <v>2146.8429999999998</v>
          </cell>
          <cell r="N359">
            <v>2089.3200000000002</v>
          </cell>
          <cell r="O359">
            <v>1993.4549999999999</v>
          </cell>
          <cell r="P359">
            <v>1585.8</v>
          </cell>
          <cell r="Q359">
            <v>1339.634</v>
          </cell>
          <cell r="R359">
            <v>22252.868999999999</v>
          </cell>
          <cell r="S359">
            <v>1459.48</v>
          </cell>
          <cell r="T359">
            <v>1428.588</v>
          </cell>
          <cell r="U359">
            <v>1935.3610000000001</v>
          </cell>
          <cell r="V359">
            <v>1999.77</v>
          </cell>
          <cell r="W359">
            <v>2149.3850000000002</v>
          </cell>
          <cell r="X359">
            <v>2147.04</v>
          </cell>
          <cell r="Y359">
            <v>2023.9280000000001</v>
          </cell>
          <cell r="Z359">
            <v>2136.1170000000002</v>
          </cell>
          <cell r="AA359">
            <v>2078.94</v>
          </cell>
          <cell r="AB359">
            <v>1983.442</v>
          </cell>
          <cell r="AC359">
            <v>1577.88</v>
          </cell>
          <cell r="AD359">
            <v>1332.9380000000001</v>
          </cell>
          <cell r="AE359">
            <v>22141.691999999995</v>
          </cell>
          <cell r="AF359">
            <v>1452.2260000000001</v>
          </cell>
          <cell r="AG359">
            <v>1421.4480000000001</v>
          </cell>
          <cell r="AH359">
            <v>1925.6890000000001</v>
          </cell>
          <cell r="AI359">
            <v>1989.75</v>
          </cell>
          <cell r="AJ359">
            <v>2138.6280000000002</v>
          </cell>
          <cell r="AK359">
            <v>2136.39</v>
          </cell>
          <cell r="AL359">
            <v>2013.8219999999999</v>
          </cell>
          <cell r="AM359">
            <v>2125.4839999999999</v>
          </cell>
          <cell r="AN359">
            <v>2068.5</v>
          </cell>
          <cell r="AO359">
            <v>1973.5530000000001</v>
          </cell>
          <cell r="AP359">
            <v>1569.96</v>
          </cell>
          <cell r="AQ359">
            <v>1326.242</v>
          </cell>
          <cell r="AR359">
            <v>22030.878999999997</v>
          </cell>
          <cell r="AS359">
            <v>1444.972</v>
          </cell>
          <cell r="AT359">
            <v>1414.308</v>
          </cell>
          <cell r="AU359">
            <v>1915.9860000000001</v>
          </cell>
          <cell r="AV359">
            <v>1979.82</v>
          </cell>
          <cell r="AW359">
            <v>2127.933</v>
          </cell>
          <cell r="AX359">
            <v>2125.71</v>
          </cell>
          <cell r="AY359">
            <v>2003.7159999999999</v>
          </cell>
          <cell r="AZ359">
            <v>2114.8510000000001</v>
          </cell>
          <cell r="BA359">
            <v>2058.1799999999998</v>
          </cell>
          <cell r="BB359">
            <v>1963.664</v>
          </cell>
          <cell r="BC359">
            <v>1562.1</v>
          </cell>
          <cell r="BD359">
            <v>1319.6389999999999</v>
          </cell>
          <cell r="BE359">
            <v>21970.996999999999</v>
          </cell>
          <cell r="BF359">
            <v>1437.7180000000001</v>
          </cell>
          <cell r="BG359">
            <v>1457.482</v>
          </cell>
          <cell r="BH359">
            <v>1906.4690000000001</v>
          </cell>
          <cell r="BI359">
            <v>1969.86</v>
          </cell>
          <cell r="BJ359">
            <v>2117.3310000000001</v>
          </cell>
          <cell r="BK359">
            <v>2115.09</v>
          </cell>
          <cell r="BL359">
            <v>1993.703</v>
          </cell>
          <cell r="BM359">
            <v>2104.2489999999998</v>
          </cell>
          <cell r="BN359">
            <v>2047.86</v>
          </cell>
          <cell r="BO359">
            <v>1953.8989999999999</v>
          </cell>
          <cell r="BP359">
            <v>1554.3</v>
          </cell>
          <cell r="BQ359">
            <v>1313.0360000000001</v>
          </cell>
          <cell r="BR359">
            <v>21811.194000000003</v>
          </cell>
          <cell r="BS359">
            <v>1430.5260000000001</v>
          </cell>
          <cell r="BT359">
            <v>1400.2239999999999</v>
          </cell>
          <cell r="BU359">
            <v>1896.921</v>
          </cell>
          <cell r="BV359">
            <v>1960.08</v>
          </cell>
          <cell r="BW359">
            <v>2106.6979999999999</v>
          </cell>
          <cell r="BX359">
            <v>2104.56</v>
          </cell>
          <cell r="BY359">
            <v>1983.69</v>
          </cell>
          <cell r="BZ359">
            <v>2093.7399999999998</v>
          </cell>
          <cell r="CA359">
            <v>2037.69</v>
          </cell>
          <cell r="CB359">
            <v>1944.0719999999999</v>
          </cell>
          <cell r="CC359">
            <v>1546.56</v>
          </cell>
          <cell r="CD359">
            <v>1306.433</v>
          </cell>
          <cell r="CE359">
            <v>21702.052000000003</v>
          </cell>
          <cell r="CF359">
            <v>1423.4580000000001</v>
          </cell>
          <cell r="CG359">
            <v>1393.28</v>
          </cell>
          <cell r="CH359">
            <v>1887.3420000000001</v>
          </cell>
          <cell r="CI359">
            <v>1950.24</v>
          </cell>
          <cell r="CJ359">
            <v>2096.1579999999999</v>
          </cell>
          <cell r="CK359">
            <v>2094.0300000000002</v>
          </cell>
          <cell r="CL359">
            <v>1973.8009999999999</v>
          </cell>
          <cell r="CM359">
            <v>2083.2620000000002</v>
          </cell>
          <cell r="CN359">
            <v>2027.43</v>
          </cell>
          <cell r="CO359">
            <v>1934.307</v>
          </cell>
          <cell r="CP359">
            <v>1538.79</v>
          </cell>
          <cell r="CQ359">
            <v>1299.954</v>
          </cell>
          <cell r="CR359">
            <v>21593.618000000002</v>
          </cell>
          <cell r="CS359">
            <v>1416.2660000000001</v>
          </cell>
          <cell r="CT359">
            <v>1386.252</v>
          </cell>
          <cell r="CU359">
            <v>1877.9490000000001</v>
          </cell>
          <cell r="CV359">
            <v>1940.52</v>
          </cell>
          <cell r="CW359">
            <v>2085.7109999999998</v>
          </cell>
          <cell r="CX359">
            <v>2083.5300000000002</v>
          </cell>
          <cell r="CY359">
            <v>1963.943</v>
          </cell>
          <cell r="CZ359">
            <v>2072.9079999999999</v>
          </cell>
          <cell r="DA359">
            <v>2017.32</v>
          </cell>
          <cell r="DB359">
            <v>1924.6659999999999</v>
          </cell>
          <cell r="DC359">
            <v>1531.14</v>
          </cell>
          <cell r="DD359">
            <v>1293.413</v>
          </cell>
          <cell r="DE359">
            <v>21534.654000000002</v>
          </cell>
          <cell r="DF359">
            <v>1409.1980000000001</v>
          </cell>
          <cell r="DG359">
            <v>1428.569</v>
          </cell>
          <cell r="DH359">
            <v>1868.556</v>
          </cell>
          <cell r="DI359">
            <v>1930.77</v>
          </cell>
          <cell r="DJ359">
            <v>2075.1709999999998</v>
          </cell>
          <cell r="DK359">
            <v>2073.12</v>
          </cell>
          <cell r="DL359">
            <v>1954.085</v>
          </cell>
          <cell r="DM359">
            <v>2062.5230000000001</v>
          </cell>
          <cell r="DN359">
            <v>2007.21</v>
          </cell>
          <cell r="DO359">
            <v>1915.1179999999999</v>
          </cell>
          <cell r="DP359">
            <v>1523.4</v>
          </cell>
          <cell r="DQ359">
            <v>1286.934</v>
          </cell>
          <cell r="DR359">
            <v>21378.170999999998</v>
          </cell>
          <cell r="DS359">
            <v>1402.1610000000001</v>
          </cell>
          <cell r="DT359">
            <v>1372.42</v>
          </cell>
          <cell r="DU359">
            <v>1859.2249999999999</v>
          </cell>
          <cell r="DV359">
            <v>1921.17</v>
          </cell>
          <cell r="DW359">
            <v>2064.848</v>
          </cell>
          <cell r="DX359">
            <v>2062.7399999999998</v>
          </cell>
          <cell r="DY359">
            <v>1944.413</v>
          </cell>
          <cell r="DZ359">
            <v>2052.1689999999999</v>
          </cell>
          <cell r="EA359">
            <v>1997.19</v>
          </cell>
          <cell r="EB359">
            <v>1905.4770000000001</v>
          </cell>
          <cell r="EC359">
            <v>1515.81</v>
          </cell>
          <cell r="ED359">
            <v>1280.548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1466.8889999999999</v>
          </cell>
          <cell r="G361">
            <v>1487.0619999999999</v>
          </cell>
          <cell r="H361">
            <v>1945.002</v>
          </cell>
          <cell r="I361">
            <v>2009.79</v>
          </cell>
          <cell r="J361">
            <v>2160.1109999999999</v>
          </cell>
          <cell r="K361">
            <v>2157.87</v>
          </cell>
          <cell r="L361">
            <v>2034.0650000000001</v>
          </cell>
          <cell r="M361">
            <v>2146.8429999999998</v>
          </cell>
          <cell r="N361">
            <v>2089.3200000000002</v>
          </cell>
          <cell r="O361">
            <v>1993.4549999999999</v>
          </cell>
          <cell r="P361">
            <v>1585.8</v>
          </cell>
          <cell r="Q361">
            <v>1339.634</v>
          </cell>
          <cell r="R361">
            <v>22252.868999999999</v>
          </cell>
          <cell r="S361">
            <v>1459.48</v>
          </cell>
          <cell r="T361">
            <v>1428.588</v>
          </cell>
          <cell r="U361">
            <v>1935.3610000000001</v>
          </cell>
          <cell r="V361">
            <v>1999.77</v>
          </cell>
          <cell r="W361">
            <v>2149.3850000000002</v>
          </cell>
          <cell r="X361">
            <v>2147.04</v>
          </cell>
          <cell r="Y361">
            <v>2023.9280000000001</v>
          </cell>
          <cell r="Z361">
            <v>2136.1170000000002</v>
          </cell>
          <cell r="AA361">
            <v>2078.94</v>
          </cell>
          <cell r="AB361">
            <v>1983.442</v>
          </cell>
          <cell r="AC361">
            <v>1577.88</v>
          </cell>
          <cell r="AD361">
            <v>1332.9380000000001</v>
          </cell>
          <cell r="AE361">
            <v>22141.691999999995</v>
          </cell>
          <cell r="AF361">
            <v>1452.2260000000001</v>
          </cell>
          <cell r="AG361">
            <v>1421.4480000000001</v>
          </cell>
          <cell r="AH361">
            <v>1925.6890000000001</v>
          </cell>
          <cell r="AI361">
            <v>1989.75</v>
          </cell>
          <cell r="AJ361">
            <v>2138.6280000000002</v>
          </cell>
          <cell r="AK361">
            <v>2136.39</v>
          </cell>
          <cell r="AL361">
            <v>2013.8219999999999</v>
          </cell>
          <cell r="AM361">
            <v>2125.4839999999999</v>
          </cell>
          <cell r="AN361">
            <v>2068.5</v>
          </cell>
          <cell r="AO361">
            <v>1973.5530000000001</v>
          </cell>
          <cell r="AP361">
            <v>1569.96</v>
          </cell>
          <cell r="AQ361">
            <v>1326.242</v>
          </cell>
          <cell r="AR361">
            <v>22030.878999999997</v>
          </cell>
          <cell r="AS361">
            <v>1444.972</v>
          </cell>
          <cell r="AT361">
            <v>1414.308</v>
          </cell>
          <cell r="AU361">
            <v>1915.9860000000001</v>
          </cell>
          <cell r="AV361">
            <v>1979.82</v>
          </cell>
          <cell r="AW361">
            <v>2127.933</v>
          </cell>
          <cell r="AX361">
            <v>2125.71</v>
          </cell>
          <cell r="AY361">
            <v>2003.7159999999999</v>
          </cell>
          <cell r="AZ361">
            <v>2114.8510000000001</v>
          </cell>
          <cell r="BA361">
            <v>2058.1799999999998</v>
          </cell>
          <cell r="BB361">
            <v>1963.664</v>
          </cell>
          <cell r="BC361">
            <v>1562.1</v>
          </cell>
          <cell r="BD361">
            <v>1319.6389999999999</v>
          </cell>
          <cell r="BE361">
            <v>21970.996999999999</v>
          </cell>
          <cell r="BF361">
            <v>1437.7180000000001</v>
          </cell>
          <cell r="BG361">
            <v>1457.482</v>
          </cell>
          <cell r="BH361">
            <v>1906.4690000000001</v>
          </cell>
          <cell r="BI361">
            <v>1969.86</v>
          </cell>
          <cell r="BJ361">
            <v>2117.3310000000001</v>
          </cell>
          <cell r="BK361">
            <v>2115.09</v>
          </cell>
          <cell r="BL361">
            <v>1993.703</v>
          </cell>
          <cell r="BM361">
            <v>2104.2489999999998</v>
          </cell>
          <cell r="BN361">
            <v>2047.86</v>
          </cell>
          <cell r="BO361">
            <v>1953.8989999999999</v>
          </cell>
          <cell r="BP361">
            <v>1554.3</v>
          </cell>
          <cell r="BQ361">
            <v>1313.0360000000001</v>
          </cell>
          <cell r="BR361">
            <v>21811.194000000003</v>
          </cell>
          <cell r="BS361">
            <v>1430.5260000000001</v>
          </cell>
          <cell r="BT361">
            <v>1400.2239999999999</v>
          </cell>
          <cell r="BU361">
            <v>1896.921</v>
          </cell>
          <cell r="BV361">
            <v>1960.08</v>
          </cell>
          <cell r="BW361">
            <v>2106.6979999999999</v>
          </cell>
          <cell r="BX361">
            <v>2104.56</v>
          </cell>
          <cell r="BY361">
            <v>1983.69</v>
          </cell>
          <cell r="BZ361">
            <v>2093.7399999999998</v>
          </cell>
          <cell r="CA361">
            <v>2037.69</v>
          </cell>
          <cell r="CB361">
            <v>1944.0719999999999</v>
          </cell>
          <cell r="CC361">
            <v>1546.56</v>
          </cell>
          <cell r="CD361">
            <v>1306.433</v>
          </cell>
          <cell r="CE361">
            <v>21702.052000000003</v>
          </cell>
          <cell r="CF361">
            <v>1423.4580000000001</v>
          </cell>
          <cell r="CG361">
            <v>1393.28</v>
          </cell>
          <cell r="CH361">
            <v>1887.3420000000001</v>
          </cell>
          <cell r="CI361">
            <v>1950.24</v>
          </cell>
          <cell r="CJ361">
            <v>2096.1579999999999</v>
          </cell>
          <cell r="CK361">
            <v>2094.0300000000002</v>
          </cell>
          <cell r="CL361">
            <v>1973.8009999999999</v>
          </cell>
          <cell r="CM361">
            <v>2083.2620000000002</v>
          </cell>
          <cell r="CN361">
            <v>2027.43</v>
          </cell>
          <cell r="CO361">
            <v>1934.307</v>
          </cell>
          <cell r="CP361">
            <v>1538.79</v>
          </cell>
          <cell r="CQ361">
            <v>1299.954</v>
          </cell>
          <cell r="CR361">
            <v>21593.618000000002</v>
          </cell>
          <cell r="CS361">
            <v>1416.2660000000001</v>
          </cell>
          <cell r="CT361">
            <v>1386.252</v>
          </cell>
          <cell r="CU361">
            <v>1877.9490000000001</v>
          </cell>
          <cell r="CV361">
            <v>1940.52</v>
          </cell>
          <cell r="CW361">
            <v>2085.7109999999998</v>
          </cell>
          <cell r="CX361">
            <v>2083.5300000000002</v>
          </cell>
          <cell r="CY361">
            <v>1963.943</v>
          </cell>
          <cell r="CZ361">
            <v>2072.9079999999999</v>
          </cell>
          <cell r="DA361">
            <v>2017.32</v>
          </cell>
          <cell r="DB361">
            <v>1924.6659999999999</v>
          </cell>
          <cell r="DC361">
            <v>1531.14</v>
          </cell>
          <cell r="DD361">
            <v>1293.413</v>
          </cell>
          <cell r="DE361">
            <v>21534.654000000002</v>
          </cell>
          <cell r="DF361">
            <v>1409.1980000000001</v>
          </cell>
          <cell r="DG361">
            <v>1428.569</v>
          </cell>
          <cell r="DH361">
            <v>1868.556</v>
          </cell>
          <cell r="DI361">
            <v>1930.77</v>
          </cell>
          <cell r="DJ361">
            <v>2075.1709999999998</v>
          </cell>
          <cell r="DK361">
            <v>2073.12</v>
          </cell>
          <cell r="DL361">
            <v>1954.085</v>
          </cell>
          <cell r="DM361">
            <v>2062.5230000000001</v>
          </cell>
          <cell r="DN361">
            <v>2007.21</v>
          </cell>
          <cell r="DO361">
            <v>1915.1179999999999</v>
          </cell>
          <cell r="DP361">
            <v>1523.4</v>
          </cell>
          <cell r="DQ361">
            <v>1286.934</v>
          </cell>
          <cell r="DR361">
            <v>21378.170999999998</v>
          </cell>
          <cell r="DS361">
            <v>1402.1610000000001</v>
          </cell>
          <cell r="DT361">
            <v>1372.42</v>
          </cell>
          <cell r="DU361">
            <v>1859.2249999999999</v>
          </cell>
          <cell r="DV361">
            <v>1921.17</v>
          </cell>
          <cell r="DW361">
            <v>2064.848</v>
          </cell>
          <cell r="DX361">
            <v>2062.7399999999998</v>
          </cell>
          <cell r="DY361">
            <v>1944.413</v>
          </cell>
          <cell r="DZ361">
            <v>2052.1689999999999</v>
          </cell>
          <cell r="EA361">
            <v>1997.19</v>
          </cell>
          <cell r="EB361">
            <v>1905.4770000000001</v>
          </cell>
          <cell r="EC361">
            <v>1515.81</v>
          </cell>
          <cell r="ED361">
            <v>1280.548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1466.8889999999665</v>
          </cell>
          <cell r="G420">
            <v>1487.0620000000345</v>
          </cell>
          <cell r="H420">
            <v>1945.0019999999786</v>
          </cell>
          <cell r="I420">
            <v>2009.7900000000373</v>
          </cell>
          <cell r="J420">
            <v>2160.1110000000335</v>
          </cell>
          <cell r="K420">
            <v>2157.8699999999953</v>
          </cell>
          <cell r="L420">
            <v>2034.0649999999441</v>
          </cell>
          <cell r="M420">
            <v>2146.8429999999935</v>
          </cell>
          <cell r="N420">
            <v>2089.3200000000652</v>
          </cell>
          <cell r="O420">
            <v>1993.4550000000745</v>
          </cell>
          <cell r="P420">
            <v>1585.8000000000466</v>
          </cell>
          <cell r="Q420">
            <v>1339.6339999999618</v>
          </cell>
          <cell r="R420">
            <v>22252.869000000879</v>
          </cell>
          <cell r="S420">
            <v>1459.4799999999814</v>
          </cell>
          <cell r="T420">
            <v>1428.5879999999888</v>
          </cell>
          <cell r="U420">
            <v>1935.3610000000335</v>
          </cell>
          <cell r="V420">
            <v>1999.7700000000186</v>
          </cell>
          <cell r="W420">
            <v>2149.3850000000093</v>
          </cell>
          <cell r="X420">
            <v>2147.0400000000373</v>
          </cell>
          <cell r="Y420">
            <v>2023.9279999999562</v>
          </cell>
          <cell r="Z420">
            <v>2136.1169999999693</v>
          </cell>
          <cell r="AA420">
            <v>2078.9400000000605</v>
          </cell>
          <cell r="AB420">
            <v>1983.4420000000391</v>
          </cell>
          <cell r="AC420">
            <v>1577.8800000000047</v>
          </cell>
          <cell r="AD420">
            <v>1332.9379999999655</v>
          </cell>
          <cell r="AE420">
            <v>22141.691999999806</v>
          </cell>
          <cell r="AF420">
            <v>1452.2260000000242</v>
          </cell>
          <cell r="AG420">
            <v>1421.4479999999749</v>
          </cell>
          <cell r="AH420">
            <v>1925.689000000013</v>
          </cell>
          <cell r="AI420">
            <v>1989.7500000001164</v>
          </cell>
          <cell r="AJ420">
            <v>2138.6280000000261</v>
          </cell>
          <cell r="AK420">
            <v>2136.390000000014</v>
          </cell>
          <cell r="AL420">
            <v>2013.8219999999274</v>
          </cell>
          <cell r="AM420">
            <v>2125.4840000000549</v>
          </cell>
          <cell r="AN420">
            <v>2068.5</v>
          </cell>
          <cell r="AO420">
            <v>1973.5529999999562</v>
          </cell>
          <cell r="AP420">
            <v>1569.960000000021</v>
          </cell>
          <cell r="AQ420">
            <v>1326.2419999999693</v>
          </cell>
          <cell r="AR420">
            <v>22030.878999999724</v>
          </cell>
          <cell r="AS420">
            <v>1444.9719999999506</v>
          </cell>
          <cell r="AT420">
            <v>1414.3079999999609</v>
          </cell>
          <cell r="AU420">
            <v>1915.9860000000335</v>
          </cell>
          <cell r="AV420">
            <v>1979.8200000000652</v>
          </cell>
          <cell r="AW420">
            <v>2127.9330000000773</v>
          </cell>
          <cell r="AX420">
            <v>2125.7099999999627</v>
          </cell>
          <cell r="AY420">
            <v>2003.7160000000149</v>
          </cell>
          <cell r="AZ420">
            <v>2114.8510000000242</v>
          </cell>
          <cell r="BA420">
            <v>2058.1800000000512</v>
          </cell>
          <cell r="BB420">
            <v>1963.6639999999898</v>
          </cell>
          <cell r="BC420">
            <v>1562.1000000000349</v>
          </cell>
          <cell r="BD420">
            <v>1319.6389999999665</v>
          </cell>
          <cell r="BE420">
            <v>21970.997000001371</v>
          </cell>
          <cell r="BF420">
            <v>1437.7179999999935</v>
          </cell>
          <cell r="BG420">
            <v>1457.4820000000182</v>
          </cell>
          <cell r="BH420">
            <v>1906.469000000041</v>
          </cell>
          <cell r="BI420">
            <v>1969.859999999986</v>
          </cell>
          <cell r="BJ420">
            <v>2117.3310000000056</v>
          </cell>
          <cell r="BK420">
            <v>2115.0899999999674</v>
          </cell>
          <cell r="BL420">
            <v>1993.7029999999795</v>
          </cell>
          <cell r="BM420">
            <v>2104.2489999999525</v>
          </cell>
          <cell r="BN420">
            <v>2047.859999999986</v>
          </cell>
          <cell r="BO420">
            <v>1953.8989999999758</v>
          </cell>
          <cell r="BP420">
            <v>1554.2999999999884</v>
          </cell>
          <cell r="BQ420">
            <v>1313.0360000000219</v>
          </cell>
          <cell r="BR420">
            <v>21811.194000000134</v>
          </cell>
          <cell r="BS420">
            <v>1430.5260000000126</v>
          </cell>
          <cell r="BT420">
            <v>1400.2239999999292</v>
          </cell>
          <cell r="BU420">
            <v>1896.9210000000894</v>
          </cell>
          <cell r="BV420">
            <v>1960.0799999999581</v>
          </cell>
          <cell r="BW420">
            <v>2106.6980000000913</v>
          </cell>
          <cell r="BX420">
            <v>2104.5600000000559</v>
          </cell>
          <cell r="BY420">
            <v>1983.6899999999441</v>
          </cell>
          <cell r="BZ420">
            <v>2093.7399999999907</v>
          </cell>
          <cell r="CA420">
            <v>2037.6899999999441</v>
          </cell>
          <cell r="CB420">
            <v>1944.0720000000438</v>
          </cell>
          <cell r="CC420">
            <v>1546.5599999999977</v>
          </cell>
          <cell r="CD420">
            <v>1306.4329999999609</v>
          </cell>
          <cell r="CE420">
            <v>21702.052000000142</v>
          </cell>
          <cell r="CF420">
            <v>1423.4579999999842</v>
          </cell>
          <cell r="CG420">
            <v>1393.2799999999697</v>
          </cell>
          <cell r="CH420">
            <v>1887.341999999946</v>
          </cell>
          <cell r="CI420">
            <v>1950.2400000001071</v>
          </cell>
          <cell r="CJ420">
            <v>2096.158000000054</v>
          </cell>
          <cell r="CK420">
            <v>2094.0299999999115</v>
          </cell>
          <cell r="CL420">
            <v>1973.8009999999776</v>
          </cell>
          <cell r="CM420">
            <v>2083.2619999999879</v>
          </cell>
          <cell r="CN420">
            <v>2027.4299999999348</v>
          </cell>
          <cell r="CO420">
            <v>1934.3070000000298</v>
          </cell>
          <cell r="CP420">
            <v>1538.7900000000373</v>
          </cell>
          <cell r="CQ420">
            <v>1299.954000000027</v>
          </cell>
          <cell r="CR420">
            <v>21593.617999999784</v>
          </cell>
          <cell r="CS420">
            <v>1416.2660000000033</v>
          </cell>
          <cell r="CT420">
            <v>1386.2519999999786</v>
          </cell>
          <cell r="CU420">
            <v>1877.9489999999641</v>
          </cell>
          <cell r="CV420">
            <v>1940.5200000000186</v>
          </cell>
          <cell r="CW420">
            <v>2085.7110000000102</v>
          </cell>
          <cell r="CX420">
            <v>2083.5300000000279</v>
          </cell>
          <cell r="CY420">
            <v>1963.9430000000866</v>
          </cell>
          <cell r="CZ420">
            <v>2072.908000000054</v>
          </cell>
          <cell r="DA420">
            <v>2017.320000000007</v>
          </cell>
          <cell r="DB420">
            <v>1924.6660000000265</v>
          </cell>
          <cell r="DC420">
            <v>1531.140000000014</v>
          </cell>
          <cell r="DD420">
            <v>1293.4129999999714</v>
          </cell>
          <cell r="DE420">
            <v>21534.654000000097</v>
          </cell>
          <cell r="DF420">
            <v>1409.198000000004</v>
          </cell>
          <cell r="DG420">
            <v>1428.5690000000177</v>
          </cell>
          <cell r="DH420">
            <v>1868.5559999999823</v>
          </cell>
          <cell r="DI420">
            <v>1930.7700000000186</v>
          </cell>
          <cell r="DJ420">
            <v>2075.1710000000312</v>
          </cell>
          <cell r="DK420">
            <v>2073.1199999999953</v>
          </cell>
          <cell r="DL420">
            <v>1954.0849999999627</v>
          </cell>
          <cell r="DM420">
            <v>2062.5230000000447</v>
          </cell>
          <cell r="DN420">
            <v>2007.2099999999919</v>
          </cell>
          <cell r="DO420">
            <v>1915.1179999999877</v>
          </cell>
          <cell r="DP420">
            <v>1523.3999999999942</v>
          </cell>
          <cell r="DQ420">
            <v>1286.9340000000084</v>
          </cell>
          <cell r="DR420">
            <v>21378.170999999857</v>
          </cell>
          <cell r="DS420">
            <v>1402.1610000000073</v>
          </cell>
          <cell r="DT420">
            <v>1372.4199999999983</v>
          </cell>
          <cell r="DU420">
            <v>1859.2249999999767</v>
          </cell>
          <cell r="DV420">
            <v>1921.1700000000128</v>
          </cell>
          <cell r="DW420">
            <v>2064.8479999999981</v>
          </cell>
          <cell r="DX420">
            <v>2062.7400000000198</v>
          </cell>
          <cell r="DY420">
            <v>1944.4130000000005</v>
          </cell>
          <cell r="DZ420">
            <v>2052.1689999999944</v>
          </cell>
          <cell r="EA420">
            <v>1997.1900000000314</v>
          </cell>
          <cell r="EB420">
            <v>1905.476999999999</v>
          </cell>
          <cell r="EC420">
            <v>1515.8100000000049</v>
          </cell>
          <cell r="ED420">
            <v>1280.5479999999952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1466.8889999999665</v>
          </cell>
          <cell r="G430">
            <v>1487.0620000000345</v>
          </cell>
          <cell r="H430">
            <v>1945.0019999999786</v>
          </cell>
          <cell r="I430">
            <v>2009.7900000000373</v>
          </cell>
          <cell r="J430">
            <v>2160.1110000000335</v>
          </cell>
          <cell r="K430">
            <v>2157.8699999999953</v>
          </cell>
          <cell r="L430">
            <v>2034.0649999999441</v>
          </cell>
          <cell r="M430">
            <v>2146.8429999999935</v>
          </cell>
          <cell r="N430">
            <v>2089.3200000000652</v>
          </cell>
          <cell r="O430">
            <v>1993.4550000000745</v>
          </cell>
          <cell r="P430">
            <v>1585.8000000000466</v>
          </cell>
          <cell r="Q430">
            <v>1339.6339999999618</v>
          </cell>
          <cell r="R430">
            <v>22252.869000000879</v>
          </cell>
          <cell r="S430">
            <v>1459.4799999999814</v>
          </cell>
          <cell r="T430">
            <v>1428.5879999999888</v>
          </cell>
          <cell r="U430">
            <v>1935.3610000000335</v>
          </cell>
          <cell r="V430">
            <v>1999.7700000000186</v>
          </cell>
          <cell r="W430">
            <v>2149.3850000000093</v>
          </cell>
          <cell r="X430">
            <v>2147.0400000000373</v>
          </cell>
          <cell r="Y430">
            <v>2023.9279999999562</v>
          </cell>
          <cell r="Z430">
            <v>2136.1169999999693</v>
          </cell>
          <cell r="AA430">
            <v>2078.9400000000605</v>
          </cell>
          <cell r="AB430">
            <v>1983.4420000000391</v>
          </cell>
          <cell r="AC430">
            <v>1577.8800000000047</v>
          </cell>
          <cell r="AD430">
            <v>1332.9379999999655</v>
          </cell>
          <cell r="AE430">
            <v>22141.691999999806</v>
          </cell>
          <cell r="AF430">
            <v>1452.2260000000242</v>
          </cell>
          <cell r="AG430">
            <v>1421.4479999999749</v>
          </cell>
          <cell r="AH430">
            <v>1925.689000000013</v>
          </cell>
          <cell r="AI430">
            <v>1989.7500000001164</v>
          </cell>
          <cell r="AJ430">
            <v>2138.6280000000261</v>
          </cell>
          <cell r="AK430">
            <v>2136.390000000014</v>
          </cell>
          <cell r="AL430">
            <v>2013.8219999999274</v>
          </cell>
          <cell r="AM430">
            <v>2125.4840000000549</v>
          </cell>
          <cell r="AN430">
            <v>2068.5</v>
          </cell>
          <cell r="AO430">
            <v>1973.5529999999562</v>
          </cell>
          <cell r="AP430">
            <v>1569.960000000021</v>
          </cell>
          <cell r="AQ430">
            <v>1326.2419999999693</v>
          </cell>
          <cell r="AR430">
            <v>22030.878999999724</v>
          </cell>
          <cell r="AS430">
            <v>1444.9719999999506</v>
          </cell>
          <cell r="AT430">
            <v>1414.3079999999609</v>
          </cell>
          <cell r="AU430">
            <v>1915.9860000000335</v>
          </cell>
          <cell r="AV430">
            <v>1979.8200000000652</v>
          </cell>
          <cell r="AW430">
            <v>2127.9330000000773</v>
          </cell>
          <cell r="AX430">
            <v>2125.7099999999627</v>
          </cell>
          <cell r="AY430">
            <v>2003.7160000000149</v>
          </cell>
          <cell r="AZ430">
            <v>2114.8510000000242</v>
          </cell>
          <cell r="BA430">
            <v>2058.1800000000512</v>
          </cell>
          <cell r="BB430">
            <v>1963.6639999999898</v>
          </cell>
          <cell r="BC430">
            <v>1562.1000000000349</v>
          </cell>
          <cell r="BD430">
            <v>1319.6389999999665</v>
          </cell>
          <cell r="BE430">
            <v>21970.997000001371</v>
          </cell>
          <cell r="BF430">
            <v>1437.7179999999935</v>
          </cell>
          <cell r="BG430">
            <v>1457.4820000000182</v>
          </cell>
          <cell r="BH430">
            <v>1906.469000000041</v>
          </cell>
          <cell r="BI430">
            <v>1969.859999999986</v>
          </cell>
          <cell r="BJ430">
            <v>2117.3310000000056</v>
          </cell>
          <cell r="BK430">
            <v>2115.0899999999674</v>
          </cell>
          <cell r="BL430">
            <v>1993.7029999999795</v>
          </cell>
          <cell r="BM430">
            <v>2104.2489999999525</v>
          </cell>
          <cell r="BN430">
            <v>2047.859999999986</v>
          </cell>
          <cell r="BO430">
            <v>1953.8989999999758</v>
          </cell>
          <cell r="BP430">
            <v>1554.2999999999884</v>
          </cell>
          <cell r="BQ430">
            <v>1313.0360000000219</v>
          </cell>
          <cell r="BR430">
            <v>21811.194000000134</v>
          </cell>
          <cell r="BS430">
            <v>1430.5260000000126</v>
          </cell>
          <cell r="BT430">
            <v>1400.2239999999292</v>
          </cell>
          <cell r="BU430">
            <v>1896.9210000000894</v>
          </cell>
          <cell r="BV430">
            <v>1960.0799999999581</v>
          </cell>
          <cell r="BW430">
            <v>2106.6980000000913</v>
          </cell>
          <cell r="BX430">
            <v>2104.5600000000559</v>
          </cell>
          <cell r="BY430">
            <v>1983.6899999999441</v>
          </cell>
          <cell r="BZ430">
            <v>2093.7399999999907</v>
          </cell>
          <cell r="CA430">
            <v>2037.6899999999441</v>
          </cell>
          <cell r="CB430">
            <v>1944.0720000000438</v>
          </cell>
          <cell r="CC430">
            <v>1546.5599999999977</v>
          </cell>
          <cell r="CD430">
            <v>1306.4329999999609</v>
          </cell>
          <cell r="CE430">
            <v>21702.052000000142</v>
          </cell>
          <cell r="CF430">
            <v>1423.4579999999842</v>
          </cell>
          <cell r="CG430">
            <v>1393.2799999999697</v>
          </cell>
          <cell r="CH430">
            <v>1887.341999999946</v>
          </cell>
          <cell r="CI430">
            <v>1950.2400000001071</v>
          </cell>
          <cell r="CJ430">
            <v>2096.158000000054</v>
          </cell>
          <cell r="CK430">
            <v>2094.0299999999115</v>
          </cell>
          <cell r="CL430">
            <v>1973.8009999999776</v>
          </cell>
          <cell r="CM430">
            <v>2083.2619999999879</v>
          </cell>
          <cell r="CN430">
            <v>2027.4299999999348</v>
          </cell>
          <cell r="CO430">
            <v>1934.3070000000298</v>
          </cell>
          <cell r="CP430">
            <v>1538.7900000000373</v>
          </cell>
          <cell r="CQ430">
            <v>1299.954000000027</v>
          </cell>
          <cell r="CR430">
            <v>21593.617999999784</v>
          </cell>
          <cell r="CS430">
            <v>1416.2660000000033</v>
          </cell>
          <cell r="CT430">
            <v>1386.2519999999786</v>
          </cell>
          <cell r="CU430">
            <v>1877.9489999999641</v>
          </cell>
          <cell r="CV430">
            <v>1940.5200000000186</v>
          </cell>
          <cell r="CW430">
            <v>2085.7110000000102</v>
          </cell>
          <cell r="CX430">
            <v>2083.5300000000279</v>
          </cell>
          <cell r="CY430">
            <v>1963.9430000000866</v>
          </cell>
          <cell r="CZ430">
            <v>2072.908000000054</v>
          </cell>
          <cell r="DA430">
            <v>2017.320000000007</v>
          </cell>
          <cell r="DB430">
            <v>1924.6660000000265</v>
          </cell>
          <cell r="DC430">
            <v>1531.140000000014</v>
          </cell>
          <cell r="DD430">
            <v>1293.4129999999714</v>
          </cell>
          <cell r="DE430">
            <v>21534.654000000097</v>
          </cell>
          <cell r="DF430">
            <v>1409.198000000004</v>
          </cell>
          <cell r="DG430">
            <v>1428.5690000000177</v>
          </cell>
          <cell r="DH430">
            <v>1868.5559999999823</v>
          </cell>
          <cell r="DI430">
            <v>1930.7700000000186</v>
          </cell>
          <cell r="DJ430">
            <v>2075.1710000000312</v>
          </cell>
          <cell r="DK430">
            <v>2073.1199999999953</v>
          </cell>
          <cell r="DL430">
            <v>1954.0849999999627</v>
          </cell>
          <cell r="DM430">
            <v>2062.5230000000447</v>
          </cell>
          <cell r="DN430">
            <v>2007.2099999999919</v>
          </cell>
          <cell r="DO430">
            <v>1915.1179999999877</v>
          </cell>
          <cell r="DP430">
            <v>1523.3999999999942</v>
          </cell>
          <cell r="DQ430">
            <v>1286.9340000000084</v>
          </cell>
          <cell r="DR430">
            <v>21378.170999999857</v>
          </cell>
          <cell r="DS430">
            <v>1402.1610000000073</v>
          </cell>
          <cell r="DT430">
            <v>1372.4199999999983</v>
          </cell>
          <cell r="DU430">
            <v>1859.2249999999767</v>
          </cell>
          <cell r="DV430">
            <v>1921.1700000000128</v>
          </cell>
          <cell r="DW430">
            <v>2064.8479999999981</v>
          </cell>
          <cell r="DX430">
            <v>2062.7400000000198</v>
          </cell>
          <cell r="DY430">
            <v>1944.4130000000005</v>
          </cell>
          <cell r="DZ430">
            <v>2052.1689999999944</v>
          </cell>
          <cell r="EA430">
            <v>1997.1900000000314</v>
          </cell>
          <cell r="EB430">
            <v>1905.476999999999</v>
          </cell>
          <cell r="EC430">
            <v>1515.8100000000049</v>
          </cell>
          <cell r="ED430">
            <v>1280.5479999999952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-1.9017999999996391</v>
          </cell>
          <cell r="G459">
            <v>-38.605739999999059</v>
          </cell>
          <cell r="H459">
            <v>-17.607299999999668</v>
          </cell>
          <cell r="I459">
            <v>-52.345400000000154</v>
          </cell>
          <cell r="J459">
            <v>-28.01299999999901</v>
          </cell>
          <cell r="K459">
            <v>-0.77499999999781721</v>
          </cell>
          <cell r="L459">
            <v>285.23749999999927</v>
          </cell>
          <cell r="M459">
            <v>-121.20560000000114</v>
          </cell>
          <cell r="N459">
            <v>-46.712730000001102</v>
          </cell>
          <cell r="O459">
            <v>-38.033999999999651</v>
          </cell>
          <cell r="P459">
            <v>-6.8949999999967986</v>
          </cell>
          <cell r="Q459">
            <v>-81.391999999999825</v>
          </cell>
          <cell r="R459">
            <v>-634.42936000000918</v>
          </cell>
          <cell r="S459">
            <v>-36.818900000000212</v>
          </cell>
          <cell r="T459">
            <v>-60.620999999999185</v>
          </cell>
          <cell r="U459">
            <v>-37.235599999999067</v>
          </cell>
          <cell r="V459">
            <v>-37.281499999999141</v>
          </cell>
          <cell r="W459">
            <v>-23.877999999996973</v>
          </cell>
          <cell r="X459">
            <v>-27.739600000000792</v>
          </cell>
          <cell r="Y459">
            <v>-10.419999999998254</v>
          </cell>
          <cell r="Z459">
            <v>-163.41244000000006</v>
          </cell>
          <cell r="AA459">
            <v>-25.598760000000766</v>
          </cell>
          <cell r="AB459">
            <v>-84.099999999998545</v>
          </cell>
          <cell r="AC459">
            <v>-51.159560000003694</v>
          </cell>
          <cell r="AD459">
            <v>-76.163999999997031</v>
          </cell>
          <cell r="AE459">
            <v>-751.2005600000266</v>
          </cell>
          <cell r="AF459">
            <v>-46.878800000002229</v>
          </cell>
          <cell r="AG459">
            <v>-74.0879999999961</v>
          </cell>
          <cell r="AH459">
            <v>-49.797600000001694</v>
          </cell>
          <cell r="AI459">
            <v>-45.575400000001537</v>
          </cell>
          <cell r="AJ459">
            <v>-48.474999999998545</v>
          </cell>
          <cell r="AK459">
            <v>-58.483000000000175</v>
          </cell>
          <cell r="AL459">
            <v>-4.6530000000002474</v>
          </cell>
          <cell r="AM459">
            <v>-166.5460000000021</v>
          </cell>
          <cell r="AN459">
            <v>-40.68275999999787</v>
          </cell>
          <cell r="AO459">
            <v>-87.88799999999901</v>
          </cell>
          <cell r="AP459">
            <v>-27.673000000002503</v>
          </cell>
          <cell r="AQ459">
            <v>-100.45999999999913</v>
          </cell>
          <cell r="AR459">
            <v>-995.02755000005709</v>
          </cell>
          <cell r="AS459">
            <v>-159.32900000000154</v>
          </cell>
          <cell r="AT459">
            <v>-64.833700000002864</v>
          </cell>
          <cell r="AU459">
            <v>-44.352100000000064</v>
          </cell>
          <cell r="AV459">
            <v>-73.201499999999214</v>
          </cell>
          <cell r="AW459">
            <v>-47.73399999999674</v>
          </cell>
          <cell r="AX459">
            <v>-68.245000000002619</v>
          </cell>
          <cell r="AY459">
            <v>-5.2733999999982188</v>
          </cell>
          <cell r="AZ459">
            <v>-181.22759999999835</v>
          </cell>
          <cell r="BA459">
            <v>-73.11594999999943</v>
          </cell>
          <cell r="BB459">
            <v>-90.973000000001775</v>
          </cell>
          <cell r="BC459">
            <v>-29.984300000003714</v>
          </cell>
          <cell r="BD459">
            <v>-156.75799999999435</v>
          </cell>
          <cell r="BE459">
            <v>-811.69863999995869</v>
          </cell>
          <cell r="BF459">
            <v>-129.89199999999983</v>
          </cell>
          <cell r="BG459">
            <v>-72.470699999998033</v>
          </cell>
          <cell r="BH459">
            <v>-110.52100000000064</v>
          </cell>
          <cell r="BI459">
            <v>-107.66809999999896</v>
          </cell>
          <cell r="BJ459">
            <v>-74.275000000001455</v>
          </cell>
          <cell r="BK459">
            <v>-15.680000000000291</v>
          </cell>
          <cell r="BL459">
            <v>-12.892000000003463</v>
          </cell>
          <cell r="BM459">
            <v>-165.27160000000731</v>
          </cell>
          <cell r="BN459">
            <v>-65.937599999999293</v>
          </cell>
          <cell r="BO459">
            <v>-54.777999999998428</v>
          </cell>
          <cell r="BP459">
            <v>-57.663000000000466</v>
          </cell>
          <cell r="BQ459">
            <v>55.350359999996726</v>
          </cell>
          <cell r="BR459">
            <v>-127.09099999995669</v>
          </cell>
          <cell r="BS459">
            <v>-34.22099999999773</v>
          </cell>
          <cell r="BT459">
            <v>-30.219999999993888</v>
          </cell>
          <cell r="BU459">
            <v>-34.01640000000225</v>
          </cell>
          <cell r="BV459">
            <v>12.360099999998056</v>
          </cell>
          <cell r="BW459">
            <v>7.8179999999993015</v>
          </cell>
          <cell r="BX459">
            <v>-29.361499999999069</v>
          </cell>
          <cell r="BY459">
            <v>-15.72899999999936</v>
          </cell>
          <cell r="BZ459">
            <v>-47.468000000000757</v>
          </cell>
          <cell r="CA459">
            <v>-2.3262999999997191</v>
          </cell>
          <cell r="CB459">
            <v>98.546999999998661</v>
          </cell>
          <cell r="CC459">
            <v>-13.903399999999237</v>
          </cell>
          <cell r="CD459">
            <v>-38.570499999994354</v>
          </cell>
          <cell r="CE459">
            <v>-526.55546000000322</v>
          </cell>
          <cell r="CF459">
            <v>-102.89400000000023</v>
          </cell>
          <cell r="CG459">
            <v>-90.141999999999825</v>
          </cell>
          <cell r="CH459">
            <v>-32.671399999999267</v>
          </cell>
          <cell r="CI459">
            <v>-9.6069999999999709</v>
          </cell>
          <cell r="CJ459">
            <v>-18.830999999998312</v>
          </cell>
          <cell r="CK459">
            <v>-40.437000000005355</v>
          </cell>
          <cell r="CL459">
            <v>-23.236000000004424</v>
          </cell>
          <cell r="CM459">
            <v>-44.802300000003015</v>
          </cell>
          <cell r="CN459">
            <v>-15.955500000000029</v>
          </cell>
          <cell r="CO459">
            <v>-86.740000000005239</v>
          </cell>
          <cell r="CP459">
            <v>-14.494699999999284</v>
          </cell>
          <cell r="CQ459">
            <v>-46.744559999999183</v>
          </cell>
          <cell r="CR459">
            <v>-647.23670000012498</v>
          </cell>
          <cell r="CS459">
            <v>-80.36699999999837</v>
          </cell>
          <cell r="CT459">
            <v>-76.349999999998545</v>
          </cell>
          <cell r="CU459">
            <v>-44.461000000002969</v>
          </cell>
          <cell r="CV459">
            <v>-81.515500000001339</v>
          </cell>
          <cell r="CW459">
            <v>-70.899999999994179</v>
          </cell>
          <cell r="CX459">
            <v>-54.696000000003551</v>
          </cell>
          <cell r="CY459">
            <v>-10.625</v>
          </cell>
          <cell r="CZ459">
            <v>-54.619200000008277</v>
          </cell>
          <cell r="DA459">
            <v>-16.578199999999924</v>
          </cell>
          <cell r="DB459">
            <v>-81.535100000000966</v>
          </cell>
          <cell r="DC459">
            <v>-41.044600000001083</v>
          </cell>
          <cell r="DD459">
            <v>-34.545100000003004</v>
          </cell>
          <cell r="DE459">
            <v>-486.96060000004945</v>
          </cell>
          <cell r="DF459">
            <v>-44.682000000000698</v>
          </cell>
          <cell r="DG459">
            <v>-67.218999999997322</v>
          </cell>
          <cell r="DH459">
            <v>-39.826100000000224</v>
          </cell>
          <cell r="DI459">
            <v>-46.733099999997648</v>
          </cell>
          <cell r="DJ459">
            <v>-44.271000000007916</v>
          </cell>
          <cell r="DK459">
            <v>-40.158999999999651</v>
          </cell>
          <cell r="DL459">
            <v>-14.42000000000553</v>
          </cell>
          <cell r="DM459">
            <v>-18.556700000008277</v>
          </cell>
          <cell r="DN459">
            <v>-22.263899999998102</v>
          </cell>
          <cell r="DO459">
            <v>-70.383900000000722</v>
          </cell>
          <cell r="DP459">
            <v>-28.115600000000995</v>
          </cell>
          <cell r="DQ459">
            <v>-50.330300000001444</v>
          </cell>
          <cell r="DR459">
            <v>-557.67899999988731</v>
          </cell>
          <cell r="DS459">
            <v>-35.937000000005355</v>
          </cell>
          <cell r="DT459">
            <v>-50.185999999986961</v>
          </cell>
          <cell r="DU459">
            <v>-38.538000000000466</v>
          </cell>
          <cell r="DV459">
            <v>-78.388000000006286</v>
          </cell>
          <cell r="DW459">
            <v>-63.971000000005006</v>
          </cell>
          <cell r="DX459">
            <v>-21.510999999998603</v>
          </cell>
          <cell r="DY459">
            <v>-0.10800000000745058</v>
          </cell>
          <cell r="DZ459">
            <v>-1.0000000002037268E-2</v>
          </cell>
          <cell r="EA459">
            <v>-40.90400000000227</v>
          </cell>
          <cell r="EB459">
            <v>-101.64199999999983</v>
          </cell>
          <cell r="EC459">
            <v>-43.578000000001339</v>
          </cell>
          <cell r="ED459">
            <v>-82.906000000002678</v>
          </cell>
        </row>
        <row r="460">
          <cell r="F460">
            <v>-32.307999999999083</v>
          </cell>
          <cell r="G460">
            <v>-34.207000000000335</v>
          </cell>
          <cell r="H460">
            <v>-81.421999999998661</v>
          </cell>
          <cell r="I460">
            <v>-102.60200000000259</v>
          </cell>
          <cell r="J460">
            <v>-198.44999999999709</v>
          </cell>
          <cell r="K460">
            <v>-147.77959999999985</v>
          </cell>
          <cell r="L460">
            <v>-80.731999999999971</v>
          </cell>
          <cell r="M460">
            <v>-0.32520000000022264</v>
          </cell>
          <cell r="N460">
            <v>32.760999999998603</v>
          </cell>
          <cell r="O460">
            <v>-234.19999999999709</v>
          </cell>
          <cell r="P460">
            <v>-31.326000000000931</v>
          </cell>
          <cell r="Q460">
            <v>-60.541999999997643</v>
          </cell>
          <cell r="R460">
            <v>-1774.4209999998566</v>
          </cell>
          <cell r="S460">
            <v>-161.46600000000035</v>
          </cell>
          <cell r="T460">
            <v>-108.20900000000256</v>
          </cell>
          <cell r="U460">
            <v>-142.49599999999919</v>
          </cell>
          <cell r="V460">
            <v>-186.63500000000204</v>
          </cell>
          <cell r="W460">
            <v>-341.26000000000931</v>
          </cell>
          <cell r="X460">
            <v>-207.25300000000425</v>
          </cell>
          <cell r="Y460">
            <v>-48.379999999997381</v>
          </cell>
          <cell r="Z460">
            <v>-53.238000000001193</v>
          </cell>
          <cell r="AA460">
            <v>5.5899999999965075</v>
          </cell>
          <cell r="AB460">
            <v>-142.30999999999767</v>
          </cell>
          <cell r="AC460">
            <v>-162.0199999999968</v>
          </cell>
          <cell r="AD460">
            <v>-226.74400000000605</v>
          </cell>
          <cell r="AE460">
            <v>-3802.4070000001229</v>
          </cell>
          <cell r="AF460">
            <v>-285.43600000000151</v>
          </cell>
          <cell r="AG460">
            <v>-271.6759999999922</v>
          </cell>
          <cell r="AH460">
            <v>-289.15000000000873</v>
          </cell>
          <cell r="AI460">
            <v>-234.93499999999767</v>
          </cell>
          <cell r="AJ460">
            <v>-446.6200000000099</v>
          </cell>
          <cell r="AK460">
            <v>-358.97000000000116</v>
          </cell>
          <cell r="AL460">
            <v>-282.58000000000175</v>
          </cell>
          <cell r="AM460">
            <v>-154.12999999999738</v>
          </cell>
          <cell r="AN460">
            <v>-429.2899999999936</v>
          </cell>
          <cell r="AO460">
            <v>-360.88999999999942</v>
          </cell>
          <cell r="AP460">
            <v>-389.52000000000407</v>
          </cell>
          <cell r="AQ460">
            <v>-299.20999999999185</v>
          </cell>
          <cell r="AR460">
            <v>-3420.4039999999804</v>
          </cell>
          <cell r="AS460">
            <v>-85.30000000000291</v>
          </cell>
          <cell r="AT460">
            <v>-422.51499999999942</v>
          </cell>
          <cell r="AU460">
            <v>-310.58999999999651</v>
          </cell>
          <cell r="AV460">
            <v>-179.94000000000233</v>
          </cell>
          <cell r="AW460">
            <v>-531.72000000000116</v>
          </cell>
          <cell r="AX460">
            <v>-210.18000000000029</v>
          </cell>
          <cell r="AY460">
            <v>-394.29000000000815</v>
          </cell>
          <cell r="AZ460">
            <v>-289.45699999999488</v>
          </cell>
          <cell r="BA460">
            <v>-239.42500000000291</v>
          </cell>
          <cell r="BB460">
            <v>-172.95500000000175</v>
          </cell>
          <cell r="BC460">
            <v>-156.89800000000105</v>
          </cell>
          <cell r="BD460">
            <v>-427.13400000000547</v>
          </cell>
          <cell r="BE460">
            <v>-3378.9540000001434</v>
          </cell>
          <cell r="BF460">
            <v>-335.06999999999243</v>
          </cell>
          <cell r="BG460">
            <v>-301.6299999999901</v>
          </cell>
          <cell r="BH460">
            <v>-321.43400000000838</v>
          </cell>
          <cell r="BI460">
            <v>-153.19000000000233</v>
          </cell>
          <cell r="BJ460">
            <v>-405.44999999999709</v>
          </cell>
          <cell r="BK460">
            <v>-452.3799999999901</v>
          </cell>
          <cell r="BL460">
            <v>-279.61499999999069</v>
          </cell>
          <cell r="BM460">
            <v>-325.51499999999942</v>
          </cell>
          <cell r="BN460">
            <v>-219.30999999999767</v>
          </cell>
          <cell r="BO460">
            <v>-341.12999999997555</v>
          </cell>
          <cell r="BP460">
            <v>-217</v>
          </cell>
          <cell r="BQ460">
            <v>-27.229999999981374</v>
          </cell>
          <cell r="BR460">
            <v>-363.37299999990501</v>
          </cell>
          <cell r="BS460">
            <v>-172.76599999998871</v>
          </cell>
          <cell r="BT460">
            <v>-118.17500000000291</v>
          </cell>
          <cell r="BU460">
            <v>-64.929999999993015</v>
          </cell>
          <cell r="BV460">
            <v>0.37900000000081491</v>
          </cell>
          <cell r="BW460">
            <v>-27.559999999997672</v>
          </cell>
          <cell r="BX460">
            <v>102.36499999999069</v>
          </cell>
          <cell r="BY460">
            <v>111.61000000000058</v>
          </cell>
          <cell r="BZ460">
            <v>95.340000000003783</v>
          </cell>
          <cell r="CA460">
            <v>-64.676000000006752</v>
          </cell>
          <cell r="CB460">
            <v>84.30000000000291</v>
          </cell>
          <cell r="CC460">
            <v>-97.160000000003492</v>
          </cell>
          <cell r="CD460">
            <v>-212.10000000000582</v>
          </cell>
          <cell r="CE460">
            <v>-863.82100000022911</v>
          </cell>
          <cell r="CF460">
            <v>-579.41000000000349</v>
          </cell>
          <cell r="CG460">
            <v>-265.02000000000407</v>
          </cell>
          <cell r="CH460">
            <v>-110.08000000000175</v>
          </cell>
          <cell r="CI460">
            <v>-53.296000000002095</v>
          </cell>
          <cell r="CJ460">
            <v>73.966000000000349</v>
          </cell>
          <cell r="CK460">
            <v>131.50800000000163</v>
          </cell>
          <cell r="CL460">
            <v>138.32399999999325</v>
          </cell>
          <cell r="CM460">
            <v>135.79699999999866</v>
          </cell>
          <cell r="CN460">
            <v>-33.900000000008731</v>
          </cell>
          <cell r="CO460">
            <v>-16.400000000023283</v>
          </cell>
          <cell r="CP460">
            <v>-154.05999999999767</v>
          </cell>
          <cell r="CQ460">
            <v>-131.25</v>
          </cell>
          <cell r="CR460">
            <v>-113.21399999968708</v>
          </cell>
          <cell r="CS460">
            <v>-206.37999999997555</v>
          </cell>
          <cell r="CT460">
            <v>-82.839999999996508</v>
          </cell>
          <cell r="CU460">
            <v>-158.13999999999942</v>
          </cell>
          <cell r="CV460">
            <v>21.129999999975553</v>
          </cell>
          <cell r="CW460">
            <v>210.30499999999302</v>
          </cell>
          <cell r="CX460">
            <v>212.97600000000239</v>
          </cell>
          <cell r="CY460">
            <v>281.02999999999884</v>
          </cell>
          <cell r="CZ460">
            <v>-167.39500000000407</v>
          </cell>
          <cell r="DA460">
            <v>81.380000000004657</v>
          </cell>
          <cell r="DB460">
            <v>35.869999999995343</v>
          </cell>
          <cell r="DC460">
            <v>-170.4600000000064</v>
          </cell>
          <cell r="DD460">
            <v>-170.69000000000233</v>
          </cell>
          <cell r="DE460">
            <v>-361.57399999955669</v>
          </cell>
          <cell r="DF460">
            <v>8.0359999999927823</v>
          </cell>
          <cell r="DG460">
            <v>-129.19400000000314</v>
          </cell>
          <cell r="DH460">
            <v>-41.160000000003492</v>
          </cell>
          <cell r="DI460">
            <v>-59.010000000009313</v>
          </cell>
          <cell r="DJ460">
            <v>158.13500000000931</v>
          </cell>
          <cell r="DK460">
            <v>139.7100000000064</v>
          </cell>
          <cell r="DL460">
            <v>244.75999999999476</v>
          </cell>
          <cell r="DM460">
            <v>-56.961000000010245</v>
          </cell>
          <cell r="DN460">
            <v>-102.52999999999884</v>
          </cell>
          <cell r="DO460">
            <v>-169.03999999997905</v>
          </cell>
          <cell r="DP460">
            <v>-182.00999999999476</v>
          </cell>
          <cell r="DQ460">
            <v>-172.30999999999767</v>
          </cell>
          <cell r="DR460">
            <v>-811.3000000002794</v>
          </cell>
          <cell r="DS460">
            <v>-35.119999999995343</v>
          </cell>
          <cell r="DT460">
            <v>-92.619999999995343</v>
          </cell>
          <cell r="DU460">
            <v>-147.35999999998603</v>
          </cell>
          <cell r="DV460">
            <v>-220.21999999997206</v>
          </cell>
          <cell r="DW460">
            <v>24.480000000039581</v>
          </cell>
          <cell r="DX460">
            <v>20.560000000026776</v>
          </cell>
          <cell r="DY460">
            <v>-2.870000000053551</v>
          </cell>
          <cell r="DZ460">
            <v>-59.059999999997672</v>
          </cell>
          <cell r="EA460">
            <v>-51.5</v>
          </cell>
          <cell r="EB460">
            <v>-52.869999999995343</v>
          </cell>
          <cell r="EC460">
            <v>-144.62999999997555</v>
          </cell>
          <cell r="ED460">
            <v>-50.090000000025611</v>
          </cell>
        </row>
        <row r="461">
          <cell r="F461">
            <v>-12.296999999998661</v>
          </cell>
          <cell r="G461">
            <v>-3.5489999999990687</v>
          </cell>
          <cell r="H461">
            <v>-13.531999999999243</v>
          </cell>
          <cell r="I461">
            <v>-77.700000000011642</v>
          </cell>
          <cell r="J461">
            <v>-285.93000000005122</v>
          </cell>
          <cell r="K461">
            <v>-280.5</v>
          </cell>
          <cell r="L461">
            <v>203.2300000000032</v>
          </cell>
          <cell r="M461">
            <v>-223.60000000000582</v>
          </cell>
          <cell r="N461">
            <v>-39.610000000000582</v>
          </cell>
          <cell r="O461">
            <v>-19.476999999998952</v>
          </cell>
          <cell r="P461">
            <v>-5.5060000000012224</v>
          </cell>
          <cell r="Q461">
            <v>-3.6350000000020373</v>
          </cell>
          <cell r="R461">
            <v>-724.31899999990128</v>
          </cell>
          <cell r="S461">
            <v>-27.589999999996508</v>
          </cell>
          <cell r="T461">
            <v>-29.213999999999942</v>
          </cell>
          <cell r="U461">
            <v>-37.569999999992433</v>
          </cell>
          <cell r="V461">
            <v>-65.529999999998836</v>
          </cell>
          <cell r="W461">
            <v>-502.03000000002794</v>
          </cell>
          <cell r="X461">
            <v>-352.44000000000233</v>
          </cell>
          <cell r="Y461">
            <v>-93.921999999991385</v>
          </cell>
          <cell r="Z461">
            <v>-300.73000000001048</v>
          </cell>
          <cell r="AA461">
            <v>-67.794000000008964</v>
          </cell>
          <cell r="AB461">
            <v>-59.160000000003492</v>
          </cell>
          <cell r="AC461">
            <v>-20.629000000000815</v>
          </cell>
          <cell r="AD461">
            <v>832.29000000000815</v>
          </cell>
          <cell r="AE461">
            <v>-963.71999999973923</v>
          </cell>
          <cell r="AF461">
            <v>-198.80999999999767</v>
          </cell>
          <cell r="AG461">
            <v>-93.289999999993597</v>
          </cell>
          <cell r="AH461">
            <v>-65.039999999993597</v>
          </cell>
          <cell r="AI461">
            <v>-90.410000000003492</v>
          </cell>
          <cell r="AJ461">
            <v>-533.78000000002794</v>
          </cell>
          <cell r="AK461">
            <v>-234.25</v>
          </cell>
          <cell r="AL461">
            <v>-35.489999999990687</v>
          </cell>
          <cell r="AM461">
            <v>-333.18000000002212</v>
          </cell>
          <cell r="AN461">
            <v>-82.55000000000291</v>
          </cell>
          <cell r="AO461">
            <v>-88.350000000005821</v>
          </cell>
          <cell r="AP461">
            <v>-53.05000000000291</v>
          </cell>
          <cell r="AQ461">
            <v>844.47999999998137</v>
          </cell>
          <cell r="AR461">
            <v>-1465.3660000003874</v>
          </cell>
          <cell r="AS461">
            <v>-186.90000000002328</v>
          </cell>
          <cell r="AT461">
            <v>-121.21000000002095</v>
          </cell>
          <cell r="AU461">
            <v>-114.7960000000021</v>
          </cell>
          <cell r="AV461">
            <v>-78.910000000003492</v>
          </cell>
          <cell r="AW461">
            <v>-452.78000000002794</v>
          </cell>
          <cell r="AX461">
            <v>-366.25</v>
          </cell>
          <cell r="AY461">
            <v>-55.539999999993597</v>
          </cell>
          <cell r="AZ461">
            <v>-341.38999999998487</v>
          </cell>
          <cell r="BA461">
            <v>-48.380000000004657</v>
          </cell>
          <cell r="BB461">
            <v>-65.410000000003492</v>
          </cell>
          <cell r="BC461">
            <v>-29.709999999991851</v>
          </cell>
          <cell r="BD461">
            <v>395.90999999997439</v>
          </cell>
          <cell r="BE461">
            <v>-2099.7759999996051</v>
          </cell>
          <cell r="BF461">
            <v>-270.86999999999534</v>
          </cell>
          <cell r="BG461">
            <v>-142.25</v>
          </cell>
          <cell r="BH461">
            <v>-123.44999999998254</v>
          </cell>
          <cell r="BI461">
            <v>-78.270000000018626</v>
          </cell>
          <cell r="BJ461">
            <v>-684</v>
          </cell>
          <cell r="BK461">
            <v>-386.30999999999767</v>
          </cell>
          <cell r="BL461">
            <v>-55.635999999998603</v>
          </cell>
          <cell r="BM461">
            <v>-476.38000000000466</v>
          </cell>
          <cell r="BN461">
            <v>-59.119999999995343</v>
          </cell>
          <cell r="BO461">
            <v>-69.440000000002328</v>
          </cell>
          <cell r="BP461">
            <v>-36.410000000003492</v>
          </cell>
          <cell r="BQ461">
            <v>282.35999999998603</v>
          </cell>
          <cell r="BR461">
            <v>1263.75</v>
          </cell>
          <cell r="BS461">
            <v>-43.369999999995343</v>
          </cell>
          <cell r="BT461">
            <v>-40.179999999993015</v>
          </cell>
          <cell r="BU461">
            <v>11.490000000019791</v>
          </cell>
          <cell r="BV461">
            <v>22.730000000010477</v>
          </cell>
          <cell r="BW461">
            <v>-55.459999999962747</v>
          </cell>
          <cell r="BX461">
            <v>4.4199999999837019</v>
          </cell>
          <cell r="BY461">
            <v>-8.7200000000011642</v>
          </cell>
          <cell r="BZ461">
            <v>-57.059999999997672</v>
          </cell>
          <cell r="CA461">
            <v>8.5</v>
          </cell>
          <cell r="CB461">
            <v>1542.3600000000151</v>
          </cell>
          <cell r="CC461">
            <v>-6.7200000000011642</v>
          </cell>
          <cell r="CD461">
            <v>-114.23999999999069</v>
          </cell>
          <cell r="CE461">
            <v>-624.33600000012666</v>
          </cell>
          <cell r="CF461">
            <v>-182.71999999997206</v>
          </cell>
          <cell r="CG461">
            <v>-52.659999999974389</v>
          </cell>
          <cell r="CH461">
            <v>-12.459999999991851</v>
          </cell>
          <cell r="CI461">
            <v>60.610000000015134</v>
          </cell>
          <cell r="CJ461">
            <v>-151.71999999997206</v>
          </cell>
          <cell r="CK461">
            <v>-44.440000000002328</v>
          </cell>
          <cell r="CL461">
            <v>-46.429999999993015</v>
          </cell>
          <cell r="CM461">
            <v>-54.059999999997672</v>
          </cell>
          <cell r="CN461">
            <v>-14.010000000009313</v>
          </cell>
          <cell r="CO461">
            <v>-44.220000000001164</v>
          </cell>
          <cell r="CP461">
            <v>-11.015999999988708</v>
          </cell>
          <cell r="CQ461">
            <v>-71.209999999991851</v>
          </cell>
          <cell r="CR461">
            <v>-863.6300000003539</v>
          </cell>
          <cell r="CS461">
            <v>-78.450000000011642</v>
          </cell>
          <cell r="CT461">
            <v>-58.019999999989523</v>
          </cell>
          <cell r="CU461">
            <v>-28.690000000002328</v>
          </cell>
          <cell r="CV461">
            <v>4.1900000000023283</v>
          </cell>
          <cell r="CW461">
            <v>-318.09999999997672</v>
          </cell>
          <cell r="CX461">
            <v>-55.409999999974389</v>
          </cell>
          <cell r="CY461">
            <v>-51.459999999991851</v>
          </cell>
          <cell r="CZ461">
            <v>-50.810000000055879</v>
          </cell>
          <cell r="DA461">
            <v>-40.100000000005821</v>
          </cell>
          <cell r="DB461">
            <v>-81.769999999989523</v>
          </cell>
          <cell r="DC461">
            <v>-14.189999999973224</v>
          </cell>
          <cell r="DD461">
            <v>-90.820000000006985</v>
          </cell>
          <cell r="DE461">
            <v>-805.58000000007451</v>
          </cell>
          <cell r="DF461">
            <v>-92.940000000002328</v>
          </cell>
          <cell r="DG461">
            <v>-39.200000000011642</v>
          </cell>
          <cell r="DH461">
            <v>-39.420000000012806</v>
          </cell>
          <cell r="DI461">
            <v>15.569999999977881</v>
          </cell>
          <cell r="DJ461">
            <v>-259.37999999994645</v>
          </cell>
          <cell r="DK461">
            <v>-7</v>
          </cell>
          <cell r="DL461">
            <v>-29.720000000001164</v>
          </cell>
          <cell r="DM461">
            <v>-61.870000000053551</v>
          </cell>
          <cell r="DN461">
            <v>-37.929999999993015</v>
          </cell>
          <cell r="DO461">
            <v>-55.449999999982538</v>
          </cell>
          <cell r="DP461">
            <v>-39.769999999989523</v>
          </cell>
          <cell r="DQ461">
            <v>-158.46999999997206</v>
          </cell>
          <cell r="DR461">
            <v>-2030.2499999990687</v>
          </cell>
          <cell r="DS461">
            <v>-383.63999999989755</v>
          </cell>
          <cell r="DT461">
            <v>-198.52999999996973</v>
          </cell>
          <cell r="DU461">
            <v>-159.04999999998836</v>
          </cell>
          <cell r="DV461">
            <v>-99</v>
          </cell>
          <cell r="DW461">
            <v>-163.10000000009313</v>
          </cell>
          <cell r="DX461">
            <v>-135.88000000000466</v>
          </cell>
          <cell r="DY461">
            <v>-28.839999999967404</v>
          </cell>
          <cell r="DZ461">
            <v>-3.9000000000232831</v>
          </cell>
          <cell r="EA461">
            <v>-74.779999999969732</v>
          </cell>
          <cell r="EB461">
            <v>-211.52000000001863</v>
          </cell>
          <cell r="EC461">
            <v>-307.76000000000931</v>
          </cell>
          <cell r="ED461">
            <v>-264.25</v>
          </cell>
        </row>
        <row r="462">
          <cell r="F462">
            <v>-76.033999999999651</v>
          </cell>
          <cell r="G462">
            <v>-87.842999999997119</v>
          </cell>
          <cell r="H462">
            <v>-57.996009999998932</v>
          </cell>
          <cell r="I462">
            <v>-106.44400000000314</v>
          </cell>
          <cell r="J462">
            <v>-283.85599999999977</v>
          </cell>
          <cell r="K462">
            <v>-40.871000000002823</v>
          </cell>
          <cell r="L462">
            <v>-27.174040000001696</v>
          </cell>
          <cell r="M462">
            <v>0</v>
          </cell>
          <cell r="N462">
            <v>-36.55449999999837</v>
          </cell>
          <cell r="O462">
            <v>-70.137000000002445</v>
          </cell>
          <cell r="P462">
            <v>-70.370999999999185</v>
          </cell>
          <cell r="Q462">
            <v>-75.899999999997817</v>
          </cell>
          <cell r="R462">
            <v>-1172.8145800000639</v>
          </cell>
          <cell r="S462">
            <v>-146.96500000000378</v>
          </cell>
          <cell r="T462">
            <v>-75.157999999999447</v>
          </cell>
          <cell r="U462">
            <v>-108.52100000000064</v>
          </cell>
          <cell r="V462">
            <v>-97.091669999994338</v>
          </cell>
          <cell r="W462">
            <v>-351.20497999999498</v>
          </cell>
          <cell r="X462">
            <v>-129.837320000006</v>
          </cell>
          <cell r="Y462">
            <v>78.798459999998158</v>
          </cell>
          <cell r="Z462">
            <v>-49.803780000000188</v>
          </cell>
          <cell r="AA462">
            <v>-58.701750000007451</v>
          </cell>
          <cell r="AB462">
            <v>-57.705540000002657</v>
          </cell>
          <cell r="AC462">
            <v>-104.68699999999808</v>
          </cell>
          <cell r="AD462">
            <v>-71.937000000005355</v>
          </cell>
          <cell r="AE462">
            <v>-210.52156000002287</v>
          </cell>
          <cell r="AF462">
            <v>-224.08143999999447</v>
          </cell>
          <cell r="AG462">
            <v>-129.73999999999796</v>
          </cell>
          <cell r="AH462">
            <v>-165.44199999999546</v>
          </cell>
          <cell r="AI462">
            <v>-139.48814000000129</v>
          </cell>
          <cell r="AJ462">
            <v>-177.34815999997954</v>
          </cell>
          <cell r="AK462">
            <v>-135.01299999999901</v>
          </cell>
          <cell r="AL462">
            <v>903.32774999999674</v>
          </cell>
          <cell r="AM462">
            <v>139.30832999999984</v>
          </cell>
          <cell r="AN462">
            <v>-29.190300000002026</v>
          </cell>
          <cell r="AO462">
            <v>-104.509309999994</v>
          </cell>
          <cell r="AP462">
            <v>-174.72952999999688</v>
          </cell>
          <cell r="AQ462">
            <v>26.384239999999409</v>
          </cell>
          <cell r="AR462">
            <v>-1233.0758200000273</v>
          </cell>
          <cell r="AS462">
            <v>-142.64104000000225</v>
          </cell>
          <cell r="AT462">
            <v>-241.50284000001557</v>
          </cell>
          <cell r="AU462">
            <v>-195.18148000001383</v>
          </cell>
          <cell r="AV462">
            <v>-129.86195000000589</v>
          </cell>
          <cell r="AW462">
            <v>-237.36620000000403</v>
          </cell>
          <cell r="AX462">
            <v>-289.36500000000524</v>
          </cell>
          <cell r="AY462">
            <v>530.07200000000012</v>
          </cell>
          <cell r="AZ462">
            <v>9.5970799999995506</v>
          </cell>
          <cell r="BA462">
            <v>-59.589999999996508</v>
          </cell>
          <cell r="BB462">
            <v>-95.75</v>
          </cell>
          <cell r="BC462">
            <v>-212.64689000000362</v>
          </cell>
          <cell r="BD462">
            <v>-168.83950000000186</v>
          </cell>
          <cell r="BE462">
            <v>-1714.4284299999708</v>
          </cell>
          <cell r="BF462">
            <v>-170.39610999998695</v>
          </cell>
          <cell r="BG462">
            <v>-127.41459999998915</v>
          </cell>
          <cell r="BH462">
            <v>-180.27999999999884</v>
          </cell>
          <cell r="BI462">
            <v>-174.59464999999909</v>
          </cell>
          <cell r="BJ462">
            <v>-230.62533000000985</v>
          </cell>
          <cell r="BK462">
            <v>-236.71899999999732</v>
          </cell>
          <cell r="BL462">
            <v>-21.09744000000137</v>
          </cell>
          <cell r="BM462">
            <v>21.66446999999971</v>
          </cell>
          <cell r="BN462">
            <v>-126.69199999999546</v>
          </cell>
          <cell r="BO462">
            <v>-198.6310999999987</v>
          </cell>
          <cell r="BP462">
            <v>-256.51867000000493</v>
          </cell>
          <cell r="BQ462">
            <v>-13.12400000001071</v>
          </cell>
          <cell r="BR462">
            <v>-417.3971400000155</v>
          </cell>
          <cell r="BS462">
            <v>-77.952760000000126</v>
          </cell>
          <cell r="BT462">
            <v>-61.913899999999558</v>
          </cell>
          <cell r="BU462">
            <v>-63.906610000005458</v>
          </cell>
          <cell r="BV462">
            <v>-30.80800000000454</v>
          </cell>
          <cell r="BW462">
            <v>-25.959999999991851</v>
          </cell>
          <cell r="BX462">
            <v>-31.050540000003821</v>
          </cell>
          <cell r="BY462">
            <v>13.432159999996657</v>
          </cell>
          <cell r="BZ462">
            <v>-162.46526000000085</v>
          </cell>
          <cell r="CA462">
            <v>5.3999999945517629E-3</v>
          </cell>
          <cell r="CB462">
            <v>164.90337</v>
          </cell>
          <cell r="CC462">
            <v>-69.186000000001513</v>
          </cell>
          <cell r="CD462">
            <v>-72.495000000009895</v>
          </cell>
          <cell r="CE462">
            <v>-674.37160999991465</v>
          </cell>
          <cell r="CF462">
            <v>-55.956300000005285</v>
          </cell>
          <cell r="CG462">
            <v>-39.188959999999497</v>
          </cell>
          <cell r="CH462">
            <v>-56.837229999990086</v>
          </cell>
          <cell r="CI462">
            <v>-69.995999999999185</v>
          </cell>
          <cell r="CJ462">
            <v>-43.926000000006752</v>
          </cell>
          <cell r="CK462">
            <v>-41.427199999998265</v>
          </cell>
          <cell r="CL462">
            <v>-4.3084499999968102</v>
          </cell>
          <cell r="CM462">
            <v>-46.303860000003624</v>
          </cell>
          <cell r="CN462">
            <v>-32.666199999992386</v>
          </cell>
          <cell r="CO462">
            <v>-121.18580000000657</v>
          </cell>
          <cell r="CP462">
            <v>-107.56805000000168</v>
          </cell>
          <cell r="CQ462">
            <v>-55.007560000012745</v>
          </cell>
          <cell r="CR462">
            <v>-550.98649999988265</v>
          </cell>
          <cell r="CS462">
            <v>15.435299999997369</v>
          </cell>
          <cell r="CT462">
            <v>-64.479500000001281</v>
          </cell>
          <cell r="CU462">
            <v>-44.451200000010431</v>
          </cell>
          <cell r="CV462">
            <v>-31.436309999990044</v>
          </cell>
          <cell r="CW462">
            <v>-42.637759999983246</v>
          </cell>
          <cell r="CX462">
            <v>-42.50800000000163</v>
          </cell>
          <cell r="CY462">
            <v>-46.96140000000014</v>
          </cell>
          <cell r="CZ462">
            <v>72.815600000001723</v>
          </cell>
          <cell r="DA462">
            <v>-87.567530000007537</v>
          </cell>
          <cell r="DB462">
            <v>-139.06999999999243</v>
          </cell>
          <cell r="DC462">
            <v>-96.03070000000298</v>
          </cell>
          <cell r="DD462">
            <v>-44.094999999986612</v>
          </cell>
          <cell r="DE462">
            <v>-602.31715999997687</v>
          </cell>
          <cell r="DF462">
            <v>-72.240459999986342</v>
          </cell>
          <cell r="DG462">
            <v>-61.315799999996671</v>
          </cell>
          <cell r="DH462">
            <v>-47.740100000009988</v>
          </cell>
          <cell r="DI462">
            <v>-61.720000000001164</v>
          </cell>
          <cell r="DJ462">
            <v>-17.370000000009895</v>
          </cell>
          <cell r="DK462">
            <v>-34.130000000004657</v>
          </cell>
          <cell r="DL462">
            <v>-9.9294999999983702</v>
          </cell>
          <cell r="DM462">
            <v>-50.288999999997031</v>
          </cell>
          <cell r="DN462">
            <v>-20.364000000001397</v>
          </cell>
          <cell r="DO462">
            <v>-189.39140000000771</v>
          </cell>
          <cell r="DP462">
            <v>-85.234000000011292</v>
          </cell>
          <cell r="DQ462">
            <v>47.407099999982165</v>
          </cell>
          <cell r="DR462">
            <v>-241.67920000012964</v>
          </cell>
          <cell r="DS462">
            <v>0</v>
          </cell>
          <cell r="DT462">
            <v>-2.4599999999918509</v>
          </cell>
          <cell r="DU462">
            <v>-7.8399999999965075</v>
          </cell>
          <cell r="DV462">
            <v>-64.769900000013877</v>
          </cell>
          <cell r="DW462">
            <v>5.7136000000173226</v>
          </cell>
          <cell r="DX462">
            <v>13.743900000015856</v>
          </cell>
          <cell r="DY462">
            <v>10.541400000001886</v>
          </cell>
          <cell r="DZ462">
            <v>-35.005000000004657</v>
          </cell>
          <cell r="EA462">
            <v>-77.38399999999092</v>
          </cell>
          <cell r="EB462">
            <v>-46.282000000006519</v>
          </cell>
          <cell r="EC462">
            <v>-37.627199999988079</v>
          </cell>
          <cell r="ED462">
            <v>-0.30999999999767169</v>
          </cell>
        </row>
        <row r="463">
          <cell r="F463">
            <v>-1.6029100000000085</v>
          </cell>
          <cell r="G463">
            <v>-1.74448000000001</v>
          </cell>
          <cell r="H463">
            <v>-7.2756499999999846</v>
          </cell>
          <cell r="I463">
            <v>-1.8640199999999822</v>
          </cell>
          <cell r="J463">
            <v>-0.44799999999997908</v>
          </cell>
          <cell r="K463">
            <v>0</v>
          </cell>
          <cell r="L463">
            <v>-0.5725999999999658</v>
          </cell>
          <cell r="M463">
            <v>-2.2437400000000025</v>
          </cell>
          <cell r="N463">
            <v>-4.3768900000000031</v>
          </cell>
          <cell r="O463">
            <v>-1.9180499999999938</v>
          </cell>
          <cell r="P463">
            <v>-1.3232700000000079</v>
          </cell>
          <cell r="Q463">
            <v>-1.7604000000000042</v>
          </cell>
          <cell r="R463">
            <v>-62.13622999999825</v>
          </cell>
          <cell r="S463">
            <v>0</v>
          </cell>
          <cell r="T463">
            <v>-1.8219500000000153</v>
          </cell>
          <cell r="U463">
            <v>-0.60694000000000869</v>
          </cell>
          <cell r="V463">
            <v>-0.7328499999999849</v>
          </cell>
          <cell r="W463">
            <v>-7.2402999999999338</v>
          </cell>
          <cell r="X463">
            <v>-3.9645499999999174</v>
          </cell>
          <cell r="Y463">
            <v>-12.739000000000033</v>
          </cell>
          <cell r="Z463">
            <v>-4.5598999999999705</v>
          </cell>
          <cell r="AA463">
            <v>-1.4301000000000386</v>
          </cell>
          <cell r="AB463">
            <v>-14.243199999999888</v>
          </cell>
          <cell r="AC463">
            <v>-10.405140000000074</v>
          </cell>
          <cell r="AD463">
            <v>-4.3922999999999774</v>
          </cell>
          <cell r="AE463">
            <v>-57.425500000001193</v>
          </cell>
          <cell r="AF463">
            <v>-13.180200000000013</v>
          </cell>
          <cell r="AG463">
            <v>-3.7921999999998661</v>
          </cell>
          <cell r="AH463">
            <v>-2.2028000000000247</v>
          </cell>
          <cell r="AI463">
            <v>-4.63799999999992</v>
          </cell>
          <cell r="AJ463">
            <v>0</v>
          </cell>
          <cell r="AK463">
            <v>-1.4356999999999971</v>
          </cell>
          <cell r="AL463">
            <v>6.7362000000000535</v>
          </cell>
          <cell r="AM463">
            <v>-13.970100000000002</v>
          </cell>
          <cell r="AN463">
            <v>-2.6669000000001688</v>
          </cell>
          <cell r="AO463">
            <v>0</v>
          </cell>
          <cell r="AP463">
            <v>-14.433199999999943</v>
          </cell>
          <cell r="AQ463">
            <v>-7.8425999999999476</v>
          </cell>
          <cell r="AR463">
            <v>-72.680240000001504</v>
          </cell>
          <cell r="AS463">
            <v>-2.1701999999997952</v>
          </cell>
          <cell r="AT463">
            <v>-3.0183999999999287</v>
          </cell>
          <cell r="AU463">
            <v>-4.8524999999999636</v>
          </cell>
          <cell r="AV463">
            <v>-3.6305399999999963</v>
          </cell>
          <cell r="AW463">
            <v>-6.5136999999999716</v>
          </cell>
          <cell r="AX463">
            <v>-3.7005000000001473</v>
          </cell>
          <cell r="AY463">
            <v>0</v>
          </cell>
          <cell r="AZ463">
            <v>-18.787100000000009</v>
          </cell>
          <cell r="BA463">
            <v>-5.3548000000000684</v>
          </cell>
          <cell r="BB463">
            <v>-7.9242999999999029</v>
          </cell>
          <cell r="BC463">
            <v>-8.6928000000000338</v>
          </cell>
          <cell r="BD463">
            <v>-8.0354000000002088</v>
          </cell>
          <cell r="BE463">
            <v>-51.484599999999773</v>
          </cell>
          <cell r="BF463">
            <v>-3.0860999999999876</v>
          </cell>
          <cell r="BG463">
            <v>-6.4320000000000164</v>
          </cell>
          <cell r="BH463">
            <v>-2.940599999999904</v>
          </cell>
          <cell r="BI463">
            <v>-5.5295999999999594</v>
          </cell>
          <cell r="BJ463">
            <v>-12.754799999999932</v>
          </cell>
          <cell r="BK463">
            <v>-1.4745000000000346</v>
          </cell>
          <cell r="BL463">
            <v>0</v>
          </cell>
          <cell r="BM463">
            <v>-2.7013999999999214</v>
          </cell>
          <cell r="BN463">
            <v>-2.7824000000000524</v>
          </cell>
          <cell r="BO463">
            <v>-4.8656000000000859</v>
          </cell>
          <cell r="BP463">
            <v>-9.3425999999999476</v>
          </cell>
          <cell r="BQ463">
            <v>0.4250000000001819</v>
          </cell>
          <cell r="BR463">
            <v>-19.284799999997631</v>
          </cell>
          <cell r="BS463">
            <v>-3.1041999999999916</v>
          </cell>
          <cell r="BT463">
            <v>0</v>
          </cell>
          <cell r="BU463">
            <v>-2.1449000000000069</v>
          </cell>
          <cell r="BV463">
            <v>0</v>
          </cell>
          <cell r="BW463">
            <v>-4.3752999999999247</v>
          </cell>
          <cell r="BX463">
            <v>0</v>
          </cell>
          <cell r="BY463">
            <v>-2.097400000000107</v>
          </cell>
          <cell r="BZ463">
            <v>1.0996000000000095</v>
          </cell>
          <cell r="CA463">
            <v>-1.7610999999999422</v>
          </cell>
          <cell r="CB463">
            <v>0</v>
          </cell>
          <cell r="CC463">
            <v>-4.922800000000052</v>
          </cell>
          <cell r="CD463">
            <v>-1.9787000000001171</v>
          </cell>
          <cell r="CE463">
            <v>-23.274400000005699</v>
          </cell>
          <cell r="CF463">
            <v>0</v>
          </cell>
          <cell r="CG463">
            <v>-1.2887000000000626</v>
          </cell>
          <cell r="CH463">
            <v>-3.7847999999999047</v>
          </cell>
          <cell r="CI463">
            <v>0</v>
          </cell>
          <cell r="CJ463">
            <v>-2.5394000000001142</v>
          </cell>
          <cell r="CK463">
            <v>-2.1033999999999651</v>
          </cell>
          <cell r="CL463">
            <v>-7.7958000000003267</v>
          </cell>
          <cell r="CM463">
            <v>0</v>
          </cell>
          <cell r="CN463">
            <v>8.7599999999838474E-2</v>
          </cell>
          <cell r="CO463">
            <v>5.9399999999641295E-2</v>
          </cell>
          <cell r="CP463">
            <v>-2.8420000000000982</v>
          </cell>
          <cell r="CQ463">
            <v>-3.067299999999932</v>
          </cell>
          <cell r="CR463">
            <v>-19.049650000000838</v>
          </cell>
          <cell r="CS463">
            <v>0</v>
          </cell>
          <cell r="CT463">
            <v>-3.0039999999999054</v>
          </cell>
          <cell r="CU463">
            <v>0.6047000000000935</v>
          </cell>
          <cell r="CV463">
            <v>-2.7199000000000524</v>
          </cell>
          <cell r="CW463">
            <v>-4.1837000000000444</v>
          </cell>
          <cell r="CX463">
            <v>2.4384500000001026</v>
          </cell>
          <cell r="CY463">
            <v>-0.85419999999976426</v>
          </cell>
          <cell r="CZ463">
            <v>0</v>
          </cell>
          <cell r="DA463">
            <v>-2.7389000000000578</v>
          </cell>
          <cell r="DB463">
            <v>3.6603999999997541</v>
          </cell>
          <cell r="DC463">
            <v>-7.880100000000084</v>
          </cell>
          <cell r="DD463">
            <v>-4.3724000000001979</v>
          </cell>
          <cell r="DE463">
            <v>-8.5060999999986961</v>
          </cell>
          <cell r="DF463">
            <v>-0.86039999999979955</v>
          </cell>
          <cell r="DG463">
            <v>-0.85020000000008622</v>
          </cell>
          <cell r="DH463">
            <v>-3.4825999999998203</v>
          </cell>
          <cell r="DI463">
            <v>0</v>
          </cell>
          <cell r="DJ463">
            <v>0</v>
          </cell>
          <cell r="DK463">
            <v>0</v>
          </cell>
          <cell r="DL463">
            <v>-2.6582000000003063</v>
          </cell>
          <cell r="DM463">
            <v>0</v>
          </cell>
          <cell r="DN463">
            <v>1.1440000000000055</v>
          </cell>
          <cell r="DO463">
            <v>0</v>
          </cell>
          <cell r="DP463">
            <v>-1.7987000000000535</v>
          </cell>
          <cell r="DQ463">
            <v>0</v>
          </cell>
          <cell r="DR463">
            <v>1.8042999999961467</v>
          </cell>
          <cell r="DS463">
            <v>0</v>
          </cell>
          <cell r="DT463">
            <v>0</v>
          </cell>
          <cell r="DU463">
            <v>0.11259999999992942</v>
          </cell>
          <cell r="DV463">
            <v>0</v>
          </cell>
          <cell r="DW463">
            <v>0</v>
          </cell>
          <cell r="DX463">
            <v>0.62329999999974461</v>
          </cell>
          <cell r="DY463">
            <v>0</v>
          </cell>
          <cell r="DZ463">
            <v>0</v>
          </cell>
          <cell r="EA463">
            <v>1.0684000000001106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-124.14370999998937</v>
          </cell>
          <cell r="G467">
            <v>-165.94921999998041</v>
          </cell>
          <cell r="H467">
            <v>-177.83295999998518</v>
          </cell>
          <cell r="I467">
            <v>-340.95542000001296</v>
          </cell>
          <cell r="J467">
            <v>-796.69700000004377</v>
          </cell>
          <cell r="K467">
            <v>-469.92560000001686</v>
          </cell>
          <cell r="L467">
            <v>379.98886000001221</v>
          </cell>
          <cell r="M467">
            <v>-347.3745400000189</v>
          </cell>
          <cell r="N467">
            <v>-94.493119999970077</v>
          </cell>
          <cell r="O467">
            <v>-363.76605000000563</v>
          </cell>
          <cell r="P467">
            <v>-115.42127000000619</v>
          </cell>
          <cell r="Q467">
            <v>-223.22939999998198</v>
          </cell>
          <cell r="R467">
            <v>-4368.1201699995436</v>
          </cell>
          <cell r="S467">
            <v>-372.83990000002086</v>
          </cell>
          <cell r="T467">
            <v>-275.02395000000251</v>
          </cell>
          <cell r="U467">
            <v>-326.42954000001191</v>
          </cell>
          <cell r="V467">
            <v>-387.27102000004379</v>
          </cell>
          <cell r="W467">
            <v>-1225.6132800000487</v>
          </cell>
          <cell r="X467">
            <v>-721.23446999979205</v>
          </cell>
          <cell r="Y467">
            <v>-86.662540000019362</v>
          </cell>
          <cell r="Z467">
            <v>-571.74411999998847</v>
          </cell>
          <cell r="AA467">
            <v>-147.93460999999661</v>
          </cell>
          <cell r="AB467">
            <v>-357.51873999997042</v>
          </cell>
          <cell r="AC467">
            <v>-348.90069999996922</v>
          </cell>
          <cell r="AD467">
            <v>453.05270000000019</v>
          </cell>
          <cell r="AE467">
            <v>-5785.2746200012043</v>
          </cell>
          <cell r="AF467">
            <v>-768.38643999997294</v>
          </cell>
          <cell r="AG467">
            <v>-572.58619999996154</v>
          </cell>
          <cell r="AH467">
            <v>-571.63240000003134</v>
          </cell>
          <cell r="AI467">
            <v>-515.04654000001028</v>
          </cell>
          <cell r="AJ467">
            <v>-1206.2231600001687</v>
          </cell>
          <cell r="AK467">
            <v>-788.15169999992941</v>
          </cell>
          <cell r="AL467">
            <v>587.34094999998342</v>
          </cell>
          <cell r="AM467">
            <v>-528.51776999997674</v>
          </cell>
          <cell r="AN467">
            <v>-584.37995999999112</v>
          </cell>
          <cell r="AO467">
            <v>-641.63730999996187</v>
          </cell>
          <cell r="AP467">
            <v>-659.40573000002769</v>
          </cell>
          <cell r="AQ467">
            <v>463.35163999994984</v>
          </cell>
          <cell r="AR467">
            <v>-7186.553609999828</v>
          </cell>
          <cell r="AS467">
            <v>-576.34024000010686</v>
          </cell>
          <cell r="AT467">
            <v>-853.07994000002509</v>
          </cell>
          <cell r="AU467">
            <v>-669.77208000002429</v>
          </cell>
          <cell r="AV467">
            <v>-465.54398999997647</v>
          </cell>
          <cell r="AW467">
            <v>-1276.1138999999966</v>
          </cell>
          <cell r="AX467">
            <v>-937.74049999995623</v>
          </cell>
          <cell r="AY467">
            <v>74.968599999992875</v>
          </cell>
          <cell r="AZ467">
            <v>-821.26461999997264</v>
          </cell>
          <cell r="BA467">
            <v>-425.86574999999721</v>
          </cell>
          <cell r="BB467">
            <v>-433.01230000000214</v>
          </cell>
          <cell r="BC467">
            <v>-437.93198999998276</v>
          </cell>
          <cell r="BD467">
            <v>-364.8568999999552</v>
          </cell>
          <cell r="BE467">
            <v>-8056.341669999063</v>
          </cell>
          <cell r="BF467">
            <v>-909.31421000009868</v>
          </cell>
          <cell r="BG467">
            <v>-650.19729999999981</v>
          </cell>
          <cell r="BH467">
            <v>-738.62559999997029</v>
          </cell>
          <cell r="BI467">
            <v>-519.25235000002431</v>
          </cell>
          <cell r="BJ467">
            <v>-1407.1051299999235</v>
          </cell>
          <cell r="BK467">
            <v>-1092.5635000000475</v>
          </cell>
          <cell r="BL467">
            <v>-369.24043999999412</v>
          </cell>
          <cell r="BM467">
            <v>-948.20352999994066</v>
          </cell>
          <cell r="BN467">
            <v>-473.84199999994598</v>
          </cell>
          <cell r="BO467">
            <v>-668.84470000001602</v>
          </cell>
          <cell r="BP467">
            <v>-576.93427000005613</v>
          </cell>
          <cell r="BQ467">
            <v>297.78135999996448</v>
          </cell>
          <cell r="BR467">
            <v>336.60405999887735</v>
          </cell>
          <cell r="BS467">
            <v>-331.41395999997621</v>
          </cell>
          <cell r="BT467">
            <v>-250.48889999993844</v>
          </cell>
          <cell r="BU467">
            <v>-153.50790999998571</v>
          </cell>
          <cell r="BV467">
            <v>4.6610999999684282</v>
          </cell>
          <cell r="BW467">
            <v>-105.53730000008363</v>
          </cell>
          <cell r="BX467">
            <v>46.372960000007879</v>
          </cell>
          <cell r="BY467">
            <v>98.4957600000198</v>
          </cell>
          <cell r="BZ467">
            <v>-170.55366000003414</v>
          </cell>
          <cell r="CA467">
            <v>-60.258000000030734</v>
          </cell>
          <cell r="CB467">
            <v>1890.1103700000676</v>
          </cell>
          <cell r="CC467">
            <v>-191.89220000000205</v>
          </cell>
          <cell r="CD467">
            <v>-439.3841999998549</v>
          </cell>
          <cell r="CE467">
            <v>-2712.3584699993953</v>
          </cell>
          <cell r="CF467">
            <v>-920.98030000005383</v>
          </cell>
          <cell r="CG467">
            <v>-448.29966000007698</v>
          </cell>
          <cell r="CH467">
            <v>-215.83342999999877</v>
          </cell>
          <cell r="CI467">
            <v>-72.289000000047963</v>
          </cell>
          <cell r="CJ467">
            <v>-143.05040000006557</v>
          </cell>
          <cell r="CK467">
            <v>3.1003999999957159</v>
          </cell>
          <cell r="CL467">
            <v>56.553749999904539</v>
          </cell>
          <cell r="CM467">
            <v>-9.3691600000020117</v>
          </cell>
          <cell r="CN467">
            <v>-96.444100000022445</v>
          </cell>
          <cell r="CO467">
            <v>-268.48640000011073</v>
          </cell>
          <cell r="CP467">
            <v>-289.98074999998789</v>
          </cell>
          <cell r="CQ467">
            <v>-307.27941999997711</v>
          </cell>
          <cell r="CR467">
            <v>-2194.1168499989435</v>
          </cell>
          <cell r="CS467">
            <v>-349.76170000003185</v>
          </cell>
          <cell r="CT467">
            <v>-284.69350000005215</v>
          </cell>
          <cell r="CU467">
            <v>-275.13750000001164</v>
          </cell>
          <cell r="CV467">
            <v>-90.3517100000754</v>
          </cell>
          <cell r="CW467">
            <v>-225.51645999972243</v>
          </cell>
          <cell r="CX467">
            <v>62.800450000038836</v>
          </cell>
          <cell r="CY467">
            <v>171.12940000003437</v>
          </cell>
          <cell r="CZ467">
            <v>-200.00860000005923</v>
          </cell>
          <cell r="DA467">
            <v>-65.604630000074394</v>
          </cell>
          <cell r="DB467">
            <v>-262.84470000001602</v>
          </cell>
          <cell r="DC467">
            <v>-329.60540000000037</v>
          </cell>
          <cell r="DD467">
            <v>-344.52249999996275</v>
          </cell>
          <cell r="DE467">
            <v>-2264.9378599999472</v>
          </cell>
          <cell r="DF467">
            <v>-202.68686000001617</v>
          </cell>
          <cell r="DG467">
            <v>-297.77900000003865</v>
          </cell>
          <cell r="DH467">
            <v>-171.62880000000587</v>
          </cell>
          <cell r="DI467">
            <v>-151.8931000000448</v>
          </cell>
          <cell r="DJ467">
            <v>-162.8859999999404</v>
          </cell>
          <cell r="DK467">
            <v>58.420999999972992</v>
          </cell>
          <cell r="DL467">
            <v>188.03229999990435</v>
          </cell>
          <cell r="DM467">
            <v>-187.6767000000691</v>
          </cell>
          <cell r="DN467">
            <v>-181.94389999995474</v>
          </cell>
          <cell r="DO467">
            <v>-484.2652999999118</v>
          </cell>
          <cell r="DP467">
            <v>-336.92830000002868</v>
          </cell>
          <cell r="DQ467">
            <v>-333.7031999998726</v>
          </cell>
          <cell r="DR467">
            <v>-3639.1039000023156</v>
          </cell>
          <cell r="DS467">
            <v>-454.69700000016019</v>
          </cell>
          <cell r="DT467">
            <v>-343.79599999985658</v>
          </cell>
          <cell r="DU467">
            <v>-352.67540000006557</v>
          </cell>
          <cell r="DV467">
            <v>-462.37790000007953</v>
          </cell>
          <cell r="DW467">
            <v>-196.87739999988116</v>
          </cell>
          <cell r="DX467">
            <v>-122.46379999991041</v>
          </cell>
          <cell r="DY467">
            <v>-21.276600000215694</v>
          </cell>
          <cell r="DZ467">
            <v>-97.974999999976717</v>
          </cell>
          <cell r="EA467">
            <v>-243.499599999981</v>
          </cell>
          <cell r="EB467">
            <v>-412.31400000012945</v>
          </cell>
          <cell r="EC467">
            <v>-533.59520000009798</v>
          </cell>
          <cell r="ED467">
            <v>-397.55599999986589</v>
          </cell>
        </row>
        <row r="469">
          <cell r="F469">
            <v>1342.7452899999917</v>
          </cell>
          <cell r="G469">
            <v>1321.1127800000831</v>
          </cell>
          <cell r="H469">
            <v>1767.1690399999497</v>
          </cell>
          <cell r="I469">
            <v>1668.8345800000243</v>
          </cell>
          <cell r="J469">
            <v>1363.4140000001062</v>
          </cell>
          <cell r="K469">
            <v>1687.9443999999203</v>
          </cell>
          <cell r="L469">
            <v>2414.053859999869</v>
          </cell>
          <cell r="M469">
            <v>1799.4684600000037</v>
          </cell>
          <cell r="N469">
            <v>1994.826880000066</v>
          </cell>
          <cell r="O469">
            <v>1629.688950000098</v>
          </cell>
          <cell r="P469">
            <v>1470.3787299999967</v>
          </cell>
          <cell r="Q469">
            <v>1116.4045999998925</v>
          </cell>
          <cell r="R469">
            <v>17884.748830001801</v>
          </cell>
          <cell r="S469">
            <v>1086.6400999999605</v>
          </cell>
          <cell r="T469">
            <v>1153.5640499999281</v>
          </cell>
          <cell r="U469">
            <v>1608.9314599999925</v>
          </cell>
          <cell r="V469">
            <v>1612.4989799999166</v>
          </cell>
          <cell r="W469">
            <v>923.77171999984421</v>
          </cell>
          <cell r="X469">
            <v>1425.805530000478</v>
          </cell>
          <cell r="Y469">
            <v>1937.2654599999078</v>
          </cell>
          <cell r="Z469">
            <v>1564.372880000039</v>
          </cell>
          <cell r="AA469">
            <v>1931.0053900000639</v>
          </cell>
          <cell r="AB469">
            <v>1625.9232600000687</v>
          </cell>
          <cell r="AC469">
            <v>1228.9793000000063</v>
          </cell>
          <cell r="AD469">
            <v>1785.9906999999657</v>
          </cell>
          <cell r="AE469">
            <v>16356.417379999533</v>
          </cell>
          <cell r="AF469">
            <v>683.83956000010949</v>
          </cell>
          <cell r="AG469">
            <v>848.86180000007153</v>
          </cell>
          <cell r="AH469">
            <v>1354.0566000000108</v>
          </cell>
          <cell r="AI469">
            <v>1474.7034599999897</v>
          </cell>
          <cell r="AJ469">
            <v>932.40483999974094</v>
          </cell>
          <cell r="AK469">
            <v>1348.2383000003174</v>
          </cell>
          <cell r="AL469">
            <v>2601.1629499999108</v>
          </cell>
          <cell r="AM469">
            <v>1596.9662300001364</v>
          </cell>
          <cell r="AN469">
            <v>1484.1200400000671</v>
          </cell>
          <cell r="AO469">
            <v>1331.9156900000526</v>
          </cell>
          <cell r="AP469">
            <v>910.55427000008058</v>
          </cell>
          <cell r="AQ469">
            <v>1789.5936399998609</v>
          </cell>
          <cell r="AR469">
            <v>14844.325390003622</v>
          </cell>
          <cell r="AS469">
            <v>868.63175999978557</v>
          </cell>
          <cell r="AT469">
            <v>561.22805999987759</v>
          </cell>
          <cell r="AU469">
            <v>1246.2139200000092</v>
          </cell>
          <cell r="AV469">
            <v>1514.2760100001469</v>
          </cell>
          <cell r="AW469">
            <v>851.81910000019707</v>
          </cell>
          <cell r="AX469">
            <v>1187.9695000001229</v>
          </cell>
          <cell r="AY469">
            <v>2078.6846000000369</v>
          </cell>
          <cell r="AZ469">
            <v>1293.5863800002262</v>
          </cell>
          <cell r="BA469">
            <v>1632.314250000054</v>
          </cell>
          <cell r="BB469">
            <v>1530.6516999999294</v>
          </cell>
          <cell r="BC469">
            <v>1124.1680100000231</v>
          </cell>
          <cell r="BD469">
            <v>954.78210000006948</v>
          </cell>
          <cell r="BE469">
            <v>13914.655330002308</v>
          </cell>
          <cell r="BF469">
            <v>528.4037899998948</v>
          </cell>
          <cell r="BG469">
            <v>807.28469999996014</v>
          </cell>
          <cell r="BH469">
            <v>1167.8434000000125</v>
          </cell>
          <cell r="BI469">
            <v>1450.6076500000199</v>
          </cell>
          <cell r="BJ469">
            <v>710.22587000019848</v>
          </cell>
          <cell r="BK469">
            <v>1022.5265000001527</v>
          </cell>
          <cell r="BL469">
            <v>1624.4625600000145</v>
          </cell>
          <cell r="BM469">
            <v>1156.0454700000118</v>
          </cell>
          <cell r="BN469">
            <v>1574.01800000004</v>
          </cell>
          <cell r="BO469">
            <v>1285.0542999999598</v>
          </cell>
          <cell r="BP469">
            <v>977.36572999996133</v>
          </cell>
          <cell r="BQ469">
            <v>1610.8173599999864</v>
          </cell>
          <cell r="BR469">
            <v>22147.798059996217</v>
          </cell>
          <cell r="BS469">
            <v>1099.1120400000364</v>
          </cell>
          <cell r="BT469">
            <v>1149.7350999999326</v>
          </cell>
          <cell r="BU469">
            <v>1743.4130900001619</v>
          </cell>
          <cell r="BV469">
            <v>1964.7410999998683</v>
          </cell>
          <cell r="BW469">
            <v>2001.1607000001241</v>
          </cell>
          <cell r="BX469">
            <v>2150.932960000122</v>
          </cell>
          <cell r="BY469">
            <v>2082.1857600000221</v>
          </cell>
          <cell r="BZ469">
            <v>1923.1863400000148</v>
          </cell>
          <cell r="CA469">
            <v>1977.4319999999134</v>
          </cell>
          <cell r="CB469">
            <v>3834.1823700000532</v>
          </cell>
          <cell r="CC469">
            <v>1354.6678000000538</v>
          </cell>
          <cell r="CD469">
            <v>867.04880000010598</v>
          </cell>
          <cell r="CE469">
            <v>18989.693529997021</v>
          </cell>
          <cell r="CF469">
            <v>502.47770000016317</v>
          </cell>
          <cell r="CG469">
            <v>944.98033999989275</v>
          </cell>
          <cell r="CH469">
            <v>1671.5085699999472</v>
          </cell>
          <cell r="CI469">
            <v>1877.9510000001173</v>
          </cell>
          <cell r="CJ469">
            <v>1953.1075999997556</v>
          </cell>
          <cell r="CK469">
            <v>2097.1303999999072</v>
          </cell>
          <cell r="CL469">
            <v>2030.3547499999404</v>
          </cell>
          <cell r="CM469">
            <v>2073.8928400001023</v>
          </cell>
          <cell r="CN469">
            <v>1930.9858999999706</v>
          </cell>
          <cell r="CO469">
            <v>1665.8205999998609</v>
          </cell>
          <cell r="CP469">
            <v>1248.8092500001658</v>
          </cell>
          <cell r="CQ469">
            <v>992.67458000010811</v>
          </cell>
          <cell r="CR469">
            <v>19399.501149998978</v>
          </cell>
          <cell r="CS469">
            <v>1066.5042999999132</v>
          </cell>
          <cell r="CT469">
            <v>1101.5585000000428</v>
          </cell>
          <cell r="CU469">
            <v>1602.8115000000689</v>
          </cell>
          <cell r="CV469">
            <v>1850.1682899999432</v>
          </cell>
          <cell r="CW469">
            <v>1860.1945400005206</v>
          </cell>
          <cell r="CX469">
            <v>2146.3304500000086</v>
          </cell>
          <cell r="CY469">
            <v>2135.0724000001792</v>
          </cell>
          <cell r="CZ469">
            <v>1872.8993999999948</v>
          </cell>
          <cell r="DA469">
            <v>1951.7153699998744</v>
          </cell>
          <cell r="DB469">
            <v>1661.8213000000687</v>
          </cell>
          <cell r="DC469">
            <v>1201.5346000000136</v>
          </cell>
          <cell r="DD469">
            <v>948.89049999997951</v>
          </cell>
          <cell r="DE469">
            <v>19269.716139998287</v>
          </cell>
          <cell r="DF469">
            <v>1206.5111399999587</v>
          </cell>
          <cell r="DG469">
            <v>1130.7899999999208</v>
          </cell>
          <cell r="DH469">
            <v>1696.9272000000346</v>
          </cell>
          <cell r="DI469">
            <v>1778.876900000032</v>
          </cell>
          <cell r="DJ469">
            <v>1912.285000000149</v>
          </cell>
          <cell r="DK469">
            <v>2131.5409999999683</v>
          </cell>
          <cell r="DL469">
            <v>2142.1172999998089</v>
          </cell>
          <cell r="DM469">
            <v>1874.8462999998592</v>
          </cell>
          <cell r="DN469">
            <v>1825.266100000008</v>
          </cell>
          <cell r="DO469">
            <v>1430.8527000000468</v>
          </cell>
          <cell r="DP469">
            <v>1186.4716999999946</v>
          </cell>
          <cell r="DQ469">
            <v>953.23080000013579</v>
          </cell>
          <cell r="DR469">
            <v>17739.067099999636</v>
          </cell>
          <cell r="DS469">
            <v>947.46399999991991</v>
          </cell>
          <cell r="DT469">
            <v>1028.6240000001853</v>
          </cell>
          <cell r="DU469">
            <v>1506.5495999999112</v>
          </cell>
          <cell r="DV469">
            <v>1458.7920999999624</v>
          </cell>
          <cell r="DW469">
            <v>1867.970600000117</v>
          </cell>
          <cell r="DX469">
            <v>1940.2762000001967</v>
          </cell>
          <cell r="DY469">
            <v>1923.1363999997266</v>
          </cell>
          <cell r="DZ469">
            <v>1954.1939999999013</v>
          </cell>
          <cell r="EA469">
            <v>1753.6904000000795</v>
          </cell>
          <cell r="EB469">
            <v>1493.1629999998258</v>
          </cell>
          <cell r="EC469">
            <v>982.2147999999579</v>
          </cell>
          <cell r="ED469">
            <v>882.99200000008568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-12.354240000000573</v>
          </cell>
          <cell r="H473">
            <v>-19.661251999990782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-46.044074000092223</v>
          </cell>
          <cell r="S473">
            <v>0</v>
          </cell>
          <cell r="T473">
            <v>0</v>
          </cell>
          <cell r="U473">
            <v>-37.13000999999349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-8.9140639999968698</v>
          </cell>
          <cell r="AB473">
            <v>0</v>
          </cell>
          <cell r="AC473">
            <v>0</v>
          </cell>
          <cell r="AD473">
            <v>0</v>
          </cell>
          <cell r="AE473">
            <v>-8.8591310000047088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-8.8591309999901569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-4.32043999992311</v>
          </cell>
          <cell r="BS473">
            <v>0</v>
          </cell>
          <cell r="BT473">
            <v>0</v>
          </cell>
          <cell r="BU473">
            <v>-4.3204399999958696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-3.9770769998431206</v>
          </cell>
          <cell r="DF473">
            <v>0</v>
          </cell>
          <cell r="DG473">
            <v>0</v>
          </cell>
          <cell r="DH473">
            <v>-3.0529780000069877</v>
          </cell>
          <cell r="DI473">
            <v>-0.92409899999620393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-24.545633000001544</v>
          </cell>
          <cell r="G474">
            <v>-6.5258770000000368</v>
          </cell>
          <cell r="H474">
            <v>-33.923838000002434</v>
          </cell>
          <cell r="I474">
            <v>-56.560050000000047</v>
          </cell>
          <cell r="J474">
            <v>0</v>
          </cell>
          <cell r="K474">
            <v>-27.876216999997268</v>
          </cell>
          <cell r="L474">
            <v>-0.45834699999977602</v>
          </cell>
          <cell r="M474">
            <v>-22.757353000000876</v>
          </cell>
          <cell r="N474">
            <v>-25.899627999999211</v>
          </cell>
          <cell r="O474">
            <v>-28.481230999997933</v>
          </cell>
          <cell r="P474">
            <v>-37.218549999997776</v>
          </cell>
          <cell r="Q474">
            <v>-18.544816999994509</v>
          </cell>
          <cell r="R474">
            <v>-376.37191800016444</v>
          </cell>
          <cell r="S474">
            <v>-20.592190000003029</v>
          </cell>
          <cell r="T474">
            <v>-21.359712000004947</v>
          </cell>
          <cell r="U474">
            <v>-31.715321999996377</v>
          </cell>
          <cell r="V474">
            <v>-86.578098000005411</v>
          </cell>
          <cell r="W474">
            <v>0</v>
          </cell>
          <cell r="X474">
            <v>-74.783014000000549</v>
          </cell>
          <cell r="Y474">
            <v>-19.441125000004831</v>
          </cell>
          <cell r="Z474">
            <v>-16.636173999999301</v>
          </cell>
          <cell r="AA474">
            <v>-43.069339000001492</v>
          </cell>
          <cell r="AB474">
            <v>-32.619117000002007</v>
          </cell>
          <cell r="AC474">
            <v>-24.715307999998913</v>
          </cell>
          <cell r="AD474">
            <v>-4.8625190000020666</v>
          </cell>
          <cell r="AE474">
            <v>-128.18067899998277</v>
          </cell>
          <cell r="AF474">
            <v>-5.1516699999992852</v>
          </cell>
          <cell r="AG474">
            <v>-6.2727969999978086</v>
          </cell>
          <cell r="AH474">
            <v>-31.008813000000373</v>
          </cell>
          <cell r="AI474">
            <v>-52.999954999999318</v>
          </cell>
          <cell r="AJ474">
            <v>0</v>
          </cell>
          <cell r="AK474">
            <v>-16.793381000003137</v>
          </cell>
          <cell r="AL474">
            <v>-1.6427899999980582</v>
          </cell>
          <cell r="AM474">
            <v>-1.7232779999976628</v>
          </cell>
          <cell r="AN474">
            <v>-12.587995000001683</v>
          </cell>
          <cell r="AO474">
            <v>0</v>
          </cell>
          <cell r="AP474">
            <v>0</v>
          </cell>
          <cell r="AQ474">
            <v>0</v>
          </cell>
          <cell r="AR474">
            <v>-75.898955999989994</v>
          </cell>
          <cell r="AS474">
            <v>0</v>
          </cell>
          <cell r="AT474">
            <v>0</v>
          </cell>
          <cell r="AU474">
            <v>-28.189270999995642</v>
          </cell>
          <cell r="AV474">
            <v>-16.545379000002868</v>
          </cell>
          <cell r="AW474">
            <v>0</v>
          </cell>
          <cell r="AX474">
            <v>-10.88110400000005</v>
          </cell>
          <cell r="AY474">
            <v>0</v>
          </cell>
          <cell r="AZ474">
            <v>0</v>
          </cell>
          <cell r="BA474">
            <v>-8.8151839999991353</v>
          </cell>
          <cell r="BB474">
            <v>-11.468017999999574</v>
          </cell>
          <cell r="BC474">
            <v>0</v>
          </cell>
          <cell r="BD474">
            <v>0</v>
          </cell>
          <cell r="BE474">
            <v>-52.262955000041984</v>
          </cell>
          <cell r="BF474">
            <v>0</v>
          </cell>
          <cell r="BG474">
            <v>0</v>
          </cell>
          <cell r="BH474">
            <v>-4.8807900000028894</v>
          </cell>
          <cell r="BI474">
            <v>-27.723567999993975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-19.32854600000428</v>
          </cell>
          <cell r="BP474">
            <v>0</v>
          </cell>
          <cell r="BQ474">
            <v>-0.33005099999718368</v>
          </cell>
          <cell r="BR474">
            <v>-20.956909000175074</v>
          </cell>
          <cell r="BS474">
            <v>0</v>
          </cell>
          <cell r="BT474">
            <v>0</v>
          </cell>
          <cell r="BU474">
            <v>-3.1231689999985974</v>
          </cell>
          <cell r="BV474">
            <v>-11.866943000000902</v>
          </cell>
          <cell r="BW474">
            <v>0</v>
          </cell>
          <cell r="BX474">
            <v>-3.2358399999939138</v>
          </cell>
          <cell r="BY474">
            <v>-2.730956999999762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-1.5529770000139251</v>
          </cell>
          <cell r="CF474">
            <v>0</v>
          </cell>
          <cell r="CG474">
            <v>0</v>
          </cell>
          <cell r="CH474">
            <v>-1.5529769999993732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-11.238363999997091</v>
          </cell>
          <cell r="G476">
            <v>-0.89999700000043958</v>
          </cell>
          <cell r="H476">
            <v>-2.1117900000026566</v>
          </cell>
          <cell r="I476">
            <v>-8.3873149999963061</v>
          </cell>
          <cell r="J476">
            <v>-18.85124899999937</v>
          </cell>
          <cell r="K476">
            <v>0</v>
          </cell>
          <cell r="L476">
            <v>-1.8264699999999721</v>
          </cell>
          <cell r="M476">
            <v>-4.6253130000040983</v>
          </cell>
          <cell r="N476">
            <v>-13.905273000003945</v>
          </cell>
          <cell r="O476">
            <v>-27.982471999996051</v>
          </cell>
          <cell r="P476">
            <v>-6.2483549999960815</v>
          </cell>
          <cell r="Q476">
            <v>-4.6864960000020801</v>
          </cell>
          <cell r="R476">
            <v>-103.23939400003292</v>
          </cell>
          <cell r="S476">
            <v>-1.6466749999963213</v>
          </cell>
          <cell r="T476">
            <v>-3.2177790000023379</v>
          </cell>
          <cell r="U476">
            <v>0</v>
          </cell>
          <cell r="V476">
            <v>-10.08017000000109</v>
          </cell>
          <cell r="W476">
            <v>-33.000090000001364</v>
          </cell>
          <cell r="X476">
            <v>-5.9507210000010673</v>
          </cell>
          <cell r="Y476">
            <v>-6.5332409999973606</v>
          </cell>
          <cell r="Z476">
            <v>-13.649081000003207</v>
          </cell>
          <cell r="AA476">
            <v>-8.0710160000016913</v>
          </cell>
          <cell r="AB476">
            <v>-15.443433999997069</v>
          </cell>
          <cell r="AC476">
            <v>0</v>
          </cell>
          <cell r="AD476">
            <v>-5.6471870000023046</v>
          </cell>
          <cell r="AE476">
            <v>-115.27491300000111</v>
          </cell>
          <cell r="AF476">
            <v>-7.0679349999991246</v>
          </cell>
          <cell r="AG476">
            <v>-1.7999940000008792</v>
          </cell>
          <cell r="AH476">
            <v>0</v>
          </cell>
          <cell r="AI476">
            <v>-7.9762830000036047</v>
          </cell>
          <cell r="AJ476">
            <v>-41.776219999999739</v>
          </cell>
          <cell r="AK476">
            <v>-9.334631999998237</v>
          </cell>
          <cell r="AL476">
            <v>-5.5234040000068489</v>
          </cell>
          <cell r="AM476">
            <v>-3.4915119999932358</v>
          </cell>
          <cell r="AN476">
            <v>-8.5095569999975851</v>
          </cell>
          <cell r="AO476">
            <v>-2.0704029999978957</v>
          </cell>
          <cell r="AP476">
            <v>-21.63783500000136</v>
          </cell>
          <cell r="AQ476">
            <v>-6.0871379999953206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-191.37793000007514</v>
          </cell>
          <cell r="G477">
            <v>-231.57562499993946</v>
          </cell>
          <cell r="H477">
            <v>-401.73614900000393</v>
          </cell>
          <cell r="I477">
            <v>-254.55885999999009</v>
          </cell>
          <cell r="J477">
            <v>-344.63552600017283</v>
          </cell>
          <cell r="K477">
            <v>-274.67946000001393</v>
          </cell>
          <cell r="L477">
            <v>-28.533900000038557</v>
          </cell>
          <cell r="M477">
            <v>-59.503709999960847</v>
          </cell>
          <cell r="N477">
            <v>-393.47475000005215</v>
          </cell>
          <cell r="O477">
            <v>-347.66508999990765</v>
          </cell>
          <cell r="P477">
            <v>-368.11333000008017</v>
          </cell>
          <cell r="Q477">
            <v>-275.51893000002019</v>
          </cell>
          <cell r="R477">
            <v>-2929.9710619989783</v>
          </cell>
          <cell r="S477">
            <v>-150.44329999992624</v>
          </cell>
          <cell r="T477">
            <v>-269.63090000010561</v>
          </cell>
          <cell r="U477">
            <v>-378.32686499995179</v>
          </cell>
          <cell r="V477">
            <v>-337.125400000019</v>
          </cell>
          <cell r="W477">
            <v>-196.17306599998847</v>
          </cell>
          <cell r="X477">
            <v>-282.60556000005454</v>
          </cell>
          <cell r="Y477">
            <v>-67.017079999903217</v>
          </cell>
          <cell r="Z477">
            <v>-40.136659999960102</v>
          </cell>
          <cell r="AA477">
            <v>-396.65142599993851</v>
          </cell>
          <cell r="AB477">
            <v>-382.61384000000544</v>
          </cell>
          <cell r="AC477">
            <v>-270.96880499995314</v>
          </cell>
          <cell r="AD477">
            <v>-158.27816000010353</v>
          </cell>
          <cell r="AE477">
            <v>-1792.9601609986275</v>
          </cell>
          <cell r="AF477">
            <v>-45.003900000010617</v>
          </cell>
          <cell r="AG477">
            <v>-79.81197000015527</v>
          </cell>
          <cell r="AH477">
            <v>-195.30268099997193</v>
          </cell>
          <cell r="AI477">
            <v>-214.96868000004906</v>
          </cell>
          <cell r="AJ477">
            <v>-194.03063000005204</v>
          </cell>
          <cell r="AK477">
            <v>-189.71115000010468</v>
          </cell>
          <cell r="AL477">
            <v>-8.3263499999884516</v>
          </cell>
          <cell r="AM477">
            <v>-85.761820000130683</v>
          </cell>
          <cell r="AN477">
            <v>-344.20815999992192</v>
          </cell>
          <cell r="AO477">
            <v>-213.30079999985173</v>
          </cell>
          <cell r="AP477">
            <v>-103.28462000004947</v>
          </cell>
          <cell r="AQ477">
            <v>-119.2493999999715</v>
          </cell>
          <cell r="AR477">
            <v>-1319.3526350017637</v>
          </cell>
          <cell r="AS477">
            <v>-63.156039999914356</v>
          </cell>
          <cell r="AT477">
            <v>-35.213800000026822</v>
          </cell>
          <cell r="AU477">
            <v>-187.33415999996942</v>
          </cell>
          <cell r="AV477">
            <v>-189.15261499991175</v>
          </cell>
          <cell r="AW477">
            <v>-92.532720000017434</v>
          </cell>
          <cell r="AX477">
            <v>-158.01859999995213</v>
          </cell>
          <cell r="AY477">
            <v>-51.084999999962747</v>
          </cell>
          <cell r="AZ477">
            <v>-0.28156000003218651</v>
          </cell>
          <cell r="BA477">
            <v>-303.99252999993041</v>
          </cell>
          <cell r="BB477">
            <v>-181.82413000008091</v>
          </cell>
          <cell r="BC477">
            <v>-124.20056999986991</v>
          </cell>
          <cell r="BD477">
            <v>67.439089999999851</v>
          </cell>
          <cell r="BE477">
            <v>-1410.2613499984145</v>
          </cell>
          <cell r="BF477">
            <v>-22.011659999960102</v>
          </cell>
          <cell r="BG477">
            <v>-30.057369999936782</v>
          </cell>
          <cell r="BH477">
            <v>-99.597029999946244</v>
          </cell>
          <cell r="BI477">
            <v>-227.37904000002891</v>
          </cell>
          <cell r="BJ477">
            <v>-149.29793999996036</v>
          </cell>
          <cell r="BK477">
            <v>-191.1303299999563</v>
          </cell>
          <cell r="BL477">
            <v>-84.846610000007786</v>
          </cell>
          <cell r="BM477">
            <v>-43.688970000017434</v>
          </cell>
          <cell r="BN477">
            <v>-266.85937000019476</v>
          </cell>
          <cell r="BO477">
            <v>-156.86829999985639</v>
          </cell>
          <cell r="BP477">
            <v>-145.17594999994617</v>
          </cell>
          <cell r="BQ477">
            <v>6.6512200001161546</v>
          </cell>
          <cell r="BR477">
            <v>76.304360000416636</v>
          </cell>
          <cell r="BS477">
            <v>-16.333109999890439</v>
          </cell>
          <cell r="BT477">
            <v>-19.857049999991432</v>
          </cell>
          <cell r="BU477">
            <v>-90.783689999952912</v>
          </cell>
          <cell r="BV477">
            <v>-73.332610000041313</v>
          </cell>
          <cell r="BW477">
            <v>-48.436599999899045</v>
          </cell>
          <cell r="BX477">
            <v>-64.149939999915659</v>
          </cell>
          <cell r="BY477">
            <v>-9.6329999999143183</v>
          </cell>
          <cell r="BZ477">
            <v>0</v>
          </cell>
          <cell r="CA477">
            <v>-134.16748000006191</v>
          </cell>
          <cell r="CB477">
            <v>578.93459000007715</v>
          </cell>
          <cell r="CC477">
            <v>-45.936749999877065</v>
          </cell>
          <cell r="CD477">
            <v>0</v>
          </cell>
          <cell r="CE477">
            <v>-372.46372000128031</v>
          </cell>
          <cell r="CF477">
            <v>0</v>
          </cell>
          <cell r="CG477">
            <v>-15.49621000001207</v>
          </cell>
          <cell r="CH477">
            <v>-70.107760000042617</v>
          </cell>
          <cell r="CI477">
            <v>-54.202789999893866</v>
          </cell>
          <cell r="CJ477">
            <v>-27.850370000116527</v>
          </cell>
          <cell r="CK477">
            <v>-48.690300000016578</v>
          </cell>
          <cell r="CL477">
            <v>-9.4513000000733882</v>
          </cell>
          <cell r="CM477">
            <v>-8.5999991279095411E-4</v>
          </cell>
          <cell r="CN477">
            <v>-74.826350000104867</v>
          </cell>
          <cell r="CO477">
            <v>-19.003389999968931</v>
          </cell>
          <cell r="CP477">
            <v>-38.063610000070184</v>
          </cell>
          <cell r="CQ477">
            <v>-14.770779999904335</v>
          </cell>
          <cell r="CR477">
            <v>-336.18899000063539</v>
          </cell>
          <cell r="CS477">
            <v>0</v>
          </cell>
          <cell r="CT477">
            <v>-20.152119999984279</v>
          </cell>
          <cell r="CU477">
            <v>-67.446449999930337</v>
          </cell>
          <cell r="CV477">
            <v>-50.866189999971539</v>
          </cell>
          <cell r="CW477">
            <v>-41.076739999931306</v>
          </cell>
          <cell r="CX477">
            <v>-41.385080000036396</v>
          </cell>
          <cell r="CY477">
            <v>-1.1688400000566617</v>
          </cell>
          <cell r="CZ477">
            <v>0</v>
          </cell>
          <cell r="DA477">
            <v>-60.278230000054464</v>
          </cell>
          <cell r="DB477">
            <v>-10.850340000004508</v>
          </cell>
          <cell r="DC477">
            <v>-39.146459999959916</v>
          </cell>
          <cell r="DD477">
            <v>-3.8185400000074878</v>
          </cell>
          <cell r="DE477">
            <v>-238.61633999831975</v>
          </cell>
          <cell r="DF477">
            <v>0</v>
          </cell>
          <cell r="DG477">
            <v>-50.531229999964125</v>
          </cell>
          <cell r="DH477">
            <v>-54.32441000000108</v>
          </cell>
          <cell r="DI477">
            <v>-33.016709999996237</v>
          </cell>
          <cell r="DJ477">
            <v>-31.282920000143349</v>
          </cell>
          <cell r="DK477">
            <v>-24.801229999982752</v>
          </cell>
          <cell r="DL477">
            <v>-3.8421500000404194</v>
          </cell>
          <cell r="DM477">
            <v>-7.5582200000062585</v>
          </cell>
          <cell r="DN477">
            <v>-21.683250000001863</v>
          </cell>
          <cell r="DO477">
            <v>-6.8975099999224767</v>
          </cell>
          <cell r="DP477">
            <v>-4.6787100001238286</v>
          </cell>
          <cell r="DQ477">
            <v>0</v>
          </cell>
          <cell r="DR477">
            <v>-9.2879799995571375</v>
          </cell>
          <cell r="DS477">
            <v>0</v>
          </cell>
          <cell r="DT477">
            <v>0</v>
          </cell>
          <cell r="DU477">
            <v>-5.9435499998508021</v>
          </cell>
          <cell r="DV477">
            <v>-3.107369999983348</v>
          </cell>
          <cell r="DW477">
            <v>-0.15183999994769692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-8.5220000008121133E-2</v>
          </cell>
          <cell r="EC477">
            <v>0</v>
          </cell>
          <cell r="ED477">
            <v>0</v>
          </cell>
        </row>
        <row r="478">
          <cell r="F478">
            <v>-22.827629999956116</v>
          </cell>
          <cell r="G478">
            <v>-140.39051599986851</v>
          </cell>
          <cell r="H478">
            <v>-357.99188500002492</v>
          </cell>
          <cell r="I478">
            <v>-328.77276999992318</v>
          </cell>
          <cell r="J478">
            <v>-64.618199999968056</v>
          </cell>
          <cell r="K478">
            <v>-93.831899999990128</v>
          </cell>
          <cell r="L478">
            <v>0</v>
          </cell>
          <cell r="M478">
            <v>0</v>
          </cell>
          <cell r="N478">
            <v>-179.53568000008818</v>
          </cell>
          <cell r="O478">
            <v>-7.9079599999822676</v>
          </cell>
          <cell r="P478">
            <v>-120.09016000002157</v>
          </cell>
          <cell r="Q478">
            <v>-78.35261000005994</v>
          </cell>
          <cell r="R478">
            <v>-1055.6625499995425</v>
          </cell>
          <cell r="S478">
            <v>-10.66601000004448</v>
          </cell>
          <cell r="T478">
            <v>-52.614989999914542</v>
          </cell>
          <cell r="U478">
            <v>-389.76845999993384</v>
          </cell>
          <cell r="V478">
            <v>-254.45996000000741</v>
          </cell>
          <cell r="W478">
            <v>-90.461089999938849</v>
          </cell>
          <cell r="X478">
            <v>-3.8919400001177564</v>
          </cell>
          <cell r="Y478">
            <v>-11.219979999936186</v>
          </cell>
          <cell r="Z478">
            <v>0</v>
          </cell>
          <cell r="AA478">
            <v>-130.70071000000462</v>
          </cell>
          <cell r="AB478">
            <v>0</v>
          </cell>
          <cell r="AC478">
            <v>-111.87940999993589</v>
          </cell>
          <cell r="AD478">
            <v>0</v>
          </cell>
          <cell r="AE478">
            <v>-1369.0089099984616</v>
          </cell>
          <cell r="AF478">
            <v>-6.8416699999943376</v>
          </cell>
          <cell r="AG478">
            <v>-78.810610000044107</v>
          </cell>
          <cell r="AH478">
            <v>-284.86850999994203</v>
          </cell>
          <cell r="AI478">
            <v>-242.74141999997664</v>
          </cell>
          <cell r="AJ478">
            <v>-118.18297999992501</v>
          </cell>
          <cell r="AK478">
            <v>-163.90716000006068</v>
          </cell>
          <cell r="AL478">
            <v>-9.7959600000176579</v>
          </cell>
          <cell r="AM478">
            <v>-31.302000000025146</v>
          </cell>
          <cell r="AN478">
            <v>-196.04435999994166</v>
          </cell>
          <cell r="AO478">
            <v>-101.58609999995679</v>
          </cell>
          <cell r="AP478">
            <v>-90.932660000049509</v>
          </cell>
          <cell r="AQ478">
            <v>-43.995480000041425</v>
          </cell>
          <cell r="AR478">
            <v>-1334.416391001083</v>
          </cell>
          <cell r="AS478">
            <v>-61.360799999907613</v>
          </cell>
          <cell r="AT478">
            <v>-48.302010000101291</v>
          </cell>
          <cell r="AU478">
            <v>-148.15893000003416</v>
          </cell>
          <cell r="AV478">
            <v>-247.90255600004457</v>
          </cell>
          <cell r="AW478">
            <v>-160.74772999994457</v>
          </cell>
          <cell r="AX478">
            <v>-159.99854000005871</v>
          </cell>
          <cell r="AY478">
            <v>-25.394280000007711</v>
          </cell>
          <cell r="AZ478">
            <v>-40.714090000023134</v>
          </cell>
          <cell r="BA478">
            <v>-281.56063500000164</v>
          </cell>
          <cell r="BB478">
            <v>-116.28867000003811</v>
          </cell>
          <cell r="BC478">
            <v>-41.996109999949113</v>
          </cell>
          <cell r="BD478">
            <v>-1.9920400000410154</v>
          </cell>
          <cell r="BE478">
            <v>-1028.9146960005164</v>
          </cell>
          <cell r="BF478">
            <v>-48.056780000100844</v>
          </cell>
          <cell r="BG478">
            <v>-20.486610000021756</v>
          </cell>
          <cell r="BH478">
            <v>-198.50293600000441</v>
          </cell>
          <cell r="BI478">
            <v>-184.05755999998655</v>
          </cell>
          <cell r="BJ478">
            <v>-105.21237999998266</v>
          </cell>
          <cell r="BK478">
            <v>-110.92632000008598</v>
          </cell>
          <cell r="BL478">
            <v>-61.886469999910332</v>
          </cell>
          <cell r="BM478">
            <v>-47.497029999969527</v>
          </cell>
          <cell r="BN478">
            <v>-149.47652999998536</v>
          </cell>
          <cell r="BO478">
            <v>-65.491229999926873</v>
          </cell>
          <cell r="BP478">
            <v>-26.9976500000339</v>
          </cell>
          <cell r="BQ478">
            <v>-10.323199999984354</v>
          </cell>
          <cell r="BR478">
            <v>-358.34960500057787</v>
          </cell>
          <cell r="BS478">
            <v>-0.60590000008232892</v>
          </cell>
          <cell r="BT478">
            <v>-22.773319999920204</v>
          </cell>
          <cell r="BU478">
            <v>-76.000944999977946</v>
          </cell>
          <cell r="BV478">
            <v>-102.91985000006389</v>
          </cell>
          <cell r="BW478">
            <v>-28.840979999979027</v>
          </cell>
          <cell r="BX478">
            <v>-38.662130000069737</v>
          </cell>
          <cell r="BY478">
            <v>-15.370080000022426</v>
          </cell>
          <cell r="BZ478">
            <v>0</v>
          </cell>
          <cell r="CA478">
            <v>-34.996309999958612</v>
          </cell>
          <cell r="CB478">
            <v>-5.4440000094473362E-2</v>
          </cell>
          <cell r="CC478">
            <v>-30.289660000009462</v>
          </cell>
          <cell r="CD478">
            <v>-7.8359900000505149</v>
          </cell>
          <cell r="CE478">
            <v>-194.87380000017583</v>
          </cell>
          <cell r="CF478">
            <v>0</v>
          </cell>
          <cell r="CG478">
            <v>-14.194320000009611</v>
          </cell>
          <cell r="CH478">
            <v>-49.882890000008047</v>
          </cell>
          <cell r="CI478">
            <v>-29.307660000049509</v>
          </cell>
          <cell r="CJ478">
            <v>-6.5903300000354648</v>
          </cell>
          <cell r="CK478">
            <v>-11.377050000010058</v>
          </cell>
          <cell r="CL478">
            <v>-1.2009299999335781</v>
          </cell>
          <cell r="CM478">
            <v>0</v>
          </cell>
          <cell r="CN478">
            <v>-42.80058999999892</v>
          </cell>
          <cell r="CO478">
            <v>-3.8569999858736992E-2</v>
          </cell>
          <cell r="CP478">
            <v>-38.612439999938942</v>
          </cell>
          <cell r="CQ478">
            <v>-0.86901999998372048</v>
          </cell>
          <cell r="CR478">
            <v>-151.4266900010407</v>
          </cell>
          <cell r="CS478">
            <v>0</v>
          </cell>
          <cell r="CT478">
            <v>0</v>
          </cell>
          <cell r="CU478">
            <v>-42.053330000024289</v>
          </cell>
          <cell r="CV478">
            <v>-31.896620000130497</v>
          </cell>
          <cell r="CW478">
            <v>-8.3520400000270456</v>
          </cell>
          <cell r="CX478">
            <v>-6.6701999999349937</v>
          </cell>
          <cell r="CY478">
            <v>0</v>
          </cell>
          <cell r="CZ478">
            <v>0</v>
          </cell>
          <cell r="DA478">
            <v>-35.766719999955967</v>
          </cell>
          <cell r="DB478">
            <v>-3.7149800000479445</v>
          </cell>
          <cell r="DC478">
            <v>-19.198749999981374</v>
          </cell>
          <cell r="DD478">
            <v>-3.7740500001236796</v>
          </cell>
          <cell r="DE478">
            <v>-217.94957000017166</v>
          </cell>
          <cell r="DF478">
            <v>0</v>
          </cell>
          <cell r="DG478">
            <v>-20.915090000024065</v>
          </cell>
          <cell r="DH478">
            <v>-59.598259999998845</v>
          </cell>
          <cell r="DI478">
            <v>-66.741030000033788</v>
          </cell>
          <cell r="DJ478">
            <v>-22.715090000012424</v>
          </cell>
          <cell r="DK478">
            <v>-15.084819999989122</v>
          </cell>
          <cell r="DL478">
            <v>-5.0999699998646975</v>
          </cell>
          <cell r="DM478">
            <v>-9.0593399999197572</v>
          </cell>
          <cell r="DN478">
            <v>-3.3358000000007451</v>
          </cell>
          <cell r="DO478">
            <v>-15.400170000037178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-515.34537599992473</v>
          </cell>
          <cell r="G479">
            <v>-422.10081899992656</v>
          </cell>
          <cell r="H479">
            <v>-384.38502999994671</v>
          </cell>
          <cell r="I479">
            <v>-175.30089900002349</v>
          </cell>
          <cell r="J479">
            <v>-661.08876099996269</v>
          </cell>
          <cell r="K479">
            <v>-724.69593799998984</v>
          </cell>
          <cell r="L479">
            <v>51.880749999894761</v>
          </cell>
          <cell r="M479">
            <v>-940.73224499996286</v>
          </cell>
          <cell r="N479">
            <v>-333.47084399999585</v>
          </cell>
          <cell r="O479">
            <v>-641.55800300010014</v>
          </cell>
          <cell r="P479">
            <v>-447.96093000005931</v>
          </cell>
          <cell r="Q479">
            <v>-283.03524000011384</v>
          </cell>
          <cell r="R479">
            <v>-4455.2049869997427</v>
          </cell>
          <cell r="S479">
            <v>-326.39383599994471</v>
          </cell>
          <cell r="T479">
            <v>-242.99207099992782</v>
          </cell>
          <cell r="U479">
            <v>-264.72745499998564</v>
          </cell>
          <cell r="V479">
            <v>-203.09247400000459</v>
          </cell>
          <cell r="W479">
            <v>-278.09319399995729</v>
          </cell>
          <cell r="X479">
            <v>-587.93467500002589</v>
          </cell>
          <cell r="Y479">
            <v>-695.03306199994404</v>
          </cell>
          <cell r="Z479">
            <v>-728.28635499998927</v>
          </cell>
          <cell r="AA479">
            <v>-208.56085099990014</v>
          </cell>
          <cell r="AB479">
            <v>-349.69085999997333</v>
          </cell>
          <cell r="AC479">
            <v>-358.44913500000257</v>
          </cell>
          <cell r="AD479">
            <v>-211.95101900002919</v>
          </cell>
          <cell r="AE479">
            <v>-4067.9895650008693</v>
          </cell>
          <cell r="AF479">
            <v>-373.91127300006337</v>
          </cell>
          <cell r="AG479">
            <v>-221.7508300000336</v>
          </cell>
          <cell r="AH479">
            <v>-294.83519100007834</v>
          </cell>
          <cell r="AI479">
            <v>-355.27978099999018</v>
          </cell>
          <cell r="AJ479">
            <v>-349.55054900003597</v>
          </cell>
          <cell r="AK479">
            <v>-609.09849300002679</v>
          </cell>
          <cell r="AL479">
            <v>55.368504000012763</v>
          </cell>
          <cell r="AM479">
            <v>-541.4654950001277</v>
          </cell>
          <cell r="AN479">
            <v>-272.97309599997243</v>
          </cell>
          <cell r="AO479">
            <v>-546.49458599998616</v>
          </cell>
          <cell r="AP479">
            <v>-415.67763500002911</v>
          </cell>
          <cell r="AQ479">
            <v>-142.32114000001457</v>
          </cell>
          <cell r="AR479">
            <v>-4306.3101150011644</v>
          </cell>
          <cell r="AS479">
            <v>-258.57761000003666</v>
          </cell>
          <cell r="AT479">
            <v>-323.54576999996789</v>
          </cell>
          <cell r="AU479">
            <v>-313.83870399999432</v>
          </cell>
          <cell r="AV479">
            <v>-515.4398200000287</v>
          </cell>
          <cell r="AW479">
            <v>-264.76730199996382</v>
          </cell>
          <cell r="AX479">
            <v>-531.40010800003074</v>
          </cell>
          <cell r="AY479">
            <v>-309.03971699997783</v>
          </cell>
          <cell r="AZ479">
            <v>-519.49599200009834</v>
          </cell>
          <cell r="BA479">
            <v>-285.04064099997049</v>
          </cell>
          <cell r="BB479">
            <v>-511.02189500001259</v>
          </cell>
          <cell r="BC479">
            <v>-290.31922599999234</v>
          </cell>
          <cell r="BD479">
            <v>-183.8233299999265</v>
          </cell>
          <cell r="BE479">
            <v>-4150.2612550007179</v>
          </cell>
          <cell r="BF479">
            <v>-200.40396800008602</v>
          </cell>
          <cell r="BG479">
            <v>-374.10172999999486</v>
          </cell>
          <cell r="BH479">
            <v>-294.40985600010026</v>
          </cell>
          <cell r="BI479">
            <v>-584.05189000000246</v>
          </cell>
          <cell r="BJ479">
            <v>-207.87221599998884</v>
          </cell>
          <cell r="BK479">
            <v>-475.69009100005496</v>
          </cell>
          <cell r="BL479">
            <v>-460.02534699998796</v>
          </cell>
          <cell r="BM479">
            <v>-421.0544200000586</v>
          </cell>
          <cell r="BN479">
            <v>-377.2519869999378</v>
          </cell>
          <cell r="BO479">
            <v>-372.86224500008393</v>
          </cell>
          <cell r="BP479">
            <v>-304.57933500001673</v>
          </cell>
          <cell r="BQ479">
            <v>-77.958169999998063</v>
          </cell>
          <cell r="BR479">
            <v>600.5898500001058</v>
          </cell>
          <cell r="BS479">
            <v>-93.924820000014734</v>
          </cell>
          <cell r="BT479">
            <v>-71.718120000034105</v>
          </cell>
          <cell r="BU479">
            <v>-84.302469999995083</v>
          </cell>
          <cell r="BV479">
            <v>-45.300600000016857</v>
          </cell>
          <cell r="BW479">
            <v>-23.853029999998398</v>
          </cell>
          <cell r="BX479">
            <v>-66.085570000053849</v>
          </cell>
          <cell r="BY479">
            <v>-47.429859999974724</v>
          </cell>
          <cell r="BZ479">
            <v>-51.643299999996088</v>
          </cell>
          <cell r="CA479">
            <v>-60.362879999971483</v>
          </cell>
          <cell r="CB479">
            <v>1225.7357199999969</v>
          </cell>
          <cell r="CC479">
            <v>-78.260170000023209</v>
          </cell>
          <cell r="CD479">
            <v>-2.2650499999872409</v>
          </cell>
          <cell r="CE479">
            <v>-682.38052999973297</v>
          </cell>
          <cell r="CF479">
            <v>-12.394260000030044</v>
          </cell>
          <cell r="CG479">
            <v>-69.797160000016447</v>
          </cell>
          <cell r="CH479">
            <v>-83.244520000007469</v>
          </cell>
          <cell r="CI479">
            <v>-56.971910000022035</v>
          </cell>
          <cell r="CJ479">
            <v>-41.111339999944903</v>
          </cell>
          <cell r="CK479">
            <v>-87.016319999995176</v>
          </cell>
          <cell r="CL479">
            <v>-27.982390000019222</v>
          </cell>
          <cell r="CM479">
            <v>-38.789340000017546</v>
          </cell>
          <cell r="CN479">
            <v>-33.333140000002459</v>
          </cell>
          <cell r="CO479">
            <v>-97.581059999996796</v>
          </cell>
          <cell r="CP479">
            <v>-66.974099999933969</v>
          </cell>
          <cell r="CQ479">
            <v>-67.184989999979734</v>
          </cell>
          <cell r="CR479">
            <v>-682.10843000002205</v>
          </cell>
          <cell r="CS479">
            <v>-38.206010000023525</v>
          </cell>
          <cell r="CT479">
            <v>-57.12300999998115</v>
          </cell>
          <cell r="CU479">
            <v>-102.66817999997875</v>
          </cell>
          <cell r="CV479">
            <v>-62.551070000045002</v>
          </cell>
          <cell r="CW479">
            <v>-26.940479999990202</v>
          </cell>
          <cell r="CX479">
            <v>-39.162400000030175</v>
          </cell>
          <cell r="CY479">
            <v>-33.506070000003092</v>
          </cell>
          <cell r="CZ479">
            <v>-31.219080000009853</v>
          </cell>
          <cell r="DA479">
            <v>-37.889830000000075</v>
          </cell>
          <cell r="DB479">
            <v>-123.73262000002433</v>
          </cell>
          <cell r="DC479">
            <v>-60.375839999993332</v>
          </cell>
          <cell r="DD479">
            <v>-68.733840000000782</v>
          </cell>
          <cell r="DE479">
            <v>-579.94778000097722</v>
          </cell>
          <cell r="DF479">
            <v>-38.17603999999119</v>
          </cell>
          <cell r="DG479">
            <v>-32.319150000053924</v>
          </cell>
          <cell r="DH479">
            <v>-127.29314000002341</v>
          </cell>
          <cell r="DI479">
            <v>-53.36976999999024</v>
          </cell>
          <cell r="DJ479">
            <v>-28.86264000000665</v>
          </cell>
          <cell r="DK479">
            <v>-52.80651999998372</v>
          </cell>
          <cell r="DL479">
            <v>-45.418999999994412</v>
          </cell>
          <cell r="DM479">
            <v>-10.95808000001125</v>
          </cell>
          <cell r="DN479">
            <v>-59.72273999999743</v>
          </cell>
          <cell r="DO479">
            <v>-58.733399999968242</v>
          </cell>
          <cell r="DP479">
            <v>-52.912819999968633</v>
          </cell>
          <cell r="DQ479">
            <v>-19.374480000056792</v>
          </cell>
          <cell r="DR479">
            <v>-10.967679999768734</v>
          </cell>
          <cell r="DS479">
            <v>0.1293799999402836</v>
          </cell>
          <cell r="DT479">
            <v>0.17246000003069639</v>
          </cell>
          <cell r="DU479">
            <v>-9.5708900000317954</v>
          </cell>
          <cell r="DV479">
            <v>0.23249999998370185</v>
          </cell>
          <cell r="DW479">
            <v>-6.8252200000570156</v>
          </cell>
          <cell r="DX479">
            <v>18.147649999940768</v>
          </cell>
          <cell r="DY479">
            <v>3.2220000051893294E-2</v>
          </cell>
          <cell r="DZ479">
            <v>9.4900000258348882E-3</v>
          </cell>
          <cell r="EA479">
            <v>-10.262240000010934</v>
          </cell>
          <cell r="EB479">
            <v>-3.2062400000286289</v>
          </cell>
          <cell r="EC479">
            <v>0.13629999995464459</v>
          </cell>
          <cell r="ED479">
            <v>3.6910000024363399E-2</v>
          </cell>
        </row>
        <row r="480">
          <cell r="F480">
            <v>-109.33297499999753</v>
          </cell>
          <cell r="G480">
            <v>-73.244651000000886</v>
          </cell>
          <cell r="H480">
            <v>-124.96869999999763</v>
          </cell>
          <cell r="I480">
            <v>-125.36296100000618</v>
          </cell>
          <cell r="J480">
            <v>-41.583992999992915</v>
          </cell>
          <cell r="K480">
            <v>-118.51703599999018</v>
          </cell>
          <cell r="L480">
            <v>-14.790785999997752</v>
          </cell>
          <cell r="M480">
            <v>-193.52671699997154</v>
          </cell>
          <cell r="N480">
            <v>-49.550966999988304</v>
          </cell>
          <cell r="O480">
            <v>-111.10387799999444</v>
          </cell>
          <cell r="P480">
            <v>-87.101808999999776</v>
          </cell>
          <cell r="Q480">
            <v>-52.8250340000086</v>
          </cell>
          <cell r="R480">
            <v>-1171.8171739997342</v>
          </cell>
          <cell r="S480">
            <v>-57.236515999975381</v>
          </cell>
          <cell r="T480">
            <v>-74.927911999984644</v>
          </cell>
          <cell r="U480">
            <v>-103.04758199998469</v>
          </cell>
          <cell r="V480">
            <v>-69.154719999991357</v>
          </cell>
          <cell r="W480">
            <v>-102.69627099999343</v>
          </cell>
          <cell r="X480">
            <v>-114.08166599998367</v>
          </cell>
          <cell r="Y480">
            <v>-135.93961900001159</v>
          </cell>
          <cell r="Z480">
            <v>-158.68467700001202</v>
          </cell>
          <cell r="AA480">
            <v>-94.062022000027355</v>
          </cell>
          <cell r="AB480">
            <v>-100.63166700000875</v>
          </cell>
          <cell r="AC480">
            <v>-58.87915900000371</v>
          </cell>
          <cell r="AD480">
            <v>-102.47536300000502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-6.5258800000010524</v>
          </cell>
          <cell r="H481">
            <v>-22.932870000004186</v>
          </cell>
          <cell r="I481">
            <v>-7.8371599999954924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-19.690200000070035</v>
          </cell>
          <cell r="S481">
            <v>0</v>
          </cell>
          <cell r="T481">
            <v>0</v>
          </cell>
          <cell r="U481">
            <v>0</v>
          </cell>
          <cell r="V481">
            <v>-8.2851500000106171</v>
          </cell>
          <cell r="W481">
            <v>-2.5009800000116229</v>
          </cell>
          <cell r="X481">
            <v>0</v>
          </cell>
          <cell r="Y481">
            <v>0</v>
          </cell>
          <cell r="Z481">
            <v>0</v>
          </cell>
          <cell r="AA481">
            <v>-8.9040700000186916</v>
          </cell>
          <cell r="AB481">
            <v>0</v>
          </cell>
          <cell r="AC481">
            <v>0</v>
          </cell>
          <cell r="AD481">
            <v>0</v>
          </cell>
          <cell r="AE481">
            <v>-2.0270699998363853</v>
          </cell>
          <cell r="AF481">
            <v>0</v>
          </cell>
          <cell r="AG481">
            <v>0</v>
          </cell>
          <cell r="AH481">
            <v>0</v>
          </cell>
          <cell r="AI481">
            <v>-0.55273999998462386</v>
          </cell>
          <cell r="AJ481">
            <v>-0.57834000000730157</v>
          </cell>
          <cell r="AK481">
            <v>-0.89598999998997897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-1.988090000115335</v>
          </cell>
          <cell r="AS481">
            <v>0</v>
          </cell>
          <cell r="AT481">
            <v>0</v>
          </cell>
          <cell r="AU481">
            <v>0</v>
          </cell>
          <cell r="AV481">
            <v>-1.3146100000012666</v>
          </cell>
          <cell r="AW481">
            <v>-0.67347999999765307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-0.58742000022903085</v>
          </cell>
          <cell r="BF481">
            <v>0</v>
          </cell>
          <cell r="BG481">
            <v>0</v>
          </cell>
          <cell r="BH481">
            <v>0</v>
          </cell>
          <cell r="BI481">
            <v>-0.3667200000199955</v>
          </cell>
          <cell r="BJ481">
            <v>-0.22070000000530854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-3.0131800000090152</v>
          </cell>
          <cell r="BS481">
            <v>0</v>
          </cell>
          <cell r="BT481">
            <v>0</v>
          </cell>
          <cell r="BU481">
            <v>-3.0131799999944633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-3.6685699997469783</v>
          </cell>
          <cell r="DF481">
            <v>0</v>
          </cell>
          <cell r="DG481">
            <v>0</v>
          </cell>
          <cell r="DH481">
            <v>0</v>
          </cell>
          <cell r="DI481">
            <v>-3.6685700000089128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F484">
            <v>-874.66790800029412</v>
          </cell>
          <cell r="G484">
            <v>-893.61760499933735</v>
          </cell>
          <cell r="H484">
            <v>-1347.7115139998496</v>
          </cell>
          <cell r="I484">
            <v>-956.78001499990933</v>
          </cell>
          <cell r="J484">
            <v>-1130.7777289999649</v>
          </cell>
          <cell r="K484">
            <v>-1239.6005509998649</v>
          </cell>
          <cell r="L484">
            <v>6.2712469999678433</v>
          </cell>
          <cell r="M484">
            <v>-1221.1453379997984</v>
          </cell>
          <cell r="N484">
            <v>-995.83714200044051</v>
          </cell>
          <cell r="O484">
            <v>-1164.6986340000294</v>
          </cell>
          <cell r="P484">
            <v>-1066.7331340005621</v>
          </cell>
          <cell r="Q484">
            <v>-712.96312700025737</v>
          </cell>
          <cell r="R484">
            <v>-10158.001359000802</v>
          </cell>
          <cell r="S484">
            <v>-566.97852700017393</v>
          </cell>
          <cell r="T484">
            <v>-664.7433640002273</v>
          </cell>
          <cell r="U484">
            <v>-1204.7156940000132</v>
          </cell>
          <cell r="V484">
            <v>-968.77597199985757</v>
          </cell>
          <cell r="W484">
            <v>-702.92469100002199</v>
          </cell>
          <cell r="X484">
            <v>-1069.2475760001689</v>
          </cell>
          <cell r="Y484">
            <v>-935.18410700000823</v>
          </cell>
          <cell r="Z484">
            <v>-957.39294699998572</v>
          </cell>
          <cell r="AA484">
            <v>-898.93349799979478</v>
          </cell>
          <cell r="AB484">
            <v>-880.99891799967736</v>
          </cell>
          <cell r="AC484">
            <v>-824.89181699976325</v>
          </cell>
          <cell r="AD484">
            <v>-483.21424799971282</v>
          </cell>
          <cell r="AE484">
            <v>-7484.3004290051758</v>
          </cell>
          <cell r="AF484">
            <v>-437.97644799994305</v>
          </cell>
          <cell r="AG484">
            <v>-388.44620100036263</v>
          </cell>
          <cell r="AH484">
            <v>-806.0151949999854</v>
          </cell>
          <cell r="AI484">
            <v>-874.51885899994522</v>
          </cell>
          <cell r="AJ484">
            <v>-704.11871899990365</v>
          </cell>
          <cell r="AK484">
            <v>-989.7408060003072</v>
          </cell>
          <cell r="AL484">
            <v>30.079999999608845</v>
          </cell>
          <cell r="AM484">
            <v>-663.7441050009802</v>
          </cell>
          <cell r="AN484">
            <v>-843.1822989997454</v>
          </cell>
          <cell r="AO484">
            <v>-863.45188899943605</v>
          </cell>
          <cell r="AP484">
            <v>-631.53274999978021</v>
          </cell>
          <cell r="AQ484">
            <v>-311.65315800020471</v>
          </cell>
          <cell r="AR484">
            <v>-7037.9661870039999</v>
          </cell>
          <cell r="AS484">
            <v>-383.09445000020787</v>
          </cell>
          <cell r="AT484">
            <v>-407.06157999997959</v>
          </cell>
          <cell r="AU484">
            <v>-677.52106499997899</v>
          </cell>
          <cell r="AV484">
            <v>-970.35497999982908</v>
          </cell>
          <cell r="AW484">
            <v>-518.72123199980706</v>
          </cell>
          <cell r="AX484">
            <v>-860.29835200030357</v>
          </cell>
          <cell r="AY484">
            <v>-385.5189970000647</v>
          </cell>
          <cell r="AZ484">
            <v>-560.49164200061932</v>
          </cell>
          <cell r="BA484">
            <v>-879.40898999990895</v>
          </cell>
          <cell r="BB484">
            <v>-820.60271300002933</v>
          </cell>
          <cell r="BC484">
            <v>-456.5159060000442</v>
          </cell>
          <cell r="BD484">
            <v>-118.37627999996766</v>
          </cell>
          <cell r="BE484">
            <v>-6642.2876760028303</v>
          </cell>
          <cell r="BF484">
            <v>-270.47240799991414</v>
          </cell>
          <cell r="BG484">
            <v>-424.64570999983698</v>
          </cell>
          <cell r="BH484">
            <v>-597.39061200036667</v>
          </cell>
          <cell r="BI484">
            <v>-1023.5787779996172</v>
          </cell>
          <cell r="BJ484">
            <v>-462.60323600028642</v>
          </cell>
          <cell r="BK484">
            <v>-777.74674100009724</v>
          </cell>
          <cell r="BL484">
            <v>-606.75842700060457</v>
          </cell>
          <cell r="BM484">
            <v>-512.24041999969631</v>
          </cell>
          <cell r="BN484">
            <v>-793.58788700029254</v>
          </cell>
          <cell r="BO484">
            <v>-614.55032099969685</v>
          </cell>
          <cell r="BP484">
            <v>-476.75293500022963</v>
          </cell>
          <cell r="BQ484">
            <v>-81.960200999863446</v>
          </cell>
          <cell r="BR484">
            <v>290.25407600402832</v>
          </cell>
          <cell r="BS484">
            <v>-110.86382999969646</v>
          </cell>
          <cell r="BT484">
            <v>-114.34849000000395</v>
          </cell>
          <cell r="BU484">
            <v>-261.5438940001186</v>
          </cell>
          <cell r="BV484">
            <v>-233.42000299994834</v>
          </cell>
          <cell r="BW484">
            <v>-101.13060999964364</v>
          </cell>
          <cell r="BX484">
            <v>-172.13348000030965</v>
          </cell>
          <cell r="BY484">
            <v>-75.163897000253201</v>
          </cell>
          <cell r="BZ484">
            <v>-51.643300000112504</v>
          </cell>
          <cell r="CA484">
            <v>-229.52667000028305</v>
          </cell>
          <cell r="CB484">
            <v>1804.6158699998632</v>
          </cell>
          <cell r="CC484">
            <v>-154.48657999979332</v>
          </cell>
          <cell r="CD484">
            <v>-10.101040000095963</v>
          </cell>
          <cell r="CE484">
            <v>-1251.271026995033</v>
          </cell>
          <cell r="CF484">
            <v>-12.394259999971837</v>
          </cell>
          <cell r="CG484">
            <v>-99.487690000096336</v>
          </cell>
          <cell r="CH484">
            <v>-204.78814699989744</v>
          </cell>
          <cell r="CI484">
            <v>-140.48236000025645</v>
          </cell>
          <cell r="CJ484">
            <v>-75.552039999980479</v>
          </cell>
          <cell r="CK484">
            <v>-147.08366999961436</v>
          </cell>
          <cell r="CL484">
            <v>-38.634620000142604</v>
          </cell>
          <cell r="CM484">
            <v>-38.790200000163168</v>
          </cell>
          <cell r="CN484">
            <v>-150.96007999964058</v>
          </cell>
          <cell r="CO484">
            <v>-116.62301999982446</v>
          </cell>
          <cell r="CP484">
            <v>-143.65014999965206</v>
          </cell>
          <cell r="CQ484">
            <v>-82.824789999984205</v>
          </cell>
          <cell r="CR484">
            <v>-1169.7241099998355</v>
          </cell>
          <cell r="CS484">
            <v>-38.206009999848902</v>
          </cell>
          <cell r="CT484">
            <v>-77.275129999965429</v>
          </cell>
          <cell r="CU484">
            <v>-212.16795999975875</v>
          </cell>
          <cell r="CV484">
            <v>-145.31387999979779</v>
          </cell>
          <cell r="CW484">
            <v>-76.369260000064969</v>
          </cell>
          <cell r="CX484">
            <v>-87.217680000234395</v>
          </cell>
          <cell r="CY484">
            <v>-34.674909999594092</v>
          </cell>
          <cell r="CZ484">
            <v>-31.219079999718815</v>
          </cell>
          <cell r="DA484">
            <v>-133.93478000001051</v>
          </cell>
          <cell r="DB484">
            <v>-138.29793999996036</v>
          </cell>
          <cell r="DC484">
            <v>-118.72105000005104</v>
          </cell>
          <cell r="DD484">
            <v>-76.326429999899119</v>
          </cell>
          <cell r="DE484">
            <v>-1044.159337002784</v>
          </cell>
          <cell r="DF484">
            <v>-38.176040000282228</v>
          </cell>
          <cell r="DG484">
            <v>-103.76547000021674</v>
          </cell>
          <cell r="DH484">
            <v>-244.26878800010309</v>
          </cell>
          <cell r="DI484">
            <v>-157.72017899993807</v>
          </cell>
          <cell r="DJ484">
            <v>-82.860650000162423</v>
          </cell>
          <cell r="DK484">
            <v>-92.692570000188425</v>
          </cell>
          <cell r="DL484">
            <v>-54.361120000015944</v>
          </cell>
          <cell r="DM484">
            <v>-27.575639999937266</v>
          </cell>
          <cell r="DN484">
            <v>-84.741789999883622</v>
          </cell>
          <cell r="DO484">
            <v>-81.031079999636859</v>
          </cell>
          <cell r="DP484">
            <v>-57.591529999859631</v>
          </cell>
          <cell r="DQ484">
            <v>-19.374480000231415</v>
          </cell>
          <cell r="DR484">
            <v>-20.255659997463226</v>
          </cell>
          <cell r="DS484">
            <v>0.12937999982386827</v>
          </cell>
          <cell r="DT484">
            <v>0.17246000003069639</v>
          </cell>
          <cell r="DU484">
            <v>-15.51444000005722</v>
          </cell>
          <cell r="DV484">
            <v>-2.8748700001742691</v>
          </cell>
          <cell r="DW484">
            <v>-6.9770599999465048</v>
          </cell>
          <cell r="DX484">
            <v>18.147649999940768</v>
          </cell>
          <cell r="DY484">
            <v>3.2220000168308616E-2</v>
          </cell>
          <cell r="DZ484">
            <v>9.4900000840425491E-3</v>
          </cell>
          <cell r="EA484">
            <v>-10.262240000069141</v>
          </cell>
          <cell r="EB484">
            <v>-3.2914599999785423</v>
          </cell>
          <cell r="EC484">
            <v>0.13630000012926757</v>
          </cell>
          <cell r="ED484">
            <v>3.6909999791532755E-2</v>
          </cell>
        </row>
        <row r="487">
          <cell r="F487">
            <v>-149.4941000000108</v>
          </cell>
          <cell r="G487">
            <v>-138.75942000001669</v>
          </cell>
          <cell r="H487">
            <v>-81.461149999988265</v>
          </cell>
          <cell r="I487">
            <v>-280.23826000001281</v>
          </cell>
          <cell r="J487">
            <v>0</v>
          </cell>
          <cell r="K487">
            <v>-109.79102999999304</v>
          </cell>
          <cell r="L487">
            <v>-12.228590000013355</v>
          </cell>
          <cell r="M487">
            <v>-170.54512999998406</v>
          </cell>
          <cell r="N487">
            <v>-168.32527999999002</v>
          </cell>
          <cell r="O487">
            <v>-139.06461000000127</v>
          </cell>
          <cell r="P487">
            <v>-18.736929999984568</v>
          </cell>
          <cell r="Q487">
            <v>-136.27741999999853</v>
          </cell>
          <cell r="R487">
            <v>-1128.9937499999069</v>
          </cell>
          <cell r="S487">
            <v>-144.5107399999979</v>
          </cell>
          <cell r="T487">
            <v>-137.4094299999997</v>
          </cell>
          <cell r="U487">
            <v>-127.41207000002032</v>
          </cell>
          <cell r="V487">
            <v>-187.99215000000549</v>
          </cell>
          <cell r="W487">
            <v>-11.932890000000043</v>
          </cell>
          <cell r="X487">
            <v>-11.05283000000054</v>
          </cell>
          <cell r="Y487">
            <v>-109.31661999999778</v>
          </cell>
          <cell r="Z487">
            <v>-113.08686999999918</v>
          </cell>
          <cell r="AA487">
            <v>-178.06157999997959</v>
          </cell>
          <cell r="AB487">
            <v>-87.708650000015041</v>
          </cell>
          <cell r="AC487">
            <v>-13.478670000011334</v>
          </cell>
          <cell r="AD487">
            <v>-7.03125</v>
          </cell>
          <cell r="AE487">
            <v>-794.65755999926478</v>
          </cell>
          <cell r="AF487">
            <v>-21.764729999995325</v>
          </cell>
          <cell r="AG487">
            <v>-39.010980000020936</v>
          </cell>
          <cell r="AH487">
            <v>-173.30564999999478</v>
          </cell>
          <cell r="AI487">
            <v>-229.26299999997718</v>
          </cell>
          <cell r="AJ487">
            <v>0</v>
          </cell>
          <cell r="AK487">
            <v>-0.42717999999877065</v>
          </cell>
          <cell r="AL487">
            <v>6.6027999999932945</v>
          </cell>
          <cell r="AM487">
            <v>-119.12929000001168</v>
          </cell>
          <cell r="AN487">
            <v>-112.59897000005003</v>
          </cell>
          <cell r="AO487">
            <v>-83.420440000016242</v>
          </cell>
          <cell r="AP487">
            <v>-12.530119999995804</v>
          </cell>
          <cell r="AQ487">
            <v>-9.8099999999976717</v>
          </cell>
          <cell r="AR487">
            <v>-811.45733000105247</v>
          </cell>
          <cell r="AS487">
            <v>-14.643699999985984</v>
          </cell>
          <cell r="AT487">
            <v>0</v>
          </cell>
          <cell r="AU487">
            <v>-129.78486000001431</v>
          </cell>
          <cell r="AV487">
            <v>-173.32312000001548</v>
          </cell>
          <cell r="AW487">
            <v>0</v>
          </cell>
          <cell r="AX487">
            <v>-97.215700000000652</v>
          </cell>
          <cell r="AY487">
            <v>-60.699349999951664</v>
          </cell>
          <cell r="AZ487">
            <v>-90.009400000039022</v>
          </cell>
          <cell r="BA487">
            <v>-170.51583000004757</v>
          </cell>
          <cell r="BB487">
            <v>-73.274669999984326</v>
          </cell>
          <cell r="BC487">
            <v>0</v>
          </cell>
          <cell r="BD487">
            <v>-1.9906999999948312</v>
          </cell>
          <cell r="BE487">
            <v>-877.18516999995336</v>
          </cell>
          <cell r="BF487">
            <v>-13.873080000019399</v>
          </cell>
          <cell r="BG487">
            <v>-6.0910499999881722</v>
          </cell>
          <cell r="BH487">
            <v>-128.36654000001727</v>
          </cell>
          <cell r="BI487">
            <v>-146.81475000001956</v>
          </cell>
          <cell r="BJ487">
            <v>-3.9670699999987846</v>
          </cell>
          <cell r="BK487">
            <v>-72.253720000007888</v>
          </cell>
          <cell r="BL487">
            <v>-170.54213000001619</v>
          </cell>
          <cell r="BM487">
            <v>-45.31728000001749</v>
          </cell>
          <cell r="BN487">
            <v>-194.4087700000382</v>
          </cell>
          <cell r="BO487">
            <v>-90.330320000008214</v>
          </cell>
          <cell r="BP487">
            <v>-5.2204599999968195</v>
          </cell>
          <cell r="BQ487">
            <v>0</v>
          </cell>
          <cell r="BR487">
            <v>-211.41117999982089</v>
          </cell>
          <cell r="BS487">
            <v>-6.7325100000016391</v>
          </cell>
          <cell r="BT487">
            <v>-7.4060000013560057E-2</v>
          </cell>
          <cell r="BU487">
            <v>-34.429130000004079</v>
          </cell>
          <cell r="BV487">
            <v>-73.372570000006817</v>
          </cell>
          <cell r="BW487">
            <v>0</v>
          </cell>
          <cell r="BX487">
            <v>-15.198309999992489</v>
          </cell>
          <cell r="BY487">
            <v>-15.877659999998286</v>
          </cell>
          <cell r="BZ487">
            <v>-14.124379999993835</v>
          </cell>
          <cell r="CA487">
            <v>-29.724779999989551</v>
          </cell>
          <cell r="CB487">
            <v>-21.891490000009071</v>
          </cell>
          <cell r="CC487">
            <v>1.3709999999264255E-2</v>
          </cell>
          <cell r="CD487">
            <v>0</v>
          </cell>
          <cell r="CE487">
            <v>-186.50311999954283</v>
          </cell>
          <cell r="CF487">
            <v>0</v>
          </cell>
          <cell r="CG487">
            <v>2.7330000011716038E-2</v>
          </cell>
          <cell r="CH487">
            <v>3.6330000002635643E-2</v>
          </cell>
          <cell r="CI487">
            <v>-79.891499999997905</v>
          </cell>
          <cell r="CJ487">
            <v>-9.2618299999994633</v>
          </cell>
          <cell r="CK487">
            <v>-7.4782699999923352</v>
          </cell>
          <cell r="CL487">
            <v>-19.940440000034869</v>
          </cell>
          <cell r="CM487">
            <v>-19.539309999963734</v>
          </cell>
          <cell r="CN487">
            <v>-31.265430000028573</v>
          </cell>
          <cell r="CO487">
            <v>-15.108389999979408</v>
          </cell>
          <cell r="CP487">
            <v>1.4650000026449561E-2</v>
          </cell>
          <cell r="CQ487">
            <v>-4.0962600000202656</v>
          </cell>
          <cell r="CR487">
            <v>-177.82267000013962</v>
          </cell>
          <cell r="CS487">
            <v>-1.0788100000354461</v>
          </cell>
          <cell r="CT487">
            <v>-2.9634200000145938</v>
          </cell>
          <cell r="CU487">
            <v>0.57737999997334555</v>
          </cell>
          <cell r="CV487">
            <v>-54.453149999986636</v>
          </cell>
          <cell r="CW487">
            <v>0</v>
          </cell>
          <cell r="CX487">
            <v>-17.199659999998403</v>
          </cell>
          <cell r="CY487">
            <v>-4.9648499999893829</v>
          </cell>
          <cell r="CZ487">
            <v>-34.564950000029057</v>
          </cell>
          <cell r="DA487">
            <v>-23.461830000043847</v>
          </cell>
          <cell r="DB487">
            <v>-39.754180000018096</v>
          </cell>
          <cell r="DC487">
            <v>1.5060000005178154E-2</v>
          </cell>
          <cell r="DD487">
            <v>2.574000001186505E-2</v>
          </cell>
          <cell r="DE487">
            <v>-62.394460000097752</v>
          </cell>
          <cell r="DF487">
            <v>-3.6140400000149384</v>
          </cell>
          <cell r="DG487">
            <v>2.8659999981755391E-2</v>
          </cell>
          <cell r="DH487">
            <v>2.7700000006007031E-2</v>
          </cell>
          <cell r="DI487">
            <v>-0.91258999999263324</v>
          </cell>
          <cell r="DJ487">
            <v>3.0000001061125658E-5</v>
          </cell>
          <cell r="DK487">
            <v>-8.7040700000070501</v>
          </cell>
          <cell r="DL487">
            <v>-9.4572599999955855</v>
          </cell>
          <cell r="DM487">
            <v>-12.033880000002682</v>
          </cell>
          <cell r="DN487">
            <v>-6.2365400000126101</v>
          </cell>
          <cell r="DO487">
            <v>-21.492469999997411</v>
          </cell>
          <cell r="DP487">
            <v>0</v>
          </cell>
          <cell r="DQ487">
            <v>0</v>
          </cell>
          <cell r="DR487">
            <v>-12.828740000259131</v>
          </cell>
          <cell r="DS487">
            <v>0</v>
          </cell>
          <cell r="DT487">
            <v>3.548000002047047E-2</v>
          </cell>
          <cell r="DU487">
            <v>4.6230000007199124E-2</v>
          </cell>
          <cell r="DV487">
            <v>-2.8798300000198651</v>
          </cell>
          <cell r="DW487">
            <v>7.9200000000128057E-3</v>
          </cell>
          <cell r="DX487">
            <v>-2.5605599999980768</v>
          </cell>
          <cell r="DY487">
            <v>0.16570000001229346</v>
          </cell>
          <cell r="DZ487">
            <v>0.19679999997606501</v>
          </cell>
          <cell r="EA487">
            <v>-6.4297500000102445</v>
          </cell>
          <cell r="EB487">
            <v>-1.4665300000051502</v>
          </cell>
          <cell r="EC487">
            <v>1.9769999998970889E-2</v>
          </cell>
          <cell r="ED487">
            <v>3.6030000017490238E-2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-49.895170000032522</v>
          </cell>
          <cell r="G489">
            <v>-33.309840000001714</v>
          </cell>
          <cell r="H489">
            <v>-7.9157800000102725</v>
          </cell>
          <cell r="I489">
            <v>0</v>
          </cell>
          <cell r="J489">
            <v>0</v>
          </cell>
          <cell r="K489">
            <v>-105.85527000000002</v>
          </cell>
          <cell r="L489">
            <v>-68.874699999985751</v>
          </cell>
          <cell r="M489">
            <v>-79.950876000046264</v>
          </cell>
          <cell r="N489">
            <v>-129.39790699997684</v>
          </cell>
          <cell r="O489">
            <v>-97.451809999998659</v>
          </cell>
          <cell r="P489">
            <v>-107.69806800002698</v>
          </cell>
          <cell r="Q489">
            <v>-24.941279999969993</v>
          </cell>
          <cell r="R489">
            <v>-439.33791599934921</v>
          </cell>
          <cell r="S489">
            <v>-25.771392999973614</v>
          </cell>
          <cell r="T489">
            <v>-36.242780000000494</v>
          </cell>
          <cell r="U489">
            <v>-2.8637400000006892</v>
          </cell>
          <cell r="V489">
            <v>0</v>
          </cell>
          <cell r="W489">
            <v>0</v>
          </cell>
          <cell r="X489">
            <v>-38.224251000006916</v>
          </cell>
          <cell r="Y489">
            <v>-78.929238000011537</v>
          </cell>
          <cell r="Z489">
            <v>-57.246630000008736</v>
          </cell>
          <cell r="AA489">
            <v>-93.323310000007041</v>
          </cell>
          <cell r="AB489">
            <v>-89.102084000012837</v>
          </cell>
          <cell r="AC489">
            <v>-17.634489999996731</v>
          </cell>
          <cell r="AD489">
            <v>0</v>
          </cell>
          <cell r="AE489">
            <v>-213.67079500015825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-10.101689999981318</v>
          </cell>
          <cell r="AL489">
            <v>-16.424200000008568</v>
          </cell>
          <cell r="AM489">
            <v>-89.489865000068676</v>
          </cell>
          <cell r="AN489">
            <v>-84.290559999994002</v>
          </cell>
          <cell r="AO489">
            <v>-10.273479999988922</v>
          </cell>
          <cell r="AP489">
            <v>-3.0910000000149012</v>
          </cell>
          <cell r="AQ489">
            <v>0</v>
          </cell>
          <cell r="AR489">
            <v>-177.93418400012888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-13.731830000004265</v>
          </cell>
          <cell r="AY489">
            <v>-24.392109999957029</v>
          </cell>
          <cell r="AZ489">
            <v>-57.403394000022672</v>
          </cell>
          <cell r="BA489">
            <v>-71.220130000001518</v>
          </cell>
          <cell r="BB489">
            <v>-6.7030900000099791</v>
          </cell>
          <cell r="BC489">
            <v>-4.4836300000024494</v>
          </cell>
          <cell r="BD489">
            <v>0</v>
          </cell>
          <cell r="BE489">
            <v>-235.93135099997744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-7.3225840000086464</v>
          </cell>
          <cell r="BL489">
            <v>-84.371936000010464</v>
          </cell>
          <cell r="BM489">
            <v>-31.673196999996435</v>
          </cell>
          <cell r="BN489">
            <v>-105.40510399997584</v>
          </cell>
          <cell r="BO489">
            <v>-5.7629799999995157</v>
          </cell>
          <cell r="BP489">
            <v>-1.3955500000156462</v>
          </cell>
          <cell r="BQ489">
            <v>0</v>
          </cell>
          <cell r="BR489">
            <v>742.50574400019832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-0.49334000001545064</v>
          </cell>
          <cell r="BY489">
            <v>-11.094411999976728</v>
          </cell>
          <cell r="BZ489">
            <v>-2.3750900000450201</v>
          </cell>
          <cell r="CA489">
            <v>-12.036568999988958</v>
          </cell>
          <cell r="CB489">
            <v>769.23493499998585</v>
          </cell>
          <cell r="CC489">
            <v>-0.72977999999420717</v>
          </cell>
          <cell r="CD489">
            <v>0</v>
          </cell>
          <cell r="CE489">
            <v>-12.04372899979353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3.7131999999983236</v>
          </cell>
          <cell r="CL489">
            <v>-3.8045899999560788</v>
          </cell>
          <cell r="CM489">
            <v>-4.5605699999723583</v>
          </cell>
          <cell r="CN489">
            <v>-5.756599999993341</v>
          </cell>
          <cell r="CO489">
            <v>-1.2888999997812789E-2</v>
          </cell>
          <cell r="CP489">
            <v>-1.6222800000105053</v>
          </cell>
          <cell r="CQ489">
            <v>0</v>
          </cell>
          <cell r="CR489">
            <v>-47.066751999780536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5.580420000012964</v>
          </cell>
          <cell r="CY489">
            <v>-1.7880680000525899</v>
          </cell>
          <cell r="CZ489">
            <v>-14.256616000027861</v>
          </cell>
          <cell r="DA489">
            <v>-33.766247999999905</v>
          </cell>
          <cell r="DB489">
            <v>-1.7262099999934435</v>
          </cell>
          <cell r="DC489">
            <v>-1.1100299999816343</v>
          </cell>
          <cell r="DD489">
            <v>0</v>
          </cell>
          <cell r="DE489">
            <v>-37.129688000073656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4.0973999999987427</v>
          </cell>
          <cell r="DL489">
            <v>-1.2015619999729097</v>
          </cell>
          <cell r="DM489">
            <v>0.10495399998035282</v>
          </cell>
          <cell r="DN489">
            <v>-38.51958999998169</v>
          </cell>
          <cell r="DO489">
            <v>-0.79218000000400934</v>
          </cell>
          <cell r="DP489">
            <v>-0.81871000002138317</v>
          </cell>
          <cell r="DQ489">
            <v>0</v>
          </cell>
          <cell r="DR489">
            <v>-17.507910000160336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3.3439499999803957</v>
          </cell>
          <cell r="DY489">
            <v>-3.5371900000027381</v>
          </cell>
          <cell r="DZ489">
            <v>-3.9917900000000373</v>
          </cell>
          <cell r="EA489">
            <v>-9.5805900000268593</v>
          </cell>
          <cell r="EB489">
            <v>-1.6273800000053598</v>
          </cell>
          <cell r="EC489">
            <v>-2.1149100000038743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-0.47808600000280421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-0.89559749999898486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-0.39404599999943457</v>
          </cell>
          <cell r="Z491">
            <v>-0.50155150000136928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-3.4703784999874188</v>
          </cell>
          <cell r="AF491">
            <v>0</v>
          </cell>
          <cell r="AG491">
            <v>10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-0.74507549999907496</v>
          </cell>
          <cell r="AM491">
            <v>-2.7252650000009453</v>
          </cell>
          <cell r="AN491">
            <v>-3.8000001950422302E-5</v>
          </cell>
          <cell r="AO491">
            <v>0</v>
          </cell>
          <cell r="AP491">
            <v>0</v>
          </cell>
          <cell r="AQ491">
            <v>-10</v>
          </cell>
          <cell r="AR491">
            <v>28.329241999977967</v>
          </cell>
          <cell r="AS491">
            <v>-10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-0.39810900000156835</v>
          </cell>
          <cell r="AZ491">
            <v>-1.272054000000935</v>
          </cell>
          <cell r="BA491">
            <v>-5.9499999770196155E-4</v>
          </cell>
          <cell r="BB491">
            <v>0</v>
          </cell>
          <cell r="BC491">
            <v>0</v>
          </cell>
          <cell r="BD491">
            <v>40</v>
          </cell>
          <cell r="BE491">
            <v>28.70723200001521</v>
          </cell>
          <cell r="BF491">
            <v>30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-0.27417000000059488</v>
          </cell>
          <cell r="BM491">
            <v>-1.0180639999962295</v>
          </cell>
          <cell r="BN491">
            <v>-5.3399999887915328E-4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-16.466470000013942</v>
          </cell>
          <cell r="G492">
            <v>-22.054190000024391</v>
          </cell>
          <cell r="H492">
            <v>-16.698260000004666</v>
          </cell>
          <cell r="I492">
            <v>-41.687810000003083</v>
          </cell>
          <cell r="J492">
            <v>0</v>
          </cell>
          <cell r="K492">
            <v>-1.1519899999984773</v>
          </cell>
          <cell r="L492">
            <v>0</v>
          </cell>
          <cell r="M492">
            <v>0</v>
          </cell>
          <cell r="N492">
            <v>-10.127680000005057</v>
          </cell>
          <cell r="O492">
            <v>-26.902830000006361</v>
          </cell>
          <cell r="P492">
            <v>0</v>
          </cell>
          <cell r="Q492">
            <v>-20.687429999990854</v>
          </cell>
          <cell r="R492">
            <v>-203.94713999982923</v>
          </cell>
          <cell r="S492">
            <v>-36.738749999989523</v>
          </cell>
          <cell r="T492">
            <v>-23.408939999993891</v>
          </cell>
          <cell r="U492">
            <v>-46.116680000006454</v>
          </cell>
          <cell r="V492">
            <v>-37.756099999998696</v>
          </cell>
          <cell r="W492">
            <v>0</v>
          </cell>
          <cell r="X492">
            <v>-23.41404999999213</v>
          </cell>
          <cell r="Y492">
            <v>0</v>
          </cell>
          <cell r="Z492">
            <v>0</v>
          </cell>
          <cell r="AA492">
            <v>-9.0179800000041723</v>
          </cell>
          <cell r="AB492">
            <v>-7.7380399999965448</v>
          </cell>
          <cell r="AC492">
            <v>-12.456790000025649</v>
          </cell>
          <cell r="AD492">
            <v>-7.2998099999967963</v>
          </cell>
          <cell r="AE492">
            <v>-98.805679999990389</v>
          </cell>
          <cell r="AF492">
            <v>-3.3791499999933876</v>
          </cell>
          <cell r="AG492">
            <v>-11.93927000000258</v>
          </cell>
          <cell r="AH492">
            <v>-30.810670000006212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-13.220939999999246</v>
          </cell>
          <cell r="AN492">
            <v>-8.648220000002766</v>
          </cell>
          <cell r="AO492">
            <v>-25.887510000000475</v>
          </cell>
          <cell r="AP492">
            <v>-4.9199199999857228</v>
          </cell>
          <cell r="AQ492">
            <v>0</v>
          </cell>
          <cell r="AR492">
            <v>-135.25987000018358</v>
          </cell>
          <cell r="AS492">
            <v>-1.8737499999988358</v>
          </cell>
          <cell r="AT492">
            <v>-12.33707000000868</v>
          </cell>
          <cell r="AU492">
            <v>-42.491860000009183</v>
          </cell>
          <cell r="AV492">
            <v>-13.982799999997951</v>
          </cell>
          <cell r="AW492">
            <v>0</v>
          </cell>
          <cell r="AX492">
            <v>-14.939249999995809</v>
          </cell>
          <cell r="AY492">
            <v>0</v>
          </cell>
          <cell r="AZ492">
            <v>0</v>
          </cell>
          <cell r="BA492">
            <v>-11.025880000001052</v>
          </cell>
          <cell r="BB492">
            <v>-15.12634000001708</v>
          </cell>
          <cell r="BC492">
            <v>-23.482919999980368</v>
          </cell>
          <cell r="BD492">
            <v>0</v>
          </cell>
          <cell r="BE492">
            <v>-160.55730000021867</v>
          </cell>
          <cell r="BF492">
            <v>-0.60440000001108274</v>
          </cell>
          <cell r="BG492">
            <v>-31.591019999992568</v>
          </cell>
          <cell r="BH492">
            <v>-28.2018500000122</v>
          </cell>
          <cell r="BI492">
            <v>-33.773260000001756</v>
          </cell>
          <cell r="BJ492">
            <v>0</v>
          </cell>
          <cell r="BK492">
            <v>-23.941490000011981</v>
          </cell>
          <cell r="BL492">
            <v>-6.5500499999907333</v>
          </cell>
          <cell r="BM492">
            <v>-7.0058499999868218</v>
          </cell>
          <cell r="BN492">
            <v>-6.6996599999838509</v>
          </cell>
          <cell r="BO492">
            <v>-9.1941200000001118</v>
          </cell>
          <cell r="BP492">
            <v>-12.995599999994738</v>
          </cell>
          <cell r="BQ492">
            <v>0</v>
          </cell>
          <cell r="BR492">
            <v>449.23242999962531</v>
          </cell>
          <cell r="BS492">
            <v>3.9760000014211982E-2</v>
          </cell>
          <cell r="BT492">
            <v>6.257999999797903E-2</v>
          </cell>
          <cell r="BU492">
            <v>0</v>
          </cell>
          <cell r="BV492">
            <v>-9.6667500000039581</v>
          </cell>
          <cell r="BW492">
            <v>6.0099999991507502E-3</v>
          </cell>
          <cell r="BX492">
            <v>-4.676869999995688</v>
          </cell>
          <cell r="BY492">
            <v>-1.2097200000134762</v>
          </cell>
          <cell r="BZ492">
            <v>-1.9198399999877438</v>
          </cell>
          <cell r="CA492">
            <v>1.6280499999993481</v>
          </cell>
          <cell r="CB492">
            <v>464.96486000000732</v>
          </cell>
          <cell r="CC492">
            <v>1.3399999879766256E-3</v>
          </cell>
          <cell r="CD492">
            <v>3.0100000003585592E-3</v>
          </cell>
          <cell r="CE492">
            <v>-18.661610000068322</v>
          </cell>
          <cell r="CF492">
            <v>2.9999995604157448E-5</v>
          </cell>
          <cell r="CG492">
            <v>-3.9959999994607642E-2</v>
          </cell>
          <cell r="CH492">
            <v>-5.2757899999851361</v>
          </cell>
          <cell r="CI492">
            <v>-2.8613099999929545</v>
          </cell>
          <cell r="CJ492">
            <v>3.4500000001571607E-3</v>
          </cell>
          <cell r="CK492">
            <v>0</v>
          </cell>
          <cell r="CL492">
            <v>0.6530800000182353</v>
          </cell>
          <cell r="CM492">
            <v>0</v>
          </cell>
          <cell r="CN492">
            <v>-3.1449100000027101</v>
          </cell>
          <cell r="CO492">
            <v>-7.1853100000007544</v>
          </cell>
          <cell r="CP492">
            <v>1.0400000028312206E-3</v>
          </cell>
          <cell r="CQ492">
            <v>-0.81193000002531335</v>
          </cell>
          <cell r="CR492">
            <v>-43.966939999954775</v>
          </cell>
          <cell r="CS492">
            <v>-1.8161900000122841</v>
          </cell>
          <cell r="CT492">
            <v>-2.3010000004433095E-2</v>
          </cell>
          <cell r="CU492">
            <v>-9.398879999993369</v>
          </cell>
          <cell r="CV492">
            <v>-8.591870000003837</v>
          </cell>
          <cell r="CW492">
            <v>0</v>
          </cell>
          <cell r="CX492">
            <v>-3.0180600000021514</v>
          </cell>
          <cell r="CY492">
            <v>-8.167249999998603</v>
          </cell>
          <cell r="CZ492">
            <v>0</v>
          </cell>
          <cell r="DA492">
            <v>-1.5510300000023562</v>
          </cell>
          <cell r="DB492">
            <v>-8.4448200000042561</v>
          </cell>
          <cell r="DC492">
            <v>3.6700000055134296E-3</v>
          </cell>
          <cell r="DD492">
            <v>-2.959499999997206</v>
          </cell>
          <cell r="DE492">
            <v>-15.621919999830425</v>
          </cell>
          <cell r="DF492">
            <v>-0.97125000000232831</v>
          </cell>
          <cell r="DG492">
            <v>5.9830000012880191E-2</v>
          </cell>
          <cell r="DH492">
            <v>0.1069300000090152</v>
          </cell>
          <cell r="DI492">
            <v>-2.9908399999985704</v>
          </cell>
          <cell r="DJ492">
            <v>1.9099999999525608E-3</v>
          </cell>
          <cell r="DK492">
            <v>0</v>
          </cell>
          <cell r="DL492">
            <v>2.0800799999851733</v>
          </cell>
          <cell r="DM492">
            <v>-3.0420000000158325</v>
          </cell>
          <cell r="DN492">
            <v>-6.5727799999876879</v>
          </cell>
          <cell r="DO492">
            <v>-4.3075100000132807</v>
          </cell>
          <cell r="DP492">
            <v>9.5199999923352152E-3</v>
          </cell>
          <cell r="DQ492">
            <v>4.1899999923771247E-3</v>
          </cell>
          <cell r="DR492">
            <v>1.4832899998873472</v>
          </cell>
          <cell r="DS492">
            <v>2.8800000000046566E-3</v>
          </cell>
          <cell r="DT492">
            <v>7.2009999974397942E-2</v>
          </cell>
          <cell r="DU492">
            <v>0.11142999998992309</v>
          </cell>
          <cell r="DV492">
            <v>0</v>
          </cell>
          <cell r="DW492">
            <v>3.4300000006624032E-3</v>
          </cell>
          <cell r="DX492">
            <v>1.2039999999979045</v>
          </cell>
          <cell r="DY492">
            <v>0</v>
          </cell>
          <cell r="DZ492">
            <v>0</v>
          </cell>
          <cell r="EA492">
            <v>0</v>
          </cell>
          <cell r="EB492">
            <v>3.7149999989196658E-2</v>
          </cell>
          <cell r="EC492">
            <v>6.3500000105705112E-3</v>
          </cell>
          <cell r="ED492">
            <v>4.6040000015636906E-2</v>
          </cell>
        </row>
        <row r="493">
          <cell r="F493">
            <v>-116.49612999998499</v>
          </cell>
          <cell r="G493">
            <v>-98.634010000037961</v>
          </cell>
          <cell r="H493">
            <v>-75.385180000012042</v>
          </cell>
          <cell r="I493">
            <v>-152.40952999994624</v>
          </cell>
          <cell r="J493">
            <v>-89.557410000008531</v>
          </cell>
          <cell r="K493">
            <v>-72.517840000044089</v>
          </cell>
          <cell r="L493">
            <v>-6.6175700000021607</v>
          </cell>
          <cell r="M493">
            <v>-85.041660000046249</v>
          </cell>
          <cell r="N493">
            <v>-179.20799999998417</v>
          </cell>
          <cell r="O493">
            <v>-53.402819999988424</v>
          </cell>
          <cell r="P493">
            <v>-159.06021000002511</v>
          </cell>
          <cell r="Q493">
            <v>-60.62190999998711</v>
          </cell>
          <cell r="R493">
            <v>-809.62543000048026</v>
          </cell>
          <cell r="S493">
            <v>-97.044430000009015</v>
          </cell>
          <cell r="T493">
            <v>-89.57675999996718</v>
          </cell>
          <cell r="U493">
            <v>-47.783739999984391</v>
          </cell>
          <cell r="V493">
            <v>-76.825559999997495</v>
          </cell>
          <cell r="W493">
            <v>-34.573069999984</v>
          </cell>
          <cell r="X493">
            <v>-79.499820000026375</v>
          </cell>
          <cell r="Y493">
            <v>-39.566909999994095</v>
          </cell>
          <cell r="Z493">
            <v>-68.314910000015516</v>
          </cell>
          <cell r="AA493">
            <v>-109.07539999997243</v>
          </cell>
          <cell r="AB493">
            <v>-69.669690000009723</v>
          </cell>
          <cell r="AC493">
            <v>-93.14433999999892</v>
          </cell>
          <cell r="AD493">
            <v>-4.5508000000263564</v>
          </cell>
          <cell r="AE493">
            <v>-455.57099999999627</v>
          </cell>
          <cell r="AF493">
            <v>-18.294239999959245</v>
          </cell>
          <cell r="AG493">
            <v>-8.9215400000102818</v>
          </cell>
          <cell r="AH493">
            <v>-2.4910199999867473</v>
          </cell>
          <cell r="AI493">
            <v>-5.0769999972544611E-2</v>
          </cell>
          <cell r="AJ493">
            <v>-0.7627500000235159</v>
          </cell>
          <cell r="AK493">
            <v>-66.97320999999647</v>
          </cell>
          <cell r="AL493">
            <v>-3.6481599999824539</v>
          </cell>
          <cell r="AM493">
            <v>-73.120059999986552</v>
          </cell>
          <cell r="AN493">
            <v>-204.1110800000024</v>
          </cell>
          <cell r="AO493">
            <v>-22.001929999998538</v>
          </cell>
          <cell r="AP493">
            <v>-43.275499999988824</v>
          </cell>
          <cell r="AQ493">
            <v>-11.920740000030492</v>
          </cell>
          <cell r="AR493">
            <v>-518.26726000057533</v>
          </cell>
          <cell r="AS493">
            <v>-48.877649999980349</v>
          </cell>
          <cell r="AT493">
            <v>-14.646440000040457</v>
          </cell>
          <cell r="AU493">
            <v>-2.4076599999971222</v>
          </cell>
          <cell r="AV493">
            <v>-7.1579999988898635E-2</v>
          </cell>
          <cell r="AW493">
            <v>-5.4781300000031479</v>
          </cell>
          <cell r="AX493">
            <v>-22.95795999999973</v>
          </cell>
          <cell r="AY493">
            <v>-70.005349999992177</v>
          </cell>
          <cell r="AZ493">
            <v>-81.015879999962635</v>
          </cell>
          <cell r="BA493">
            <v>-163.84671999997227</v>
          </cell>
          <cell r="BB493">
            <v>-2.3261499999789521</v>
          </cell>
          <cell r="BC493">
            <v>-112.50939000002109</v>
          </cell>
          <cell r="BD493">
            <v>5.8756500000017695</v>
          </cell>
          <cell r="BE493">
            <v>-515.94118000008166</v>
          </cell>
          <cell r="BF493">
            <v>-20.832309999968857</v>
          </cell>
          <cell r="BG493">
            <v>-7.984169999952428</v>
          </cell>
          <cell r="BH493">
            <v>-1.4860599999956321</v>
          </cell>
          <cell r="BI493">
            <v>-7.1020000003045425E-2</v>
          </cell>
          <cell r="BJ493">
            <v>-1.2263300000049639</v>
          </cell>
          <cell r="BK493">
            <v>-10.280590000038501</v>
          </cell>
          <cell r="BL493">
            <v>-171.50380000000587</v>
          </cell>
          <cell r="BM493">
            <v>-44.84330000000773</v>
          </cell>
          <cell r="BN493">
            <v>-184.7883800000418</v>
          </cell>
          <cell r="BO493">
            <v>-1.0434200000017881</v>
          </cell>
          <cell r="BP493">
            <v>-39.312919999996666</v>
          </cell>
          <cell r="BQ493">
            <v>-32.568879999977071</v>
          </cell>
          <cell r="BR493">
            <v>-8916.6974499998614</v>
          </cell>
          <cell r="BS493">
            <v>-2.8364200000069104</v>
          </cell>
          <cell r="BT493">
            <v>-1.5690900000045076</v>
          </cell>
          <cell r="BU493">
            <v>0.16884999998728745</v>
          </cell>
          <cell r="BV493">
            <v>0.25460000001476146</v>
          </cell>
          <cell r="BW493">
            <v>1.1023799999966286</v>
          </cell>
          <cell r="BX493">
            <v>1.6683600000105798</v>
          </cell>
          <cell r="BY493">
            <v>-29.379840000008699</v>
          </cell>
          <cell r="BZ493">
            <v>-17.865639999974519</v>
          </cell>
          <cell r="CA493">
            <v>-15.888669999956619</v>
          </cell>
          <cell r="CB493">
            <v>-8815.604490000027</v>
          </cell>
          <cell r="CC493">
            <v>-33.603600000031292</v>
          </cell>
          <cell r="CD493">
            <v>-3.1438900000066496</v>
          </cell>
          <cell r="CE493">
            <v>-117.84236999927089</v>
          </cell>
          <cell r="CF493">
            <v>-2.1013000000384636</v>
          </cell>
          <cell r="CG493">
            <v>-2.0473700000438839</v>
          </cell>
          <cell r="CH493">
            <v>6.1390000017127022E-2</v>
          </cell>
          <cell r="CI493">
            <v>0.26496000000042841</v>
          </cell>
          <cell r="CJ493">
            <v>2.0533300000242889</v>
          </cell>
          <cell r="CK493">
            <v>4.3328800000017509</v>
          </cell>
          <cell r="CL493">
            <v>-17.346390000020619</v>
          </cell>
          <cell r="CM493">
            <v>-14.804929999983869</v>
          </cell>
          <cell r="CN493">
            <v>-44.877800000016578</v>
          </cell>
          <cell r="CO493">
            <v>-1.1459700000123121</v>
          </cell>
          <cell r="CP493">
            <v>-26.973750000004657</v>
          </cell>
          <cell r="CQ493">
            <v>-15.25742000003811</v>
          </cell>
          <cell r="CR493">
            <v>-132.40079999994487</v>
          </cell>
          <cell r="CS493">
            <v>-3.8465599999763072</v>
          </cell>
          <cell r="CT493">
            <v>-3.0150000000139698</v>
          </cell>
          <cell r="CU493">
            <v>-7.5879999989410862E-2</v>
          </cell>
          <cell r="CV493">
            <v>0.17630999998073094</v>
          </cell>
          <cell r="CW493">
            <v>3.2084799999720417</v>
          </cell>
          <cell r="CX493">
            <v>-24.390669999993406</v>
          </cell>
          <cell r="CY493">
            <v>-14.573000000033062</v>
          </cell>
          <cell r="CZ493">
            <v>-4.3618000000133179</v>
          </cell>
          <cell r="DA493">
            <v>-32.568919999990612</v>
          </cell>
          <cell r="DB493">
            <v>-8.9979900000034831</v>
          </cell>
          <cell r="DC493">
            <v>-37.026089999999385</v>
          </cell>
          <cell r="DD493">
            <v>-6.929680000001099</v>
          </cell>
          <cell r="DE493">
            <v>-147.55971999932081</v>
          </cell>
          <cell r="DF493">
            <v>-0.76624999998603016</v>
          </cell>
          <cell r="DG493">
            <v>-0.75102000002516434</v>
          </cell>
          <cell r="DH493">
            <v>-3.0479999986710027E-2</v>
          </cell>
          <cell r="DI493">
            <v>0.16481000001658686</v>
          </cell>
          <cell r="DJ493">
            <v>1.7782599999918602</v>
          </cell>
          <cell r="DK493">
            <v>-12.910749999980908</v>
          </cell>
          <cell r="DL493">
            <v>-7.8606099999742582</v>
          </cell>
          <cell r="DM493">
            <v>-13.993660000036471</v>
          </cell>
          <cell r="DN493">
            <v>-10.973129999998491</v>
          </cell>
          <cell r="DO493">
            <v>-24.017850000003818</v>
          </cell>
          <cell r="DP493">
            <v>-69.690850000013597</v>
          </cell>
          <cell r="DQ493">
            <v>-8.5081900000222959</v>
          </cell>
          <cell r="DR493">
            <v>-32.332690000068396</v>
          </cell>
          <cell r="DS493">
            <v>-2.9826899999752641</v>
          </cell>
          <cell r="DT493">
            <v>-2.8490100000053644</v>
          </cell>
          <cell r="DU493">
            <v>0.23248999999486841</v>
          </cell>
          <cell r="DV493">
            <v>0.28476000000955537</v>
          </cell>
          <cell r="DW493">
            <v>1.9962799999630079</v>
          </cell>
          <cell r="DX493">
            <v>-1.2724099999759346</v>
          </cell>
          <cell r="DY493">
            <v>0.39218999998411164</v>
          </cell>
          <cell r="DZ493">
            <v>-0.39048000000184402</v>
          </cell>
          <cell r="EA493">
            <v>-3.9086799999931827</v>
          </cell>
          <cell r="EB493">
            <v>-6.3351699999766424</v>
          </cell>
          <cell r="EC493">
            <v>-8.4270399999804795</v>
          </cell>
          <cell r="ED493">
            <v>-9.0729299999657087</v>
          </cell>
        </row>
        <row r="494">
          <cell r="F494">
            <v>-2.9696400000248104</v>
          </cell>
          <cell r="G494">
            <v>-2.7386199999600649</v>
          </cell>
          <cell r="H494">
            <v>-3.9068800000241026</v>
          </cell>
          <cell r="I494">
            <v>-73.386319999990519</v>
          </cell>
          <cell r="J494">
            <v>-2.4928000000072643</v>
          </cell>
          <cell r="K494">
            <v>-71.128220000013243</v>
          </cell>
          <cell r="L494">
            <v>-32.069230000022799</v>
          </cell>
          <cell r="M494">
            <v>-101.48652000003494</v>
          </cell>
          <cell r="N494">
            <v>-89.584129999973811</v>
          </cell>
          <cell r="O494">
            <v>-8.9775600000284612</v>
          </cell>
          <cell r="P494">
            <v>-10.281750000023749</v>
          </cell>
          <cell r="Q494">
            <v>-2.3113000000012107</v>
          </cell>
          <cell r="R494">
            <v>-227.55204000044614</v>
          </cell>
          <cell r="S494">
            <v>-0.769510000012815</v>
          </cell>
          <cell r="T494">
            <v>-2.9885900000226684</v>
          </cell>
          <cell r="U494">
            <v>-1.9815200000302866</v>
          </cell>
          <cell r="V494">
            <v>0</v>
          </cell>
          <cell r="W494">
            <v>-0.2226799999771174</v>
          </cell>
          <cell r="X494">
            <v>-12.284449999977369</v>
          </cell>
          <cell r="Y494">
            <v>-51.935889999964274</v>
          </cell>
          <cell r="Z494">
            <v>-78.545470000011846</v>
          </cell>
          <cell r="AA494">
            <v>-66.394289999967441</v>
          </cell>
          <cell r="AB494">
            <v>-10.214089999964926</v>
          </cell>
          <cell r="AC494">
            <v>-2.2135199999902397</v>
          </cell>
          <cell r="AD494">
            <v>-2.0299999741837382E-3</v>
          </cell>
          <cell r="AE494">
            <v>-45.72198999999091</v>
          </cell>
          <cell r="AF494">
            <v>0</v>
          </cell>
          <cell r="AG494">
            <v>-1.696000000811182E-2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-18.087789999961387</v>
          </cell>
          <cell r="AM494">
            <v>-21.274070000043139</v>
          </cell>
          <cell r="AN494">
            <v>-6.289359999995213</v>
          </cell>
          <cell r="AO494">
            <v>-5.3569999989122152E-2</v>
          </cell>
          <cell r="AP494">
            <v>0</v>
          </cell>
          <cell r="AQ494">
            <v>-2.3999996483325958E-4</v>
          </cell>
          <cell r="AR494">
            <v>-74.160339999012649</v>
          </cell>
          <cell r="AS494">
            <v>0</v>
          </cell>
          <cell r="AT494">
            <v>-1.2740000005578622E-2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-30.081200000015087</v>
          </cell>
          <cell r="AZ494">
            <v>-36.44328000000678</v>
          </cell>
          <cell r="BA494">
            <v>-7.3373999999603257</v>
          </cell>
          <cell r="BB494">
            <v>-5.4129999945871532E-2</v>
          </cell>
          <cell r="BC494">
            <v>-0.17773999995552003</v>
          </cell>
          <cell r="BD494">
            <v>-5.3849999967496842E-2</v>
          </cell>
          <cell r="BE494">
            <v>-68.388569999951869</v>
          </cell>
          <cell r="BF494">
            <v>0</v>
          </cell>
          <cell r="BG494">
            <v>-1.2900000001536682E-2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-32.004480000003241</v>
          </cell>
          <cell r="BM494">
            <v>-23.280160000023898</v>
          </cell>
          <cell r="BN494">
            <v>-12.985280000022613</v>
          </cell>
          <cell r="BO494">
            <v>-0.10557000001426786</v>
          </cell>
          <cell r="BP494">
            <v>0</v>
          </cell>
          <cell r="BQ494">
            <v>-1.800000318326056E-4</v>
          </cell>
          <cell r="BR494">
            <v>161.61954000080004</v>
          </cell>
          <cell r="BS494">
            <v>0</v>
          </cell>
          <cell r="BT494">
            <v>-6.8399999872781336E-3</v>
          </cell>
          <cell r="BU494">
            <v>7.5300000025890768E-3</v>
          </cell>
          <cell r="BV494">
            <v>0</v>
          </cell>
          <cell r="BW494">
            <v>2.5159999990137294E-2</v>
          </cell>
          <cell r="BX494">
            <v>2.3690000001806766E-2</v>
          </cell>
          <cell r="BY494">
            <v>1.3882500000181608</v>
          </cell>
          <cell r="BZ494">
            <v>-0.29074000002583489</v>
          </cell>
          <cell r="CA494">
            <v>-0.40639999997802079</v>
          </cell>
          <cell r="CB494">
            <v>160.91453999996884</v>
          </cell>
          <cell r="CC494">
            <v>-2.7950000017881393E-2</v>
          </cell>
          <cell r="CD494">
            <v>-7.7000000164844096E-3</v>
          </cell>
          <cell r="CE494">
            <v>-0.72862999932840466</v>
          </cell>
          <cell r="CF494">
            <v>0</v>
          </cell>
          <cell r="CG494">
            <v>-1.0630000033415854E-2</v>
          </cell>
          <cell r="CH494">
            <v>1.0910000011790544E-2</v>
          </cell>
          <cell r="CI494">
            <v>0</v>
          </cell>
          <cell r="CJ494">
            <v>2.7440000005299225E-2</v>
          </cell>
          <cell r="CK494">
            <v>3.2600000005913898E-2</v>
          </cell>
          <cell r="CL494">
            <v>-7.4649999965913594E-2</v>
          </cell>
          <cell r="CM494">
            <v>-0.53876099997432902</v>
          </cell>
          <cell r="CN494">
            <v>-0.14049900003010407</v>
          </cell>
          <cell r="CO494">
            <v>2.1650000009685755E-2</v>
          </cell>
          <cell r="CP494">
            <v>-2.5920000043697655E-2</v>
          </cell>
          <cell r="CQ494">
            <v>-3.077000001212582E-2</v>
          </cell>
          <cell r="CR494">
            <v>-4.0884589999914169</v>
          </cell>
          <cell r="CS494">
            <v>0</v>
          </cell>
          <cell r="CT494">
            <v>-6.9000000017695129E-2</v>
          </cell>
          <cell r="CU494">
            <v>1.5179999987594783E-2</v>
          </cell>
          <cell r="CV494">
            <v>0</v>
          </cell>
          <cell r="CW494">
            <v>0.10537999999360181</v>
          </cell>
          <cell r="CX494">
            <v>3.655999997863546E-2</v>
          </cell>
          <cell r="CY494">
            <v>-2.2975700000533834</v>
          </cell>
          <cell r="CZ494">
            <v>-1.1665610000491142</v>
          </cell>
          <cell r="DA494">
            <v>-0.6613379999762401</v>
          </cell>
          <cell r="DB494">
            <v>-1.2500000011641532E-2</v>
          </cell>
          <cell r="DC494">
            <v>-3.1040000001667067E-2</v>
          </cell>
          <cell r="DD494">
            <v>-7.570000016130507E-3</v>
          </cell>
          <cell r="DE494">
            <v>-6.4689999911934137E-2</v>
          </cell>
          <cell r="DF494">
            <v>0</v>
          </cell>
          <cell r="DG494">
            <v>-9.2500000027939677E-3</v>
          </cell>
          <cell r="DH494">
            <v>4.4900000793859363E-3</v>
          </cell>
          <cell r="DI494">
            <v>0</v>
          </cell>
          <cell r="DJ494">
            <v>2.0699999877251685E-3</v>
          </cell>
          <cell r="DK494">
            <v>4.5000000100117177E-3</v>
          </cell>
          <cell r="DL494">
            <v>-0.53477999998722225</v>
          </cell>
          <cell r="DM494">
            <v>-0.51120000000810251</v>
          </cell>
          <cell r="DN494">
            <v>1.0035100000095554</v>
          </cell>
          <cell r="DO494">
            <v>2.0600000279955566E-3</v>
          </cell>
          <cell r="DP494">
            <v>-1.8649999983608723E-2</v>
          </cell>
          <cell r="DQ494">
            <v>-7.4400000157766044E-3</v>
          </cell>
          <cell r="DR494">
            <v>-4.1275099995546043</v>
          </cell>
          <cell r="DS494">
            <v>0</v>
          </cell>
          <cell r="DT494">
            <v>-2.6110000035259873E-2</v>
          </cell>
          <cell r="DU494">
            <v>2.9399999766610563E-3</v>
          </cell>
          <cell r="DV494">
            <v>0</v>
          </cell>
          <cell r="DW494">
            <v>2.7800000098068267E-3</v>
          </cell>
          <cell r="DX494">
            <v>8.9099999750033021E-3</v>
          </cell>
          <cell r="DY494">
            <v>-0.31330999999772757</v>
          </cell>
          <cell r="DZ494">
            <v>-0.75238999992143363</v>
          </cell>
          <cell r="EA494">
            <v>-3.0256400000071153</v>
          </cell>
          <cell r="EB494">
            <v>2.9499999945983291E-3</v>
          </cell>
          <cell r="EC494">
            <v>-2.7639999985694885E-2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F497">
            <v>-335.32150999992155</v>
          </cell>
          <cell r="G497">
            <v>-295.49607999995351</v>
          </cell>
          <cell r="H497">
            <v>-185.36725000012666</v>
          </cell>
          <cell r="I497">
            <v>-547.72192000015639</v>
          </cell>
          <cell r="J497">
            <v>-92.050210000015795</v>
          </cell>
          <cell r="K497">
            <v>-360.44435000000522</v>
          </cell>
          <cell r="L497">
            <v>-119.79009000002407</v>
          </cell>
          <cell r="M497">
            <v>-437.50227200007066</v>
          </cell>
          <cell r="N497">
            <v>-576.64299699990079</v>
          </cell>
          <cell r="O497">
            <v>-325.79963000002317</v>
          </cell>
          <cell r="P497">
            <v>-295.77695800014772</v>
          </cell>
          <cell r="Q497">
            <v>-244.83933999971487</v>
          </cell>
          <cell r="R497">
            <v>-2810.35187349841</v>
          </cell>
          <cell r="S497">
            <v>-304.8348230002448</v>
          </cell>
          <cell r="T497">
            <v>-289.62649999978021</v>
          </cell>
          <cell r="U497">
            <v>-226.15774999978021</v>
          </cell>
          <cell r="V497">
            <v>-302.573810000089</v>
          </cell>
          <cell r="W497">
            <v>-46.728639999986626</v>
          </cell>
          <cell r="X497">
            <v>-164.47540099988692</v>
          </cell>
          <cell r="Y497">
            <v>-280.14270399976522</v>
          </cell>
          <cell r="Z497">
            <v>-317.6954314999748</v>
          </cell>
          <cell r="AA497">
            <v>-455.87255999981426</v>
          </cell>
          <cell r="AB497">
            <v>-264.4325540001737</v>
          </cell>
          <cell r="AC497">
            <v>-138.92781000002287</v>
          </cell>
          <cell r="AD497">
            <v>-18.883890000055544</v>
          </cell>
          <cell r="AE497">
            <v>-1611.8974035028368</v>
          </cell>
          <cell r="AF497">
            <v>-43.438120000064373</v>
          </cell>
          <cell r="AG497">
            <v>-49.88875000004191</v>
          </cell>
          <cell r="AH497">
            <v>-206.60733999998774</v>
          </cell>
          <cell r="AI497">
            <v>-229.31376999989152</v>
          </cell>
          <cell r="AJ497">
            <v>-0.76274999999441206</v>
          </cell>
          <cell r="AK497">
            <v>-77.502080000005662</v>
          </cell>
          <cell r="AL497">
            <v>-32.302425500005484</v>
          </cell>
          <cell r="AM497">
            <v>-318.95949000003748</v>
          </cell>
          <cell r="AN497">
            <v>-415.93822799995542</v>
          </cell>
          <cell r="AO497">
            <v>-141.63693000003695</v>
          </cell>
          <cell r="AP497">
            <v>-63.816540000028908</v>
          </cell>
          <cell r="AQ497">
            <v>-31.730979999992996</v>
          </cell>
          <cell r="AR497">
            <v>-1688.7497420012951</v>
          </cell>
          <cell r="AS497">
            <v>-75.395099999965169</v>
          </cell>
          <cell r="AT497">
            <v>-26.996250000083819</v>
          </cell>
          <cell r="AU497">
            <v>-174.68437999999151</v>
          </cell>
          <cell r="AV497">
            <v>-187.37750000006054</v>
          </cell>
          <cell r="AW497">
            <v>-5.4781299999449402</v>
          </cell>
          <cell r="AX497">
            <v>-148.84474000008777</v>
          </cell>
          <cell r="AY497">
            <v>-185.57611900009215</v>
          </cell>
          <cell r="AZ497">
            <v>-266.14400799991563</v>
          </cell>
          <cell r="BA497">
            <v>-423.9465550002642</v>
          </cell>
          <cell r="BB497">
            <v>-97.484379999921657</v>
          </cell>
          <cell r="BC497">
            <v>-140.65367999998853</v>
          </cell>
          <cell r="BD497">
            <v>43.831100000184961</v>
          </cell>
          <cell r="BE497">
            <v>-1829.2963389996439</v>
          </cell>
          <cell r="BF497">
            <v>-5.3097899999702349</v>
          </cell>
          <cell r="BG497">
            <v>-45.679139999905601</v>
          </cell>
          <cell r="BH497">
            <v>-158.05444999993779</v>
          </cell>
          <cell r="BI497">
            <v>-180.6590299999807</v>
          </cell>
          <cell r="BJ497">
            <v>-5.1933999999891967</v>
          </cell>
          <cell r="BK497">
            <v>-113.79838400008157</v>
          </cell>
          <cell r="BL497">
            <v>-465.24656599992886</v>
          </cell>
          <cell r="BM497">
            <v>-153.13785100006498</v>
          </cell>
          <cell r="BN497">
            <v>-504.28772799973376</v>
          </cell>
          <cell r="BO497">
            <v>-106.43641000008211</v>
          </cell>
          <cell r="BP497">
            <v>-58.924530000193045</v>
          </cell>
          <cell r="BQ497">
            <v>-32.569060000125319</v>
          </cell>
          <cell r="BR497">
            <v>-7774.7509160004556</v>
          </cell>
          <cell r="BS497">
            <v>-9.5291699999943376</v>
          </cell>
          <cell r="BT497">
            <v>-1.5874100000364706</v>
          </cell>
          <cell r="BU497">
            <v>-34.252750000101514</v>
          </cell>
          <cell r="BV497">
            <v>-82.784719999996014</v>
          </cell>
          <cell r="BW497">
            <v>1.1335500000277534</v>
          </cell>
          <cell r="BX497">
            <v>-18.676469999947585</v>
          </cell>
          <cell r="BY497">
            <v>-56.17338200006634</v>
          </cell>
          <cell r="BZ497">
            <v>-36.575689999852329</v>
          </cell>
          <cell r="CA497">
            <v>-56.428368999855593</v>
          </cell>
          <cell r="CB497">
            <v>-7442.3816449999576</v>
          </cell>
          <cell r="CC497">
            <v>-34.346279999939725</v>
          </cell>
          <cell r="CD497">
            <v>-3.1485800000373274</v>
          </cell>
          <cell r="CE497">
            <v>-335.77945899963379</v>
          </cell>
          <cell r="CF497">
            <v>-2.1012700001010671</v>
          </cell>
          <cell r="CG497">
            <v>-2.0706299999728799</v>
          </cell>
          <cell r="CH497">
            <v>-5.1671600000699982</v>
          </cell>
          <cell r="CI497">
            <v>-82.487849999917671</v>
          </cell>
          <cell r="CJ497">
            <v>-7.1776100000133738</v>
          </cell>
          <cell r="CK497">
            <v>0.60041000007186085</v>
          </cell>
          <cell r="CL497">
            <v>-40.512989999726415</v>
          </cell>
          <cell r="CM497">
            <v>-39.443570999661461</v>
          </cell>
          <cell r="CN497">
            <v>-85.185239000013098</v>
          </cell>
          <cell r="CO497">
            <v>-23.430909000104293</v>
          </cell>
          <cell r="CP497">
            <v>-28.606260000029579</v>
          </cell>
          <cell r="CQ497">
            <v>-20.19638000021223</v>
          </cell>
          <cell r="CR497">
            <v>-405.34562100097537</v>
          </cell>
          <cell r="CS497">
            <v>-6.7415599999949336</v>
          </cell>
          <cell r="CT497">
            <v>-6.0704299998469651</v>
          </cell>
          <cell r="CU497">
            <v>-8.882200000109151</v>
          </cell>
          <cell r="CV497">
            <v>-62.868709999951534</v>
          </cell>
          <cell r="CW497">
            <v>3.3138599999947473</v>
          </cell>
          <cell r="CX497">
            <v>-38.991409999900497</v>
          </cell>
          <cell r="CY497">
            <v>-31.790738000301644</v>
          </cell>
          <cell r="CZ497">
            <v>-54.349927000002936</v>
          </cell>
          <cell r="DA497">
            <v>-92.009365999838337</v>
          </cell>
          <cell r="DB497">
            <v>-58.935699999914505</v>
          </cell>
          <cell r="DC497">
            <v>-38.148430000059307</v>
          </cell>
          <cell r="DD497">
            <v>-9.8710100000025705</v>
          </cell>
          <cell r="DE497">
            <v>-262.77047799900174</v>
          </cell>
          <cell r="DF497">
            <v>-5.3515399999450892</v>
          </cell>
          <cell r="DG497">
            <v>-0.67178000009153038</v>
          </cell>
          <cell r="DH497">
            <v>0.10864000010769814</v>
          </cell>
          <cell r="DI497">
            <v>-3.7386199999600649</v>
          </cell>
          <cell r="DJ497">
            <v>1.7822699999669567</v>
          </cell>
          <cell r="DK497">
            <v>-17.512919999891892</v>
          </cell>
          <cell r="DL497">
            <v>-16.97413200000301</v>
          </cell>
          <cell r="DM497">
            <v>-29.475786000024527</v>
          </cell>
          <cell r="DN497">
            <v>-61.298530000029132</v>
          </cell>
          <cell r="DO497">
            <v>-50.607949999859557</v>
          </cell>
          <cell r="DP497">
            <v>-70.518690000055358</v>
          </cell>
          <cell r="DQ497">
            <v>-8.5114400000311434</v>
          </cell>
          <cell r="DR497">
            <v>-65.313560001552105</v>
          </cell>
          <cell r="DS497">
            <v>-2.9798099999316037</v>
          </cell>
          <cell r="DT497">
            <v>-2.767630000016652</v>
          </cell>
          <cell r="DU497">
            <v>0.3930899997940287</v>
          </cell>
          <cell r="DV497">
            <v>-2.5950699999229982</v>
          </cell>
          <cell r="DW497">
            <v>2.0104099999880418</v>
          </cell>
          <cell r="DX497">
            <v>0.72388999979011714</v>
          </cell>
          <cell r="DY497">
            <v>-3.2926100001204759</v>
          </cell>
          <cell r="DZ497">
            <v>-4.9378600001800805</v>
          </cell>
          <cell r="EA497">
            <v>-22.944660000037402</v>
          </cell>
          <cell r="EB497">
            <v>-9.3889800000470132</v>
          </cell>
          <cell r="EC497">
            <v>-10.543469999916852</v>
          </cell>
          <cell r="ED497">
            <v>-8.9908600000198931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-2714.8076799999981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-2714.8076799999981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-1477.1785600000003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-1477.1785600000003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-1478.3516799999925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-1478.3516799999925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-16.380000000004657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-16.380000000004657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-24.5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-24.5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-32.543999999994412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-32.543999999994412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-42.161600000006729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-42.161600000006729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-2641.5103999999701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-2625.9040000000386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-2625.9040000000386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-2625.9032000000007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-2625.9032000000007</v>
          </cell>
          <cell r="AE532">
            <v>-2610.3880000000063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-2610.3880000000063</v>
          </cell>
          <cell r="AR532">
            <v>-1477.174399999989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-1477.174399999989</v>
          </cell>
          <cell r="BE532">
            <v>-1478.3433599999989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-1478.3433599999989</v>
          </cell>
          <cell r="BR532">
            <v>-17.043520000006538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-17.043520000006538</v>
          </cell>
          <cell r="CE532">
            <v>-24.49199999999837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-24.49199999999837</v>
          </cell>
          <cell r="CR532">
            <v>-32.543999999994412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-32.543999999994412</v>
          </cell>
          <cell r="DE532">
            <v>-42.161599999992177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-42.161599999992177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-95.533000000000001</v>
          </cell>
          <cell r="BS534">
            <v>-4.681</v>
          </cell>
          <cell r="BT534">
            <v>-5.32</v>
          </cell>
          <cell r="BU534">
            <v>-7.843</v>
          </cell>
          <cell r="BV534">
            <v>-8.7899999999999991</v>
          </cell>
          <cell r="BW534">
            <v>-9.61</v>
          </cell>
          <cell r="BX534">
            <v>-10.199999999999999</v>
          </cell>
          <cell r="BY534">
            <v>-10.85</v>
          </cell>
          <cell r="BZ534">
            <v>-10.323</v>
          </cell>
          <cell r="CA534">
            <v>-9.66</v>
          </cell>
          <cell r="CB534">
            <v>-8.3390000000000004</v>
          </cell>
          <cell r="CC534">
            <v>-5.67</v>
          </cell>
          <cell r="CD534">
            <v>-4.2469999999999999</v>
          </cell>
          <cell r="CE534">
            <v>-95.137999999997191</v>
          </cell>
          <cell r="CF534">
            <v>-4.6809999999999263</v>
          </cell>
          <cell r="CG534">
            <v>-5.3199999999999363</v>
          </cell>
          <cell r="CH534">
            <v>-7.8430000000000746</v>
          </cell>
          <cell r="CI534">
            <v>-8.7599999999999909</v>
          </cell>
          <cell r="CJ534">
            <v>-9.5789999999999509</v>
          </cell>
          <cell r="CK534">
            <v>-10.079999999999927</v>
          </cell>
          <cell r="CL534">
            <v>-10.787999999999784</v>
          </cell>
          <cell r="CM534">
            <v>-10.353999999999814</v>
          </cell>
          <cell r="CN534">
            <v>-9.6300000000001091</v>
          </cell>
          <cell r="CO534">
            <v>-8.2770000000000437</v>
          </cell>
          <cell r="CP534">
            <v>-5.6100000000000136</v>
          </cell>
          <cell r="CQ534">
            <v>-4.2160000000000082</v>
          </cell>
          <cell r="CR534">
            <v>-94.682999999999083</v>
          </cell>
          <cell r="CS534">
            <v>-4.6500000000000909</v>
          </cell>
          <cell r="CT534">
            <v>-5.2919999999999163</v>
          </cell>
          <cell r="CU534">
            <v>-7.8120000000001255</v>
          </cell>
          <cell r="CV534">
            <v>-8.6699999999998454</v>
          </cell>
          <cell r="CW534">
            <v>-9.4549999999999272</v>
          </cell>
          <cell r="CX534">
            <v>-10.049999999999955</v>
          </cell>
          <cell r="CY534">
            <v>-10.881000000000085</v>
          </cell>
          <cell r="CZ534">
            <v>-10.199000000000069</v>
          </cell>
          <cell r="DA534">
            <v>-9.5999999999999091</v>
          </cell>
          <cell r="DB534">
            <v>-8.2460000000000946</v>
          </cell>
          <cell r="DC534">
            <v>-5.5500000000000682</v>
          </cell>
          <cell r="DD534">
            <v>-4.27800000000002</v>
          </cell>
          <cell r="DE534">
            <v>-94.173000000000684</v>
          </cell>
          <cell r="DF534">
            <v>-4.5880000000000791</v>
          </cell>
          <cell r="DG534">
            <v>-5.3940000000000055</v>
          </cell>
          <cell r="DH534">
            <v>-7.75</v>
          </cell>
          <cell r="DI534">
            <v>-8.5800000000001546</v>
          </cell>
          <cell r="DJ534">
            <v>-9.4239999999999782</v>
          </cell>
          <cell r="DK534">
            <v>-9.9900000000000091</v>
          </cell>
          <cell r="DL534">
            <v>-10.81899999999996</v>
          </cell>
          <cell r="DM534">
            <v>-10.105999999999995</v>
          </cell>
          <cell r="DN534">
            <v>-9.5399999999999636</v>
          </cell>
          <cell r="DO534">
            <v>-8.2150000000001455</v>
          </cell>
          <cell r="DP534">
            <v>-5.5200000000000955</v>
          </cell>
          <cell r="DQ534">
            <v>-4.2469999999999573</v>
          </cell>
          <cell r="DR534">
            <v>-93.527000000003682</v>
          </cell>
          <cell r="DS534">
            <v>-4.5879999999999654</v>
          </cell>
          <cell r="DT534">
            <v>-5.1800000000000637</v>
          </cell>
          <cell r="DU534">
            <v>-7.6879999999998745</v>
          </cell>
          <cell r="DV534">
            <v>-8.5499999999999545</v>
          </cell>
          <cell r="DW534">
            <v>-9.331000000000131</v>
          </cell>
          <cell r="DX534">
            <v>-10.020000000000209</v>
          </cell>
          <cell r="DY534">
            <v>-10.694999999999936</v>
          </cell>
          <cell r="DZ534">
            <v>-10.198999999999842</v>
          </cell>
          <cell r="EA534">
            <v>-9.4500000000000455</v>
          </cell>
          <cell r="EB534">
            <v>-8.15300000000002</v>
          </cell>
          <cell r="EC534">
            <v>-5.5500000000000682</v>
          </cell>
          <cell r="ED534">
            <v>-4.1230000000000473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-15864.25299999991</v>
          </cell>
          <cell r="BS535">
            <v>-767.65299999999843</v>
          </cell>
          <cell r="BT535">
            <v>-859.26400000000285</v>
          </cell>
          <cell r="BU535">
            <v>-1338.1770000000033</v>
          </cell>
          <cell r="BV535">
            <v>-1545.6299999999974</v>
          </cell>
          <cell r="BW535">
            <v>-1789.1650000000009</v>
          </cell>
          <cell r="BX535">
            <v>-1900.8300000000017</v>
          </cell>
          <cell r="BY535">
            <v>-1720.4689999999973</v>
          </cell>
          <cell r="BZ535">
            <v>-1723.2279999999955</v>
          </cell>
          <cell r="CA535">
            <v>-1519.0500000000029</v>
          </cell>
          <cell r="CB535">
            <v>-1231.5369999999966</v>
          </cell>
          <cell r="CC535">
            <v>-829.40999999999985</v>
          </cell>
          <cell r="CD535">
            <v>-639.84000000000015</v>
          </cell>
          <cell r="CE535">
            <v>-15795.929999999935</v>
          </cell>
          <cell r="CF535">
            <v>-764.39799999999741</v>
          </cell>
          <cell r="CG535">
            <v>-855.48399999999674</v>
          </cell>
          <cell r="CH535">
            <v>-1332.3800000000047</v>
          </cell>
          <cell r="CI535">
            <v>-1538.9099999999962</v>
          </cell>
          <cell r="CJ535">
            <v>-1781.5390000000043</v>
          </cell>
          <cell r="CK535">
            <v>-1892.5500000000029</v>
          </cell>
          <cell r="CL535">
            <v>-1713.0599999999977</v>
          </cell>
          <cell r="CM535">
            <v>-1715.9119999999966</v>
          </cell>
          <cell r="CN535">
            <v>-1512.510000000002</v>
          </cell>
          <cell r="CO535">
            <v>-1226.1430000000037</v>
          </cell>
          <cell r="CP535">
            <v>-825.87000000000262</v>
          </cell>
          <cell r="CQ535">
            <v>-637.17400000000271</v>
          </cell>
          <cell r="CR535">
            <v>-15792.395000000484</v>
          </cell>
          <cell r="CS535">
            <v>-764.33599999999569</v>
          </cell>
          <cell r="CT535">
            <v>-855.28800000000047</v>
          </cell>
          <cell r="CU535">
            <v>-1332.070000000007</v>
          </cell>
          <cell r="CV535">
            <v>-1538.6100000000151</v>
          </cell>
          <cell r="CW535">
            <v>-1781.0430000000051</v>
          </cell>
          <cell r="CX535">
            <v>-1892.1900000000023</v>
          </cell>
          <cell r="CY535">
            <v>-1712.6260000000184</v>
          </cell>
          <cell r="CZ535">
            <v>-1715.4780000000028</v>
          </cell>
          <cell r="DA535">
            <v>-1512.0599999999977</v>
          </cell>
          <cell r="DB535">
            <v>-1225.9569999999949</v>
          </cell>
          <cell r="DC535">
            <v>-825.77999999999884</v>
          </cell>
          <cell r="DD535">
            <v>-636.95700000000215</v>
          </cell>
          <cell r="DE535">
            <v>-15746.967999999877</v>
          </cell>
          <cell r="DF535">
            <v>-760.67799999999988</v>
          </cell>
          <cell r="DG535">
            <v>-881.60000000000582</v>
          </cell>
          <cell r="DH535">
            <v>-1325.7149999999965</v>
          </cell>
          <cell r="DI535">
            <v>-1531.2000000000116</v>
          </cell>
          <cell r="DJ535">
            <v>-1772.3940000000002</v>
          </cell>
          <cell r="DK535">
            <v>-1883.0099999999802</v>
          </cell>
          <cell r="DL535">
            <v>-1704.4729999999981</v>
          </cell>
          <cell r="DM535">
            <v>-1707.2940000000235</v>
          </cell>
          <cell r="DN535">
            <v>-1504.9200000000128</v>
          </cell>
          <cell r="DO535">
            <v>-1220.0360000000073</v>
          </cell>
          <cell r="DP535">
            <v>-821.75999999999476</v>
          </cell>
          <cell r="DQ535">
            <v>-633.88799999999901</v>
          </cell>
          <cell r="DR535">
            <v>-15637.726000000257</v>
          </cell>
          <cell r="DS535">
            <v>-756.80299999999988</v>
          </cell>
          <cell r="DT535">
            <v>-846.91599999999744</v>
          </cell>
          <cell r="DU535">
            <v>-1319.0810000000056</v>
          </cell>
          <cell r="DV535">
            <v>-1523.6100000000151</v>
          </cell>
          <cell r="DW535">
            <v>-1763.5899999999965</v>
          </cell>
          <cell r="DX535">
            <v>-1873.5899999999965</v>
          </cell>
          <cell r="DY535">
            <v>-1695.8550000000105</v>
          </cell>
          <cell r="DZ535">
            <v>-1698.6140000000014</v>
          </cell>
          <cell r="EA535">
            <v>-1497.2699999999895</v>
          </cell>
          <cell r="EB535">
            <v>-1213.9290000000037</v>
          </cell>
          <cell r="EC535">
            <v>-817.68000000000757</v>
          </cell>
          <cell r="ED535">
            <v>-630.78800000000047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-7.7980960000131745</v>
          </cell>
          <cell r="S543">
            <v>0</v>
          </cell>
          <cell r="T543">
            <v>0</v>
          </cell>
          <cell r="U543">
            <v>0</v>
          </cell>
          <cell r="V543">
            <v>-7.7980959999986226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4.0279999957419932E-3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4.027999999379972E-3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3.0080000287853181E-3</v>
          </cell>
          <cell r="CF543">
            <v>0</v>
          </cell>
          <cell r="CG543">
            <v>0</v>
          </cell>
          <cell r="CH543">
            <v>0</v>
          </cell>
          <cell r="CI543">
            <v>9.0400000044610351E-4</v>
          </cell>
          <cell r="CJ543">
            <v>2.104000002873363E-3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6.0200000007171184E-3</v>
          </cell>
          <cell r="CS543">
            <v>0</v>
          </cell>
          <cell r="CT543">
            <v>0</v>
          </cell>
          <cell r="CU543">
            <v>0</v>
          </cell>
          <cell r="CV543">
            <v>5.9209999999438878E-3</v>
          </cell>
          <cell r="CW543">
            <v>9.899999713525176E-5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5.4770000278949738E-3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5.4770000024291221E-3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8.1783999921754003E-3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8.1783999994513579E-3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-316.15145900007337</v>
          </cell>
          <cell r="AF545">
            <v>-27.805349000002025</v>
          </cell>
          <cell r="AG545">
            <v>-59.032130999999936</v>
          </cell>
          <cell r="AH545">
            <v>-82.392028000002028</v>
          </cell>
          <cell r="AI545">
            <v>-43.659474000000046</v>
          </cell>
          <cell r="AJ545">
            <v>-6.1101049999997485</v>
          </cell>
          <cell r="AK545">
            <v>0</v>
          </cell>
          <cell r="AL545">
            <v>0</v>
          </cell>
          <cell r="AM545">
            <v>-6.1921560000046156</v>
          </cell>
          <cell r="AN545">
            <v>-33.571045999997295</v>
          </cell>
          <cell r="AO545">
            <v>0</v>
          </cell>
          <cell r="AP545">
            <v>-39.530270000002929</v>
          </cell>
          <cell r="AQ545">
            <v>-17.858899999991991</v>
          </cell>
          <cell r="AR545">
            <v>-358.30608930019662</v>
          </cell>
          <cell r="AS545">
            <v>-21.511120000010123</v>
          </cell>
          <cell r="AT545">
            <v>-28.455075000005309</v>
          </cell>
          <cell r="AU545">
            <v>-103.24527499999385</v>
          </cell>
          <cell r="AV545">
            <v>-37.596725999988848</v>
          </cell>
          <cell r="AW545">
            <v>0</v>
          </cell>
          <cell r="AX545">
            <v>0</v>
          </cell>
          <cell r="AY545">
            <v>-3.7061749999993481</v>
          </cell>
          <cell r="AZ545">
            <v>-1.9999861251562834E-6</v>
          </cell>
          <cell r="BA545">
            <v>-18.533971299999394</v>
          </cell>
          <cell r="BB545">
            <v>-19.112934999982826</v>
          </cell>
          <cell r="BC545">
            <v>-107.27060899999924</v>
          </cell>
          <cell r="BD545">
            <v>-18.87420099999872</v>
          </cell>
          <cell r="BE545">
            <v>-279.12331200041808</v>
          </cell>
          <cell r="BF545">
            <v>-26.534580000006827</v>
          </cell>
          <cell r="BG545">
            <v>-16.473259999998845</v>
          </cell>
          <cell r="BH545">
            <v>-80.322697000025073</v>
          </cell>
          <cell r="BI545">
            <v>-26.301610000009532</v>
          </cell>
          <cell r="BJ545">
            <v>0</v>
          </cell>
          <cell r="BK545">
            <v>0</v>
          </cell>
          <cell r="BL545">
            <v>0</v>
          </cell>
          <cell r="BM545">
            <v>-0.45773699998972006</v>
          </cell>
          <cell r="BN545">
            <v>-11.016755999997258</v>
          </cell>
          <cell r="BO545">
            <v>-54.537340000009863</v>
          </cell>
          <cell r="BP545">
            <v>-53.297116000001552</v>
          </cell>
          <cell r="BQ545">
            <v>-10.182215999986511</v>
          </cell>
          <cell r="BR545">
            <v>940.95499270013534</v>
          </cell>
          <cell r="BS545">
            <v>-10.700209999980871</v>
          </cell>
          <cell r="BT545">
            <v>-25.181629999991856</v>
          </cell>
          <cell r="BU545">
            <v>-27.290951999995741</v>
          </cell>
          <cell r="BV545">
            <v>-13.281030999991344</v>
          </cell>
          <cell r="BW545">
            <v>-17.840487999994366</v>
          </cell>
          <cell r="BX545">
            <v>-7.1250514999992447</v>
          </cell>
          <cell r="BY545">
            <v>-6.1396383000246715</v>
          </cell>
          <cell r="BZ545">
            <v>-6.2111829000059515</v>
          </cell>
          <cell r="CA545">
            <v>-46.175234599999385</v>
          </cell>
          <cell r="CB545">
            <v>1142.8471320000244</v>
          </cell>
          <cell r="CC545">
            <v>-40.059005000002799</v>
          </cell>
          <cell r="CD545">
            <v>-1.8877159999974538</v>
          </cell>
          <cell r="CE545">
            <v>-235.21742929983884</v>
          </cell>
          <cell r="CF545">
            <v>0</v>
          </cell>
          <cell r="CG545">
            <v>-22.290740000011283</v>
          </cell>
          <cell r="CH545">
            <v>-30.942329999990761</v>
          </cell>
          <cell r="CI545">
            <v>-37.852941000004648</v>
          </cell>
          <cell r="CJ545">
            <v>-26.138246000002255</v>
          </cell>
          <cell r="CK545">
            <v>-14.487942000007024</v>
          </cell>
          <cell r="CL545">
            <v>1.1799864000058733</v>
          </cell>
          <cell r="CM545">
            <v>2.0951500016963109E-2</v>
          </cell>
          <cell r="CN545">
            <v>-28.164518500008853</v>
          </cell>
          <cell r="CO545">
            <v>-24.683626699988963</v>
          </cell>
          <cell r="CP545">
            <v>-33.563313999999082</v>
          </cell>
          <cell r="CQ545">
            <v>-18.294708999979775</v>
          </cell>
          <cell r="CR545">
            <v>-199.01940299989656</v>
          </cell>
          <cell r="CS545">
            <v>-7.3649799999839161</v>
          </cell>
          <cell r="CT545">
            <v>-16.037930999998935</v>
          </cell>
          <cell r="CU545">
            <v>-40.797083999990718</v>
          </cell>
          <cell r="CV545">
            <v>-26.184476000009454</v>
          </cell>
          <cell r="CW545">
            <v>-8.8373599999977159</v>
          </cell>
          <cell r="CX545">
            <v>-11.990949000013643</v>
          </cell>
          <cell r="CY545">
            <v>-9.8865064999845345</v>
          </cell>
          <cell r="CZ545">
            <v>2.3424485000141431</v>
          </cell>
          <cell r="DA545">
            <v>-20.711727000016253</v>
          </cell>
          <cell r="DB545">
            <v>-22.865382999996655</v>
          </cell>
          <cell r="DC545">
            <v>-35.729720999996061</v>
          </cell>
          <cell r="DD545">
            <v>-0.95573400001740083</v>
          </cell>
          <cell r="DE545">
            <v>-169.34964259993285</v>
          </cell>
          <cell r="DF545">
            <v>-11.368417999998201</v>
          </cell>
          <cell r="DG545">
            <v>-16.774535000004107</v>
          </cell>
          <cell r="DH545">
            <v>-35.412574999994831</v>
          </cell>
          <cell r="DI545">
            <v>-15.26100499999302</v>
          </cell>
          <cell r="DJ545">
            <v>-5.5113320000018575</v>
          </cell>
          <cell r="DK545">
            <v>-13.154991999996128</v>
          </cell>
          <cell r="DL545">
            <v>-10.29025439999532</v>
          </cell>
          <cell r="DM545">
            <v>-0.88390869999420829</v>
          </cell>
          <cell r="DN545">
            <v>-36.626672900019912</v>
          </cell>
          <cell r="DO545">
            <v>-4.2369325999752618</v>
          </cell>
          <cell r="DP545">
            <v>-7.6527100000239443</v>
          </cell>
          <cell r="DQ545">
            <v>-12.176306999986991</v>
          </cell>
          <cell r="DR545">
            <v>-0.87228380003944039</v>
          </cell>
          <cell r="DS545">
            <v>2.0599999988917261E-3</v>
          </cell>
          <cell r="DT545">
            <v>2.3700000019744039E-3</v>
          </cell>
          <cell r="DU545">
            <v>-2.9298710000002757</v>
          </cell>
          <cell r="DV545">
            <v>0</v>
          </cell>
          <cell r="DW545">
            <v>9.859999998298008E-3</v>
          </cell>
          <cell r="DX545">
            <v>2.5650000025052577E-3</v>
          </cell>
          <cell r="DY545">
            <v>2.0117286999884527</v>
          </cell>
          <cell r="DZ545">
            <v>1.6645399999106303E-2</v>
          </cell>
          <cell r="EA545">
            <v>6.7511999804992229E-3</v>
          </cell>
          <cell r="EB545">
            <v>5.6079000059980899E-3</v>
          </cell>
          <cell r="EC545">
            <v>0</v>
          </cell>
          <cell r="ED545">
            <v>-1.0000076144933701E-6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504.84287999989465</v>
          </cell>
          <cell r="BS548">
            <v>-17.296180000004824</v>
          </cell>
          <cell r="BT548">
            <v>-44.249379999993835</v>
          </cell>
          <cell r="BU548">
            <v>-17.430070000002161</v>
          </cell>
          <cell r="BV548">
            <v>-68.191080000018701</v>
          </cell>
          <cell r="BW548">
            <v>-11.222420000005513</v>
          </cell>
          <cell r="BX548">
            <v>0.5064600000041537</v>
          </cell>
          <cell r="BY548">
            <v>-7.3639000000548549</v>
          </cell>
          <cell r="BZ548">
            <v>-13.280510000011418</v>
          </cell>
          <cell r="CA548">
            <v>-74.892589999944903</v>
          </cell>
          <cell r="CB548">
            <v>852.75393000000622</v>
          </cell>
          <cell r="CC548">
            <v>-74.854910000052769</v>
          </cell>
          <cell r="CD548">
            <v>-19.63646999996854</v>
          </cell>
          <cell r="CE548">
            <v>-323.65970999980345</v>
          </cell>
          <cell r="CF548">
            <v>-5.635149999987334</v>
          </cell>
          <cell r="CG548">
            <v>-17.052150000003166</v>
          </cell>
          <cell r="CH548">
            <v>-17.571540000004461</v>
          </cell>
          <cell r="CI548">
            <v>-24.137790000007953</v>
          </cell>
          <cell r="CJ548">
            <v>-26.76535000000149</v>
          </cell>
          <cell r="CK548">
            <v>-26.602569999988191</v>
          </cell>
          <cell r="CL548">
            <v>-17.52247999998508</v>
          </cell>
          <cell r="CM548">
            <v>-4.3150400000158697</v>
          </cell>
          <cell r="CN548">
            <v>-58.895650000020396</v>
          </cell>
          <cell r="CO548">
            <v>-46.001019999996061</v>
          </cell>
          <cell r="CP548">
            <v>-69.867840000020806</v>
          </cell>
          <cell r="CQ548">
            <v>-9.2931300000054762</v>
          </cell>
          <cell r="CR548">
            <v>-314.95687000034377</v>
          </cell>
          <cell r="CS548">
            <v>-3.4601200000033714</v>
          </cell>
          <cell r="CT548">
            <v>-23.56394000002183</v>
          </cell>
          <cell r="CU548">
            <v>-35.517610000009881</v>
          </cell>
          <cell r="CV548">
            <v>-14.840169999995851</v>
          </cell>
          <cell r="CW548">
            <v>-41.196029999991879</v>
          </cell>
          <cell r="CX548">
            <v>-41.77746000001207</v>
          </cell>
          <cell r="CY548">
            <v>-8.1056099999696016</v>
          </cell>
          <cell r="CZ548">
            <v>-5.1771399999852292</v>
          </cell>
          <cell r="DA548">
            <v>-62.764960000000428</v>
          </cell>
          <cell r="DB548">
            <v>-35.58497999998508</v>
          </cell>
          <cell r="DC548">
            <v>-30.949150000000373</v>
          </cell>
          <cell r="DD548">
            <v>-12.019700000004377</v>
          </cell>
          <cell r="DE548">
            <v>-255.3013700004667</v>
          </cell>
          <cell r="DF548">
            <v>-6.8268500000122003</v>
          </cell>
          <cell r="DG548">
            <v>-23.90560999995796</v>
          </cell>
          <cell r="DH548">
            <v>-20.432100000005448</v>
          </cell>
          <cell r="DI548">
            <v>-6.3403599999874132</v>
          </cell>
          <cell r="DJ548">
            <v>-32.292420000012498</v>
          </cell>
          <cell r="DK548">
            <v>-44.839750000013737</v>
          </cell>
          <cell r="DL548">
            <v>-12.140269999974407</v>
          </cell>
          <cell r="DM548">
            <v>-8.8843900000210851</v>
          </cell>
          <cell r="DN548">
            <v>-44.622090000018943</v>
          </cell>
          <cell r="DO548">
            <v>-25.079659999988507</v>
          </cell>
          <cell r="DP548">
            <v>-22.409050000016578</v>
          </cell>
          <cell r="DQ548">
            <v>-7.5288200000068173</v>
          </cell>
          <cell r="DR548">
            <v>-32.065490000881255</v>
          </cell>
          <cell r="DS548">
            <v>-4.9421999999904074</v>
          </cell>
          <cell r="DT548">
            <v>-4.0969500000355765</v>
          </cell>
          <cell r="DU548">
            <v>-7.4129100000136532</v>
          </cell>
          <cell r="DV548">
            <v>-2.8767700000025798</v>
          </cell>
          <cell r="DW548">
            <v>-6.252730000007432</v>
          </cell>
          <cell r="DX548">
            <v>-0.36378000001423061</v>
          </cell>
          <cell r="DY548">
            <v>-0.15931000001728535</v>
          </cell>
          <cell r="DZ548">
            <v>-5.8699999935925007E-3</v>
          </cell>
          <cell r="EA548">
            <v>-0.32188000000314787</v>
          </cell>
          <cell r="EB548">
            <v>-5.0941400000010617</v>
          </cell>
          <cell r="EC548">
            <v>-0.15664000000106171</v>
          </cell>
          <cell r="ED548">
            <v>-0.3823100000154227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-2641.5104000000283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-5259.605295999907</v>
          </cell>
          <cell r="S552">
            <v>0</v>
          </cell>
          <cell r="T552">
            <v>0</v>
          </cell>
          <cell r="U552">
            <v>0</v>
          </cell>
          <cell r="V552">
            <v>-7.7980959999840707</v>
          </cell>
          <cell r="W552">
            <v>0</v>
          </cell>
          <cell r="X552">
            <v>0</v>
          </cell>
          <cell r="Y552">
            <v>-2625.9040000000969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-2625.9032000000589</v>
          </cell>
          <cell r="AE552">
            <v>-5641.3471389999613</v>
          </cell>
          <cell r="AF552">
            <v>-27.805348999914713</v>
          </cell>
          <cell r="AG552">
            <v>-59.03213099995628</v>
          </cell>
          <cell r="AH552">
            <v>-82.392027999972925</v>
          </cell>
          <cell r="AI552">
            <v>-43.659473999985494</v>
          </cell>
          <cell r="AJ552">
            <v>-6.1101050000288524</v>
          </cell>
          <cell r="AK552">
            <v>0</v>
          </cell>
          <cell r="AL552">
            <v>-2714.8076800000854</v>
          </cell>
          <cell r="AM552">
            <v>-6.1921560000046156</v>
          </cell>
          <cell r="AN552">
            <v>-33.571045999997295</v>
          </cell>
          <cell r="AO552">
            <v>0</v>
          </cell>
          <cell r="AP552">
            <v>-39.530270000104792</v>
          </cell>
          <cell r="AQ552">
            <v>-2628.246899999911</v>
          </cell>
          <cell r="AR552">
            <v>-3312.6590493004769</v>
          </cell>
          <cell r="AS552">
            <v>-21.511119999922812</v>
          </cell>
          <cell r="AT552">
            <v>-28.455074999947101</v>
          </cell>
          <cell r="AU552">
            <v>-103.24527499987744</v>
          </cell>
          <cell r="AV552">
            <v>-37.596726000017952</v>
          </cell>
          <cell r="AW552">
            <v>0</v>
          </cell>
          <cell r="AX552">
            <v>0</v>
          </cell>
          <cell r="AY552">
            <v>-1480.8847350000869</v>
          </cell>
          <cell r="AZ552">
            <v>-1.9999570213258266E-6</v>
          </cell>
          <cell r="BA552">
            <v>-18.533971299999394</v>
          </cell>
          <cell r="BB552">
            <v>-19.112934999982826</v>
          </cell>
          <cell r="BC552">
            <v>-107.27060899999924</v>
          </cell>
          <cell r="BD552">
            <v>-1496.0486009999877</v>
          </cell>
          <cell r="BE552">
            <v>-3235.8183519998565</v>
          </cell>
          <cell r="BF552">
            <v>-26.534579999977723</v>
          </cell>
          <cell r="BG552">
            <v>-16.473259999998845</v>
          </cell>
          <cell r="BH552">
            <v>-80.322696999995969</v>
          </cell>
          <cell r="BI552">
            <v>-26.301610000024084</v>
          </cell>
          <cell r="BJ552">
            <v>0</v>
          </cell>
          <cell r="BK552">
            <v>0</v>
          </cell>
          <cell r="BL552">
            <v>-1478.3516799999634</v>
          </cell>
          <cell r="BM552">
            <v>-0.45773699996061623</v>
          </cell>
          <cell r="BN552">
            <v>-11.016755999997258</v>
          </cell>
          <cell r="BO552">
            <v>-54.537340000038967</v>
          </cell>
          <cell r="BP552">
            <v>-53.297115999972448</v>
          </cell>
          <cell r="BQ552">
            <v>-1488.5255759999854</v>
          </cell>
          <cell r="BR552">
            <v>-14547.407619297504</v>
          </cell>
          <cell r="BS552">
            <v>-800.33039000001736</v>
          </cell>
          <cell r="BT552">
            <v>-934.01501000009011</v>
          </cell>
          <cell r="BU552">
            <v>-1390.7410219998565</v>
          </cell>
          <cell r="BV552">
            <v>-1635.8921110000229</v>
          </cell>
          <cell r="BW552">
            <v>-1827.8338799998164</v>
          </cell>
          <cell r="BX552">
            <v>-1917.6485915000085</v>
          </cell>
          <cell r="BY552">
            <v>-1761.2025383000728</v>
          </cell>
          <cell r="BZ552">
            <v>-1753.0426929001696</v>
          </cell>
          <cell r="CA552">
            <v>-1649.7778245998779</v>
          </cell>
          <cell r="CB552">
            <v>755.72506200009957</v>
          </cell>
          <cell r="CC552">
            <v>-949.99391499988269</v>
          </cell>
          <cell r="CD552">
            <v>-682.65470600011759</v>
          </cell>
          <cell r="CE552">
            <v>-16498.934131301939</v>
          </cell>
          <cell r="CF552">
            <v>-774.71415000001434</v>
          </cell>
          <cell r="CG552">
            <v>-900.14688999997452</v>
          </cell>
          <cell r="CH552">
            <v>-1388.7368700000225</v>
          </cell>
          <cell r="CI552">
            <v>-1609.6598269999959</v>
          </cell>
          <cell r="CJ552">
            <v>-1844.0194919999922</v>
          </cell>
          <cell r="CK552">
            <v>-1943.720512000029</v>
          </cell>
          <cell r="CL552">
            <v>-1764.6904935999773</v>
          </cell>
          <cell r="CM552">
            <v>-1730.5600885000313</v>
          </cell>
          <cell r="CN552">
            <v>-1609.2001684999559</v>
          </cell>
          <cell r="CO552">
            <v>-1305.1046466999687</v>
          </cell>
          <cell r="CP552">
            <v>-934.91115399997216</v>
          </cell>
          <cell r="CQ552">
            <v>-693.46983900014311</v>
          </cell>
          <cell r="CR552">
            <v>-16466.136252997443</v>
          </cell>
          <cell r="CS552">
            <v>-779.81109999981709</v>
          </cell>
          <cell r="CT552">
            <v>-900.18187099997886</v>
          </cell>
          <cell r="CU552">
            <v>-1416.1966940002749</v>
          </cell>
          <cell r="CV552">
            <v>-1588.2987249998841</v>
          </cell>
          <cell r="CW552">
            <v>-1840.5312909999629</v>
          </cell>
          <cell r="CX552">
            <v>-1956.0084090002347</v>
          </cell>
          <cell r="CY552">
            <v>-1774.0431165001355</v>
          </cell>
          <cell r="CZ552">
            <v>-1728.5116915000835</v>
          </cell>
          <cell r="DA552">
            <v>-1605.1366869999329</v>
          </cell>
          <cell r="DB552">
            <v>-1292.6533630001359</v>
          </cell>
          <cell r="DC552">
            <v>-898.00887099991087</v>
          </cell>
          <cell r="DD552">
            <v>-686.75443400000222</v>
          </cell>
          <cell r="DE552">
            <v>-16350.109735602513</v>
          </cell>
          <cell r="DF552">
            <v>-783.46126800007187</v>
          </cell>
          <cell r="DG552">
            <v>-927.6741449998226</v>
          </cell>
          <cell r="DH552">
            <v>-1389.3096750001423</v>
          </cell>
          <cell r="DI552">
            <v>-1561.3813649999211</v>
          </cell>
          <cell r="DJ552">
            <v>-1819.6162749999203</v>
          </cell>
          <cell r="DK552">
            <v>-1950.9947420001263</v>
          </cell>
          <cell r="DL552">
            <v>-1779.8841243998613</v>
          </cell>
          <cell r="DM552">
            <v>-1727.1682986998931</v>
          </cell>
          <cell r="DN552">
            <v>-1595.7087629000889</v>
          </cell>
          <cell r="DO552">
            <v>-1257.5675925998949</v>
          </cell>
          <cell r="DP552">
            <v>-857.34176000021398</v>
          </cell>
          <cell r="DQ552">
            <v>-700.00172699987888</v>
          </cell>
          <cell r="DR552">
            <v>-15764.182595398277</v>
          </cell>
          <cell r="DS552">
            <v>-766.33114000014029</v>
          </cell>
          <cell r="DT552">
            <v>-856.19058000016958</v>
          </cell>
          <cell r="DU552">
            <v>-1337.1117809999269</v>
          </cell>
          <cell r="DV552">
            <v>-1535.0367699998897</v>
          </cell>
          <cell r="DW552">
            <v>-1779.1556916000554</v>
          </cell>
          <cell r="DX552">
            <v>-1883.9712150001433</v>
          </cell>
          <cell r="DY552">
            <v>-1704.6975813000463</v>
          </cell>
          <cell r="DZ552">
            <v>-1708.8022245999891</v>
          </cell>
          <cell r="EA552">
            <v>-1507.0351287999656</v>
          </cell>
          <cell r="EB552">
            <v>-1227.1705321001355</v>
          </cell>
          <cell r="EC552">
            <v>-823.38663999992423</v>
          </cell>
          <cell r="ED552">
            <v>-635.2933109998703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-1.4125899999999092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1.624210000000005</v>
          </cell>
          <cell r="DZ556">
            <v>-3.0367999999999711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-4.8334299999996801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0.30365000000000464</v>
          </cell>
          <cell r="DY557">
            <v>-1.572400000000016</v>
          </cell>
          <cell r="DZ557">
            <v>-3.7427500000000009</v>
          </cell>
          <cell r="EA557">
            <v>0.17807000000000528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-2.7191000000001964E-2</v>
          </cell>
          <cell r="I559">
            <v>0</v>
          </cell>
          <cell r="J559">
            <v>-1.00000000009004E-3</v>
          </cell>
          <cell r="K559">
            <v>0</v>
          </cell>
          <cell r="L559">
            <v>0</v>
          </cell>
          <cell r="M559">
            <v>0</v>
          </cell>
          <cell r="N559">
            <v>-1.6282999999999674</v>
          </cell>
          <cell r="O559">
            <v>-0.39419999999995525</v>
          </cell>
          <cell r="P559">
            <v>0</v>
          </cell>
          <cell r="Q559">
            <v>0</v>
          </cell>
          <cell r="R559">
            <v>-96.317032999995718</v>
          </cell>
          <cell r="S559">
            <v>0</v>
          </cell>
          <cell r="T559">
            <v>0</v>
          </cell>
          <cell r="U559">
            <v>-2.7199999999993452E-2</v>
          </cell>
          <cell r="V559">
            <v>-0.14169300000000007</v>
          </cell>
          <cell r="W559">
            <v>-17.469119999999748</v>
          </cell>
          <cell r="X559">
            <v>-62.928199999998469</v>
          </cell>
          <cell r="Y559">
            <v>-7.7198799999999892</v>
          </cell>
          <cell r="Z559">
            <v>0</v>
          </cell>
          <cell r="AA559">
            <v>-7.2442000000000917</v>
          </cell>
          <cell r="AB559">
            <v>-0.78673999999955413</v>
          </cell>
          <cell r="AC559">
            <v>0</v>
          </cell>
          <cell r="AD559">
            <v>0</v>
          </cell>
          <cell r="AE559">
            <v>-319.99335999999312</v>
          </cell>
          <cell r="AF559">
            <v>0</v>
          </cell>
          <cell r="AG559">
            <v>-4.8681099999998878</v>
          </cell>
          <cell r="AH559">
            <v>-3.1666000000004715</v>
          </cell>
          <cell r="AI559">
            <v>-0.14071000000012646</v>
          </cell>
          <cell r="AJ559">
            <v>-70.332599999999729</v>
          </cell>
          <cell r="AK559">
            <v>-136.34879999999976</v>
          </cell>
          <cell r="AL559">
            <v>-63.011300000000119</v>
          </cell>
          <cell r="AM559">
            <v>-27.616200000000163</v>
          </cell>
          <cell r="AN559">
            <v>-1.6405999999997221</v>
          </cell>
          <cell r="AO559">
            <v>-11.071499999999105</v>
          </cell>
          <cell r="AP559">
            <v>0</v>
          </cell>
          <cell r="AQ559">
            <v>-1.7969400000000064</v>
          </cell>
          <cell r="AR559">
            <v>-243.9140699999989</v>
          </cell>
          <cell r="AS559">
            <v>0</v>
          </cell>
          <cell r="AT559">
            <v>-0.14175000000022919</v>
          </cell>
          <cell r="AU559">
            <v>-8.1094000000002779</v>
          </cell>
          <cell r="AV559">
            <v>-6.2240400000009686</v>
          </cell>
          <cell r="AW559">
            <v>-18.219230000000607</v>
          </cell>
          <cell r="AX559">
            <v>-17.917199999999866</v>
          </cell>
          <cell r="AY559">
            <v>-89.340900000001056</v>
          </cell>
          <cell r="AZ559">
            <v>-28.803900000000112</v>
          </cell>
          <cell r="BA559">
            <v>-44.746099999998478</v>
          </cell>
          <cell r="BB559">
            <v>-28.623300000001109</v>
          </cell>
          <cell r="BC559">
            <v>0</v>
          </cell>
          <cell r="BD559">
            <v>-1.7882499999999482</v>
          </cell>
          <cell r="BE559">
            <v>-262.6983400000172</v>
          </cell>
          <cell r="BF559">
            <v>0</v>
          </cell>
          <cell r="BG559">
            <v>-0.14072000000010121</v>
          </cell>
          <cell r="BH559">
            <v>-8.0709000000006199</v>
          </cell>
          <cell r="BI559">
            <v>-6.8472600000004604</v>
          </cell>
          <cell r="BJ559">
            <v>-8.9238999999997759</v>
          </cell>
          <cell r="BK559">
            <v>-16.914960000000292</v>
          </cell>
          <cell r="BL559">
            <v>-139.07290000000103</v>
          </cell>
          <cell r="BM559">
            <v>-2.1992999999999938</v>
          </cell>
          <cell r="BN559">
            <v>-23.659900000002381</v>
          </cell>
          <cell r="BO559">
            <v>-56.868500000001404</v>
          </cell>
          <cell r="BP559">
            <v>0</v>
          </cell>
          <cell r="BQ559">
            <v>0</v>
          </cell>
          <cell r="BR559">
            <v>-91.61739399999351</v>
          </cell>
          <cell r="BS559">
            <v>-0.44543399999997746</v>
          </cell>
          <cell r="BT559">
            <v>0</v>
          </cell>
          <cell r="BU559">
            <v>0.26229999999986831</v>
          </cell>
          <cell r="BV559">
            <v>0.75106000000005224</v>
          </cell>
          <cell r="BW559">
            <v>10.86699999999837</v>
          </cell>
          <cell r="BX559">
            <v>3.0544999999999618</v>
          </cell>
          <cell r="BY559">
            <v>-87.349099999999453</v>
          </cell>
          <cell r="BZ559">
            <v>-15.981499999999869</v>
          </cell>
          <cell r="CA559">
            <v>1.0879299999996874</v>
          </cell>
          <cell r="CB559">
            <v>-3.5357999999996537</v>
          </cell>
          <cell r="CC559">
            <v>0</v>
          </cell>
          <cell r="CD559">
            <v>-0.3283499999988635</v>
          </cell>
          <cell r="CE559">
            <v>-63.306689999997616</v>
          </cell>
          <cell r="CF559">
            <v>0</v>
          </cell>
          <cell r="CG559">
            <v>0</v>
          </cell>
          <cell r="CH559">
            <v>0.59635000000025684</v>
          </cell>
          <cell r="CI559">
            <v>-13.51089999999931</v>
          </cell>
          <cell r="CJ559">
            <v>8.6846999999997934</v>
          </cell>
          <cell r="CK559">
            <v>0.92203999999992448</v>
          </cell>
          <cell r="CL559">
            <v>-36.548000000002503</v>
          </cell>
          <cell r="CM559">
            <v>-24.324000000000524</v>
          </cell>
          <cell r="CN559">
            <v>1.0385999999998603</v>
          </cell>
          <cell r="CO559">
            <v>0.15690000000086002</v>
          </cell>
          <cell r="CP559">
            <v>0</v>
          </cell>
          <cell r="CQ559">
            <v>-0.3223800000000665</v>
          </cell>
          <cell r="CR559">
            <v>-141.48251000001619</v>
          </cell>
          <cell r="CS559">
            <v>0</v>
          </cell>
          <cell r="CT559">
            <v>-4.3099999999867578E-2</v>
          </cell>
          <cell r="CU559">
            <v>1.407999999999447</v>
          </cell>
          <cell r="CV559">
            <v>4.5847999999969034</v>
          </cell>
          <cell r="CW559">
            <v>12.037599999999657</v>
          </cell>
          <cell r="CX559">
            <v>-43.786599999999453</v>
          </cell>
          <cell r="CY559">
            <v>-63.06000000000131</v>
          </cell>
          <cell r="CZ559">
            <v>-48.050000000001091</v>
          </cell>
          <cell r="DA559">
            <v>0.78558999999950174</v>
          </cell>
          <cell r="DB559">
            <v>-1.1976999999988038</v>
          </cell>
          <cell r="DC559">
            <v>0</v>
          </cell>
          <cell r="DD559">
            <v>-4.161099999999351</v>
          </cell>
          <cell r="DE559">
            <v>-173.61329500000284</v>
          </cell>
          <cell r="DF559">
            <v>-0.43170499999996537</v>
          </cell>
          <cell r="DG559">
            <v>-0.2680000000000291</v>
          </cell>
          <cell r="DH559">
            <v>1.2447000000001935</v>
          </cell>
          <cell r="DI559">
            <v>7.1744099999996251</v>
          </cell>
          <cell r="DJ559">
            <v>4.153599999999642</v>
          </cell>
          <cell r="DK559">
            <v>-52.240000000001601</v>
          </cell>
          <cell r="DL559">
            <v>-101.45660000000134</v>
          </cell>
          <cell r="DM559">
            <v>-1.3225000000002183</v>
          </cell>
          <cell r="DN559">
            <v>-7.3292000000001281</v>
          </cell>
          <cell r="DO559">
            <v>-20.514000000001033</v>
          </cell>
          <cell r="DP559">
            <v>0</v>
          </cell>
          <cell r="DQ559">
            <v>-2.6239999999997963</v>
          </cell>
          <cell r="DR559">
            <v>-1386.6868070000783</v>
          </cell>
          <cell r="DS559">
            <v>-145.59900000000198</v>
          </cell>
          <cell r="DT559">
            <v>-123.50100000000384</v>
          </cell>
          <cell r="DU559">
            <v>-108.73999999999069</v>
          </cell>
          <cell r="DV559">
            <v>-27.982000000003609</v>
          </cell>
          <cell r="DW559">
            <v>-96.442999999999302</v>
          </cell>
          <cell r="DX559">
            <v>-94.740000000005239</v>
          </cell>
          <cell r="DY559">
            <v>-218.32500000001164</v>
          </cell>
          <cell r="DZ559">
            <v>-235.53790000002482</v>
          </cell>
          <cell r="EA559">
            <v>-71.200000000004366</v>
          </cell>
          <cell r="EB559">
            <v>-104.78799999998591</v>
          </cell>
          <cell r="EC559">
            <v>-3.258907000000022</v>
          </cell>
          <cell r="ED559">
            <v>-156.57200000001467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-0.78099999999903957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-0.78099999999903957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-7.5117000000000189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-7.5117000000000189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2.8618999999998778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2.8618999999998778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3.1664999999993597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3.1665000000002692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3.2598999999991065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4.7075999999999567</v>
          </cell>
          <cell r="DX560">
            <v>-1.4476999999997133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-13.886000000000422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-13.886000000000422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-14.802699999999277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-14.802699999999277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-0.38439999999991414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-0.38439999999991414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3.1929799999999773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3.1929799999999773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-0.1256700000001274</v>
          </cell>
          <cell r="CF561">
            <v>-0.44317000000000917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0.31749999999999545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0.58599999999933061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0.58599999999933061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-11.807700000000295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-11.807700000000295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7.9451300000000629</v>
          </cell>
          <cell r="DS561">
            <v>-9.180000000014843E-2</v>
          </cell>
          <cell r="DT561">
            <v>0</v>
          </cell>
          <cell r="DU561">
            <v>0</v>
          </cell>
          <cell r="DV561">
            <v>0</v>
          </cell>
          <cell r="DW561">
            <v>2.2939300000000458</v>
          </cell>
          <cell r="DX561">
            <v>5.7430000000003929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-2.7191000000001964E-2</v>
          </cell>
          <cell r="I563">
            <v>0</v>
          </cell>
          <cell r="J563">
            <v>-1.00000000009004E-3</v>
          </cell>
          <cell r="K563">
            <v>0</v>
          </cell>
          <cell r="L563">
            <v>0</v>
          </cell>
          <cell r="M563">
            <v>0</v>
          </cell>
          <cell r="N563">
            <v>-1.6282999999999674</v>
          </cell>
          <cell r="O563">
            <v>-0.39419999999995525</v>
          </cell>
          <cell r="P563">
            <v>0</v>
          </cell>
          <cell r="Q563">
            <v>0</v>
          </cell>
          <cell r="R563">
            <v>-110.98403300000064</v>
          </cell>
          <cell r="S563">
            <v>0</v>
          </cell>
          <cell r="T563">
            <v>0</v>
          </cell>
          <cell r="U563">
            <v>-2.7199999999993452E-2</v>
          </cell>
          <cell r="V563">
            <v>-0.14169300000000007</v>
          </cell>
          <cell r="W563">
            <v>-17.469119999999748</v>
          </cell>
          <cell r="X563">
            <v>-77.59519999999975</v>
          </cell>
          <cell r="Y563">
            <v>-7.7198799999999892</v>
          </cell>
          <cell r="Z563">
            <v>0</v>
          </cell>
          <cell r="AA563">
            <v>-7.2442000000000917</v>
          </cell>
          <cell r="AB563">
            <v>-0.78673999999955413</v>
          </cell>
          <cell r="AC563">
            <v>0</v>
          </cell>
          <cell r="AD563">
            <v>0</v>
          </cell>
          <cell r="AE563">
            <v>-334.7960599999933</v>
          </cell>
          <cell r="AF563">
            <v>0</v>
          </cell>
          <cell r="AG563">
            <v>-4.8681099999998878</v>
          </cell>
          <cell r="AH563">
            <v>-3.1666000000004715</v>
          </cell>
          <cell r="AI563">
            <v>-0.14071000000012646</v>
          </cell>
          <cell r="AJ563">
            <v>-70.332599999999729</v>
          </cell>
          <cell r="AK563">
            <v>-151.15149999999994</v>
          </cell>
          <cell r="AL563">
            <v>-63.011300000000119</v>
          </cell>
          <cell r="AM563">
            <v>-27.616200000000163</v>
          </cell>
          <cell r="AN563">
            <v>-1.6405999999997221</v>
          </cell>
          <cell r="AO563">
            <v>-11.071499999999105</v>
          </cell>
          <cell r="AP563">
            <v>0</v>
          </cell>
          <cell r="AQ563">
            <v>-1.7969400000000064</v>
          </cell>
          <cell r="AR563">
            <v>-251.42577000000165</v>
          </cell>
          <cell r="AS563">
            <v>0</v>
          </cell>
          <cell r="AT563">
            <v>-0.14175000000022919</v>
          </cell>
          <cell r="AU563">
            <v>-8.1094000000002779</v>
          </cell>
          <cell r="AV563">
            <v>-6.2240400000009686</v>
          </cell>
          <cell r="AW563">
            <v>-18.219230000000607</v>
          </cell>
          <cell r="AX563">
            <v>-25.428899999998976</v>
          </cell>
          <cell r="AY563">
            <v>-89.340900000001056</v>
          </cell>
          <cell r="AZ563">
            <v>-28.803900000000112</v>
          </cell>
          <cell r="BA563">
            <v>-44.746099999998478</v>
          </cell>
          <cell r="BB563">
            <v>-28.623300000001109</v>
          </cell>
          <cell r="BC563">
            <v>0</v>
          </cell>
          <cell r="BD563">
            <v>-1.7882499999999482</v>
          </cell>
          <cell r="BE563">
            <v>-263.08273999999801</v>
          </cell>
          <cell r="BF563">
            <v>0</v>
          </cell>
          <cell r="BG563">
            <v>-0.14072000000010121</v>
          </cell>
          <cell r="BH563">
            <v>-8.0709000000006199</v>
          </cell>
          <cell r="BI563">
            <v>-6.8472600000004604</v>
          </cell>
          <cell r="BJ563">
            <v>-8.9238999999997759</v>
          </cell>
          <cell r="BK563">
            <v>-17.299359999999979</v>
          </cell>
          <cell r="BL563">
            <v>-139.07290000000103</v>
          </cell>
          <cell r="BM563">
            <v>-2.1992999999999938</v>
          </cell>
          <cell r="BN563">
            <v>-23.659900000002381</v>
          </cell>
          <cell r="BO563">
            <v>-56.868500000001404</v>
          </cell>
          <cell r="BP563">
            <v>0</v>
          </cell>
          <cell r="BQ563">
            <v>0</v>
          </cell>
          <cell r="BR563">
            <v>-88.424413999993703</v>
          </cell>
          <cell r="BS563">
            <v>-0.44543399999997746</v>
          </cell>
          <cell r="BT563">
            <v>0</v>
          </cell>
          <cell r="BU563">
            <v>0.26229999999986831</v>
          </cell>
          <cell r="BV563">
            <v>0.75106000000005224</v>
          </cell>
          <cell r="BW563">
            <v>10.86699999999837</v>
          </cell>
          <cell r="BX563">
            <v>6.2474799999990864</v>
          </cell>
          <cell r="BY563">
            <v>-87.349099999999453</v>
          </cell>
          <cell r="BZ563">
            <v>-15.981499999999869</v>
          </cell>
          <cell r="CA563">
            <v>1.0879299999996874</v>
          </cell>
          <cell r="CB563">
            <v>-3.5357999999996537</v>
          </cell>
          <cell r="CC563">
            <v>0</v>
          </cell>
          <cell r="CD563">
            <v>-0.3283499999988635</v>
          </cell>
          <cell r="CE563">
            <v>-60.57046000000264</v>
          </cell>
          <cell r="CF563">
            <v>-0.44317000000000917</v>
          </cell>
          <cell r="CG563">
            <v>0</v>
          </cell>
          <cell r="CH563">
            <v>0.59635000000025684</v>
          </cell>
          <cell r="CI563">
            <v>-13.51089999999931</v>
          </cell>
          <cell r="CJ563">
            <v>8.6846999999997934</v>
          </cell>
          <cell r="CK563">
            <v>4.1014400000003661</v>
          </cell>
          <cell r="CL563">
            <v>-36.548000000002503</v>
          </cell>
          <cell r="CM563">
            <v>-24.324000000000524</v>
          </cell>
          <cell r="CN563">
            <v>1.0385999999998603</v>
          </cell>
          <cell r="CO563">
            <v>0.15690000000086002</v>
          </cell>
          <cell r="CP563">
            <v>0</v>
          </cell>
          <cell r="CQ563">
            <v>-0.3223800000000665</v>
          </cell>
          <cell r="CR563">
            <v>-140.89650999999139</v>
          </cell>
          <cell r="CS563">
            <v>0</v>
          </cell>
          <cell r="CT563">
            <v>-4.3099999999867578E-2</v>
          </cell>
          <cell r="CU563">
            <v>1.407999999999447</v>
          </cell>
          <cell r="CV563">
            <v>4.5847999999969034</v>
          </cell>
          <cell r="CW563">
            <v>12.037599999999657</v>
          </cell>
          <cell r="CX563">
            <v>-43.20060000000376</v>
          </cell>
          <cell r="CY563">
            <v>-63.06000000000131</v>
          </cell>
          <cell r="CZ563">
            <v>-48.050000000001091</v>
          </cell>
          <cell r="DA563">
            <v>0.78558999999950174</v>
          </cell>
          <cell r="DB563">
            <v>-1.1976999999988038</v>
          </cell>
          <cell r="DC563">
            <v>0</v>
          </cell>
          <cell r="DD563">
            <v>-4.161099999999351</v>
          </cell>
          <cell r="DE563">
            <v>-182.25449499998649</v>
          </cell>
          <cell r="DF563">
            <v>-0.43170499999996537</v>
          </cell>
          <cell r="DG563">
            <v>-0.2680000000000291</v>
          </cell>
          <cell r="DH563">
            <v>1.2447000000001935</v>
          </cell>
          <cell r="DI563">
            <v>7.1744099999996251</v>
          </cell>
          <cell r="DJ563">
            <v>4.153599999999642</v>
          </cell>
          <cell r="DK563">
            <v>-60.881200000003446</v>
          </cell>
          <cell r="DL563">
            <v>-101.45660000000134</v>
          </cell>
          <cell r="DM563">
            <v>-1.3225000000002183</v>
          </cell>
          <cell r="DN563">
            <v>-7.3292000000001281</v>
          </cell>
          <cell r="DO563">
            <v>-20.514000000001033</v>
          </cell>
          <cell r="DP563">
            <v>0</v>
          </cell>
          <cell r="DQ563">
            <v>-2.6239999999997963</v>
          </cell>
          <cell r="DR563">
            <v>-1381.7277969999705</v>
          </cell>
          <cell r="DS563">
            <v>-145.69080000001122</v>
          </cell>
          <cell r="DT563">
            <v>-123.50100000000384</v>
          </cell>
          <cell r="DU563">
            <v>-108.73999999999069</v>
          </cell>
          <cell r="DV563">
            <v>-27.982000000003609</v>
          </cell>
          <cell r="DW563">
            <v>-89.441470000005211</v>
          </cell>
          <cell r="DX563">
            <v>-90.141049999991083</v>
          </cell>
          <cell r="DY563">
            <v>-218.27319000000716</v>
          </cell>
          <cell r="DZ563">
            <v>-242.31745000003139</v>
          </cell>
          <cell r="EA563">
            <v>-71.021930000002612</v>
          </cell>
          <cell r="EB563">
            <v>-104.78799999998591</v>
          </cell>
          <cell r="EC563">
            <v>-3.258907000000022</v>
          </cell>
          <cell r="ED563">
            <v>-156.57200000001467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132.75587200000882</v>
          </cell>
          <cell r="G565">
            <v>131.99909500032663</v>
          </cell>
          <cell r="H565">
            <v>234.0630850000307</v>
          </cell>
          <cell r="I565">
            <v>164.3326450008899</v>
          </cell>
          <cell r="J565">
            <v>140.58506099972874</v>
          </cell>
          <cell r="K565">
            <v>87.89949900098145</v>
          </cell>
          <cell r="L565">
            <v>-340.97538300044835</v>
          </cell>
          <cell r="M565">
            <v>140.82084999978542</v>
          </cell>
          <cell r="N565">
            <v>420.71844100020826</v>
          </cell>
          <cell r="O565">
            <v>138.79648600053042</v>
          </cell>
          <cell r="P565">
            <v>107.86863799951971</v>
          </cell>
          <cell r="Q565">
            <v>158.60213300026953</v>
          </cell>
          <cell r="R565">
            <v>-454.19373150169849</v>
          </cell>
          <cell r="S565">
            <v>214.82674999907613</v>
          </cell>
          <cell r="T565">
            <v>199.1941859992221</v>
          </cell>
          <cell r="U565">
            <v>178.03081599995494</v>
          </cell>
          <cell r="V565">
            <v>333.20940900035203</v>
          </cell>
          <cell r="W565">
            <v>156.64926899969578</v>
          </cell>
          <cell r="X565">
            <v>114.48735299985856</v>
          </cell>
          <cell r="Y565">
            <v>-1911.685231000185</v>
          </cell>
          <cell r="Z565">
            <v>289.28450150042772</v>
          </cell>
          <cell r="AA565">
            <v>568.9551320001483</v>
          </cell>
          <cell r="AB565">
            <v>479.70504800044</v>
          </cell>
          <cell r="AC565">
            <v>265.15967300068587</v>
          </cell>
          <cell r="AD565">
            <v>-1342.0106380004436</v>
          </cell>
          <cell r="AE565">
            <v>1284.0763485059142</v>
          </cell>
          <cell r="AF565">
            <v>174.61964299995452</v>
          </cell>
          <cell r="AG565">
            <v>346.62660799920559</v>
          </cell>
          <cell r="AH565">
            <v>255.87543699983507</v>
          </cell>
          <cell r="AI565">
            <v>327.07064699940383</v>
          </cell>
          <cell r="AJ565">
            <v>151.08066600002348</v>
          </cell>
          <cell r="AK565">
            <v>129.84391399938613</v>
          </cell>
          <cell r="AL565">
            <v>-178.87845550104976</v>
          </cell>
          <cell r="AM565">
            <v>580.45427899900824</v>
          </cell>
          <cell r="AN565">
            <v>189.78786700125784</v>
          </cell>
          <cell r="AO565">
            <v>315.75537099968642</v>
          </cell>
          <cell r="AP565">
            <v>175.67470999993384</v>
          </cell>
          <cell r="AQ565">
            <v>-1183.8343380000442</v>
          </cell>
          <cell r="AR565">
            <v>2553.5246417075396</v>
          </cell>
          <cell r="AS565">
            <v>388.63108999840915</v>
          </cell>
          <cell r="AT565">
            <v>98.573405001312494</v>
          </cell>
          <cell r="AU565">
            <v>282.65379999950528</v>
          </cell>
          <cell r="AV565">
            <v>312.72276400029659</v>
          </cell>
          <cell r="AW565">
            <v>309.4005080005154</v>
          </cell>
          <cell r="AX565">
            <v>153.39750799909234</v>
          </cell>
          <cell r="AY565">
            <v>-62.636150999926031</v>
          </cell>
          <cell r="AZ565">
            <v>438.14682799950242</v>
          </cell>
          <cell r="BA565">
            <v>265.67863370105624</v>
          </cell>
          <cell r="BB565">
            <v>564.82837200071663</v>
          </cell>
          <cell r="BC565">
            <v>419.72781499940902</v>
          </cell>
          <cell r="BD565">
            <v>-617.59993099980056</v>
          </cell>
          <cell r="BE565">
            <v>1944.170223005116</v>
          </cell>
          <cell r="BF565">
            <v>226.08701199945062</v>
          </cell>
          <cell r="BG565">
            <v>320.34587000031024</v>
          </cell>
          <cell r="BH565">
            <v>324.00474099908024</v>
          </cell>
          <cell r="BI565">
            <v>213.22097200062126</v>
          </cell>
          <cell r="BJ565">
            <v>233.5053340010345</v>
          </cell>
          <cell r="BK565">
            <v>113.68201499897987</v>
          </cell>
          <cell r="BL565">
            <v>-1064.967012998648</v>
          </cell>
          <cell r="BM565">
            <v>488.01016199961305</v>
          </cell>
          <cell r="BN565">
            <v>241.46572900004685</v>
          </cell>
          <cell r="BO565">
            <v>452.66172899957746</v>
          </cell>
          <cell r="BP565">
            <v>388.39114899933338</v>
          </cell>
          <cell r="BQ565">
            <v>7.7625230001285672</v>
          </cell>
          <cell r="BR565">
            <v>27.469186715781689</v>
          </cell>
          <cell r="BS565">
            <v>177.94321599882096</v>
          </cell>
          <cell r="BT565">
            <v>99.784190000034869</v>
          </cell>
          <cell r="BU565">
            <v>57.137724000029266</v>
          </cell>
          <cell r="BV565">
            <v>13.395326001569629</v>
          </cell>
          <cell r="BW565">
            <v>84.196760001592338</v>
          </cell>
          <cell r="BX565">
            <v>48.721898499876261</v>
          </cell>
          <cell r="BY565">
            <v>102.29684269893914</v>
          </cell>
          <cell r="BZ565">
            <v>65.943157100118697</v>
          </cell>
          <cell r="CA565">
            <v>42.78706640098244</v>
          </cell>
          <cell r="CB565">
            <v>-1051.3941429993138</v>
          </cell>
          <cell r="CC565">
            <v>215.84102500043809</v>
          </cell>
          <cell r="CD565">
            <v>170.81612400058657</v>
          </cell>
          <cell r="CE565">
            <v>843.13845270127058</v>
          </cell>
          <cell r="CF565">
            <v>-287.17514999955893</v>
          </cell>
          <cell r="CG565">
            <v>-56.724870000034571</v>
          </cell>
          <cell r="CH565">
            <v>73.412742999382317</v>
          </cell>
          <cell r="CI565">
            <v>31.810062999837101</v>
          </cell>
          <cell r="CJ565">
            <v>35.043157999403775</v>
          </cell>
          <cell r="CK565">
            <v>11.02806800045073</v>
          </cell>
          <cell r="CL565">
            <v>149.96864640060812</v>
          </cell>
          <cell r="CM565">
            <v>240.77498049940914</v>
          </cell>
          <cell r="CN565">
            <v>86.67901249974966</v>
          </cell>
          <cell r="CO565">
            <v>220.8189243003726</v>
          </cell>
          <cell r="CP565">
            <v>141.64168600086123</v>
          </cell>
          <cell r="CQ565">
            <v>195.86119099985808</v>
          </cell>
          <cell r="CR565">
            <v>1217.3986560180783</v>
          </cell>
          <cell r="CS565">
            <v>241.74562999885529</v>
          </cell>
          <cell r="CT565">
            <v>117.9879690008238</v>
          </cell>
          <cell r="CU565">
            <v>-33.027353998273611</v>
          </cell>
          <cell r="CV565">
            <v>58.271775000728667</v>
          </cell>
          <cell r="CW565">
            <v>-41.354551000520587</v>
          </cell>
          <cell r="CX565">
            <v>20.912350999191403</v>
          </cell>
          <cell r="CY565">
            <v>231.5036354996264</v>
          </cell>
          <cell r="CZ565">
            <v>10.768701501190662</v>
          </cell>
          <cell r="DA565">
            <v>121.4201270006597</v>
          </cell>
          <cell r="DB565">
            <v>170.73659700062126</v>
          </cell>
          <cell r="DC565">
            <v>146.65624899975955</v>
          </cell>
          <cell r="DD565">
            <v>171.77752600051463</v>
          </cell>
          <cell r="DE565">
            <v>1430.422094412148</v>
          </cell>
          <cell r="DF565">
            <v>379.09058699849993</v>
          </cell>
          <cell r="DG565">
            <v>98.410604999400675</v>
          </cell>
          <cell r="DH565">
            <v>64.702076999470592</v>
          </cell>
          <cell r="DI565">
            <v>63.211145999841392</v>
          </cell>
          <cell r="DJ565">
            <v>15.743945000693202</v>
          </cell>
          <cell r="DK565">
            <v>9.4595680013298988</v>
          </cell>
          <cell r="DL565">
            <v>189.44132359977812</v>
          </cell>
          <cell r="DM565">
            <v>89.304075299762189</v>
          </cell>
          <cell r="DN565">
            <v>76.187817100435495</v>
          </cell>
          <cell r="DO565">
            <v>21.132077400572598</v>
          </cell>
          <cell r="DP565">
            <v>201.01972000021487</v>
          </cell>
          <cell r="DQ565">
            <v>222.71915300004184</v>
          </cell>
          <cell r="DR565">
            <v>507.58748760074377</v>
          </cell>
          <cell r="DS565">
            <v>32.59163000062108</v>
          </cell>
          <cell r="DT565">
            <v>46.337249998934567</v>
          </cell>
          <cell r="DU565">
            <v>45.57646899856627</v>
          </cell>
          <cell r="DV565">
            <v>-109.6966099999845</v>
          </cell>
          <cell r="DW565">
            <v>-5.5932115996256471</v>
          </cell>
          <cell r="DX565">
            <v>-14.964525000192225</v>
          </cell>
          <cell r="DY565">
            <v>-3.0947612999007106</v>
          </cell>
          <cell r="DZ565">
            <v>-1.8540446003898978</v>
          </cell>
          <cell r="EA565">
            <v>142.42644120007753</v>
          </cell>
          <cell r="EB565">
            <v>148.52402789890766</v>
          </cell>
          <cell r="EC565">
            <v>145.16208299994469</v>
          </cell>
          <cell r="ED565">
            <v>82.172739000059664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-114.0899999999674</v>
          </cell>
          <cell r="H573">
            <v>-180.13000000000466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-423.5</v>
          </cell>
          <cell r="S573">
            <v>0</v>
          </cell>
          <cell r="T573">
            <v>0</v>
          </cell>
          <cell r="U573">
            <v>-341.44000000006054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-82.060000000172295</v>
          </cell>
          <cell r="AB573">
            <v>0</v>
          </cell>
          <cell r="AC573">
            <v>0</v>
          </cell>
          <cell r="AD573">
            <v>0</v>
          </cell>
          <cell r="AE573">
            <v>-81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-81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-39.790000000968575</v>
          </cell>
          <cell r="BS573">
            <v>0</v>
          </cell>
          <cell r="BT573">
            <v>0</v>
          </cell>
          <cell r="BU573">
            <v>-39.789999999920838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-36.519999999552965</v>
          </cell>
          <cell r="DF573">
            <v>0</v>
          </cell>
          <cell r="DG573">
            <v>0</v>
          </cell>
          <cell r="DH573">
            <v>-28.21999999997206</v>
          </cell>
          <cell r="DI573">
            <v>-8.2999999999883585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-238.03999999992084</v>
          </cell>
          <cell r="G574">
            <v>-63.25</v>
          </cell>
          <cell r="H574">
            <v>-320.69999999995343</v>
          </cell>
          <cell r="I574">
            <v>-541.26000000000931</v>
          </cell>
          <cell r="J574">
            <v>0</v>
          </cell>
          <cell r="K574">
            <v>-265.09000000002561</v>
          </cell>
          <cell r="L574">
            <v>-4.4000000000232831</v>
          </cell>
          <cell r="M574">
            <v>-221.79999999993015</v>
          </cell>
          <cell r="N574">
            <v>-245.10000000009313</v>
          </cell>
          <cell r="O574">
            <v>-270</v>
          </cell>
          <cell r="P574">
            <v>-352.39999999990687</v>
          </cell>
          <cell r="Q574">
            <v>-178.68999999994412</v>
          </cell>
          <cell r="R574">
            <v>-3634.9599999990314</v>
          </cell>
          <cell r="S574">
            <v>-201.96000000007916</v>
          </cell>
          <cell r="T574">
            <v>-204.84000000002561</v>
          </cell>
          <cell r="U574">
            <v>-303.5</v>
          </cell>
          <cell r="V574">
            <v>-831.4100000000326</v>
          </cell>
          <cell r="W574">
            <v>0</v>
          </cell>
          <cell r="X574">
            <v>-725.87999999988824</v>
          </cell>
          <cell r="Y574">
            <v>-190.70000000006985</v>
          </cell>
          <cell r="Z574">
            <v>-163.5</v>
          </cell>
          <cell r="AA574">
            <v>-414.59999999997672</v>
          </cell>
          <cell r="AB574">
            <v>-318.62000000011176</v>
          </cell>
          <cell r="AC574">
            <v>-234.44999999995343</v>
          </cell>
          <cell r="AD574">
            <v>-45.5</v>
          </cell>
          <cell r="AE574">
            <v>-1233.4399999994785</v>
          </cell>
          <cell r="AF574">
            <v>-50.960000000079162</v>
          </cell>
          <cell r="AG574">
            <v>-60.810000000055879</v>
          </cell>
          <cell r="AH574">
            <v>-299.73999999999069</v>
          </cell>
          <cell r="AI574">
            <v>-505.69000000000233</v>
          </cell>
          <cell r="AJ574">
            <v>0</v>
          </cell>
          <cell r="AK574">
            <v>-162.65000000002328</v>
          </cell>
          <cell r="AL574">
            <v>-16.25</v>
          </cell>
          <cell r="AM574">
            <v>-16.5</v>
          </cell>
          <cell r="AN574">
            <v>-120.8399999999674</v>
          </cell>
          <cell r="AO574">
            <v>0</v>
          </cell>
          <cell r="AP574">
            <v>0</v>
          </cell>
          <cell r="AQ574">
            <v>0</v>
          </cell>
          <cell r="AR574">
            <v>-725.45000000018626</v>
          </cell>
          <cell r="AS574">
            <v>0</v>
          </cell>
          <cell r="AT574">
            <v>0</v>
          </cell>
          <cell r="AU574">
            <v>-269.23999999999069</v>
          </cell>
          <cell r="AV574">
            <v>-157.84000000002561</v>
          </cell>
          <cell r="AW574">
            <v>0</v>
          </cell>
          <cell r="AX574">
            <v>-105.34999999997672</v>
          </cell>
          <cell r="AY574">
            <v>0</v>
          </cell>
          <cell r="AZ574">
            <v>0</v>
          </cell>
          <cell r="BA574">
            <v>-84.120000000111759</v>
          </cell>
          <cell r="BB574">
            <v>-108.89999999990687</v>
          </cell>
          <cell r="BC574">
            <v>0</v>
          </cell>
          <cell r="BD574">
            <v>0</v>
          </cell>
          <cell r="BE574">
            <v>-490.14000000059605</v>
          </cell>
          <cell r="BF574">
            <v>0</v>
          </cell>
          <cell r="BG574">
            <v>0</v>
          </cell>
          <cell r="BH574">
            <v>-45.099999999976717</v>
          </cell>
          <cell r="BI574">
            <v>-257.84999999997672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-184.18999999994412</v>
          </cell>
          <cell r="BP574">
            <v>0</v>
          </cell>
          <cell r="BQ574">
            <v>-3</v>
          </cell>
          <cell r="BR574">
            <v>-197.66999999992549</v>
          </cell>
          <cell r="BS574">
            <v>0</v>
          </cell>
          <cell r="BT574">
            <v>0</v>
          </cell>
          <cell r="BU574">
            <v>-29.25</v>
          </cell>
          <cell r="BV574">
            <v>-112.61999999999534</v>
          </cell>
          <cell r="BW574">
            <v>0</v>
          </cell>
          <cell r="BX574">
            <v>-30.599999999976717</v>
          </cell>
          <cell r="BY574">
            <v>-25.200000000069849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-14.939999999478459</v>
          </cell>
          <cell r="CF574">
            <v>0</v>
          </cell>
          <cell r="CG574">
            <v>0</v>
          </cell>
          <cell r="CH574">
            <v>-14.939999999944121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-111.46999999997206</v>
          </cell>
          <cell r="G576">
            <v>-8.6699999999837019</v>
          </cell>
          <cell r="H576">
            <v>-21.299999999988358</v>
          </cell>
          <cell r="I576">
            <v>-83.53000000002794</v>
          </cell>
          <cell r="J576">
            <v>-188.49000000004889</v>
          </cell>
          <cell r="K576">
            <v>0</v>
          </cell>
          <cell r="L576">
            <v>-19.189999999944121</v>
          </cell>
          <cell r="M576">
            <v>-44.900000000023283</v>
          </cell>
          <cell r="N576">
            <v>-139.54999999993015</v>
          </cell>
          <cell r="O576">
            <v>-287.10999999998603</v>
          </cell>
          <cell r="P576">
            <v>-63.21999999997206</v>
          </cell>
          <cell r="Q576">
            <v>-47.830000000016298</v>
          </cell>
          <cell r="R576">
            <v>-1033.6840000003576</v>
          </cell>
          <cell r="S576">
            <v>-15.840000000025611</v>
          </cell>
          <cell r="T576">
            <v>-31.189999999944121</v>
          </cell>
          <cell r="U576">
            <v>0</v>
          </cell>
          <cell r="V576">
            <v>-99.979999999981374</v>
          </cell>
          <cell r="W576">
            <v>-333.92000000004191</v>
          </cell>
          <cell r="X576">
            <v>-59</v>
          </cell>
          <cell r="Y576">
            <v>-66</v>
          </cell>
          <cell r="Z576">
            <v>-132.84999999997672</v>
          </cell>
          <cell r="AA576">
            <v>-83.380000000004657</v>
          </cell>
          <cell r="AB576">
            <v>-153.65399999998044</v>
          </cell>
          <cell r="AC576">
            <v>0</v>
          </cell>
          <cell r="AD576">
            <v>-57.869999999995343</v>
          </cell>
          <cell r="AE576">
            <v>-1165.0830000005662</v>
          </cell>
          <cell r="AF576">
            <v>-71.639999999955762</v>
          </cell>
          <cell r="AG576">
            <v>-17.330000000016298</v>
          </cell>
          <cell r="AH576">
            <v>0</v>
          </cell>
          <cell r="AI576">
            <v>-82.190000000060536</v>
          </cell>
          <cell r="AJ576">
            <v>-425.15000000002328</v>
          </cell>
          <cell r="AK576">
            <v>-92.270000000018626</v>
          </cell>
          <cell r="AL576">
            <v>-57.589999999967404</v>
          </cell>
          <cell r="AM576">
            <v>-34.610000000044238</v>
          </cell>
          <cell r="AN576">
            <v>-84.989999999990687</v>
          </cell>
          <cell r="AO576">
            <v>-19.962999999988824</v>
          </cell>
          <cell r="AP576">
            <v>-218.96000000002095</v>
          </cell>
          <cell r="AQ576">
            <v>-60.39000000001397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-1904.9000000003725</v>
          </cell>
          <cell r="G577">
            <v>-2300.3999999994412</v>
          </cell>
          <cell r="H577">
            <v>-3876.1999999983236</v>
          </cell>
          <cell r="I577">
            <v>-2418</v>
          </cell>
          <cell r="J577">
            <v>-3306.0000000009313</v>
          </cell>
          <cell r="K577">
            <v>-2637.5</v>
          </cell>
          <cell r="L577">
            <v>-287.19999999925494</v>
          </cell>
          <cell r="M577">
            <v>-601.5</v>
          </cell>
          <cell r="N577">
            <v>-3880.7000000001863</v>
          </cell>
          <cell r="O577">
            <v>-3491.2000000001863</v>
          </cell>
          <cell r="P577">
            <v>-3653.1999999992549</v>
          </cell>
          <cell r="Q577">
            <v>-2743.2000000001863</v>
          </cell>
          <cell r="R577">
            <v>-28931.000000014901</v>
          </cell>
          <cell r="S577">
            <v>-1511.3000000007451</v>
          </cell>
          <cell r="T577">
            <v>-2653.6999999992549</v>
          </cell>
          <cell r="U577">
            <v>-3677.4000000003725</v>
          </cell>
          <cell r="V577">
            <v>-3234</v>
          </cell>
          <cell r="W577">
            <v>-1943.3000000007451</v>
          </cell>
          <cell r="X577">
            <v>-2837.5999999996275</v>
          </cell>
          <cell r="Y577">
            <v>-682.5</v>
          </cell>
          <cell r="Z577">
            <v>-416.5</v>
          </cell>
          <cell r="AA577">
            <v>-3927.8999999994412</v>
          </cell>
          <cell r="AB577">
            <v>-3772</v>
          </cell>
          <cell r="AC577">
            <v>-2698.9000000013039</v>
          </cell>
          <cell r="AD577">
            <v>-1575.9000000003725</v>
          </cell>
          <cell r="AE577">
            <v>-17775.90000000596</v>
          </cell>
          <cell r="AF577">
            <v>-454.29999999981374</v>
          </cell>
          <cell r="AG577">
            <v>-781.5</v>
          </cell>
          <cell r="AH577">
            <v>-1895.3999999994412</v>
          </cell>
          <cell r="AI577">
            <v>-2099.3000000007451</v>
          </cell>
          <cell r="AJ577">
            <v>-1899.6000000005588</v>
          </cell>
          <cell r="AK577">
            <v>-1878.2999999998137</v>
          </cell>
          <cell r="AL577">
            <v>-79.199999999254942</v>
          </cell>
          <cell r="AM577">
            <v>-854.49999999906868</v>
          </cell>
          <cell r="AN577">
            <v>-3422.1000000005588</v>
          </cell>
          <cell r="AO577">
            <v>-2161.9000000003725</v>
          </cell>
          <cell r="AP577">
            <v>-1053.7999999998137</v>
          </cell>
          <cell r="AQ577">
            <v>-1196</v>
          </cell>
          <cell r="AR577">
            <v>-13062.600000008941</v>
          </cell>
          <cell r="AS577">
            <v>-636.29999999981374</v>
          </cell>
          <cell r="AT577">
            <v>-363.70000000018626</v>
          </cell>
          <cell r="AU577">
            <v>-1818.7000000001863</v>
          </cell>
          <cell r="AV577">
            <v>-1821.2000000011176</v>
          </cell>
          <cell r="AW577">
            <v>-921.90000000037253</v>
          </cell>
          <cell r="AX577">
            <v>-1561.3999999994412</v>
          </cell>
          <cell r="AY577">
            <v>-507.30000000074506</v>
          </cell>
          <cell r="AZ577">
            <v>-2.400000000372529</v>
          </cell>
          <cell r="BA577">
            <v>-3050.4000000003725</v>
          </cell>
          <cell r="BB577">
            <v>-1832.9000000003725</v>
          </cell>
          <cell r="BC577">
            <v>-1257.7000000001863</v>
          </cell>
          <cell r="BD577">
            <v>711.29999999888241</v>
          </cell>
          <cell r="BE577">
            <v>-14048.500000029802</v>
          </cell>
          <cell r="BF577">
            <v>-208.79999999981374</v>
          </cell>
          <cell r="BG577">
            <v>-305.80000000074506</v>
          </cell>
          <cell r="BH577">
            <v>-989.19999999832362</v>
          </cell>
          <cell r="BI577">
            <v>-2212.0999999996275</v>
          </cell>
          <cell r="BJ577">
            <v>-1484.6999999992549</v>
          </cell>
          <cell r="BK577">
            <v>-1924.2000000001863</v>
          </cell>
          <cell r="BL577">
            <v>-860.5</v>
          </cell>
          <cell r="BM577">
            <v>-432.40000000037253</v>
          </cell>
          <cell r="BN577">
            <v>-2669.4000000003725</v>
          </cell>
          <cell r="BO577">
            <v>-1574.0999999996275</v>
          </cell>
          <cell r="BP577">
            <v>-1460</v>
          </cell>
          <cell r="BQ577">
            <v>72.699999999254942</v>
          </cell>
          <cell r="BR577">
            <v>1088.2000000178814</v>
          </cell>
          <cell r="BS577">
            <v>-158.5</v>
          </cell>
          <cell r="BT577">
            <v>-188.5</v>
          </cell>
          <cell r="BU577">
            <v>-902.90000000037253</v>
          </cell>
          <cell r="BV577">
            <v>-722.00000000093132</v>
          </cell>
          <cell r="BW577">
            <v>-470.59999999962747</v>
          </cell>
          <cell r="BX577">
            <v>-634.90000000037253</v>
          </cell>
          <cell r="BY577">
            <v>-103</v>
          </cell>
          <cell r="BZ577">
            <v>0</v>
          </cell>
          <cell r="CA577">
            <v>-1342.7999999998137</v>
          </cell>
          <cell r="CB577">
            <v>6076.4000000003725</v>
          </cell>
          <cell r="CC577">
            <v>-465</v>
          </cell>
          <cell r="CD577">
            <v>0</v>
          </cell>
          <cell r="CE577">
            <v>-3798.1999999880791</v>
          </cell>
          <cell r="CF577">
            <v>0</v>
          </cell>
          <cell r="CG577">
            <v>-155.60000000055879</v>
          </cell>
          <cell r="CH577">
            <v>-700.5</v>
          </cell>
          <cell r="CI577">
            <v>-547.79999999981374</v>
          </cell>
          <cell r="CJ577">
            <v>-294.79999999981374</v>
          </cell>
          <cell r="CK577">
            <v>-495.20000000018626</v>
          </cell>
          <cell r="CL577">
            <v>-92</v>
          </cell>
          <cell r="CM577">
            <v>0</v>
          </cell>
          <cell r="CN577">
            <v>-767.59999999962747</v>
          </cell>
          <cell r="CO577">
            <v>-200</v>
          </cell>
          <cell r="CP577">
            <v>-400.50000000093132</v>
          </cell>
          <cell r="CQ577">
            <v>-144.20000000018626</v>
          </cell>
          <cell r="CR577">
            <v>-3385.3000000119209</v>
          </cell>
          <cell r="CS577">
            <v>0</v>
          </cell>
          <cell r="CT577">
            <v>-210.69999999925494</v>
          </cell>
          <cell r="CU577">
            <v>-670.99999999906868</v>
          </cell>
          <cell r="CV577">
            <v>-507.5</v>
          </cell>
          <cell r="CW577">
            <v>-423.30000000074506</v>
          </cell>
          <cell r="CX577">
            <v>-417.29999999981374</v>
          </cell>
          <cell r="CY577">
            <v>-12.399999998509884</v>
          </cell>
          <cell r="CZ577">
            <v>0</v>
          </cell>
          <cell r="DA577">
            <v>-600.60000000149012</v>
          </cell>
          <cell r="DB577">
            <v>-106.69999999925494</v>
          </cell>
          <cell r="DC577">
            <v>-398.79999999981374</v>
          </cell>
          <cell r="DD577">
            <v>-37</v>
          </cell>
          <cell r="DE577">
            <v>-2382.3000000119209</v>
          </cell>
          <cell r="DF577">
            <v>0</v>
          </cell>
          <cell r="DG577">
            <v>-509.59999999962747</v>
          </cell>
          <cell r="DH577">
            <v>-530.40000000037253</v>
          </cell>
          <cell r="DI577">
            <v>-317.50000000093132</v>
          </cell>
          <cell r="DJ577">
            <v>-310.30000000074506</v>
          </cell>
          <cell r="DK577">
            <v>-255.89999999850988</v>
          </cell>
          <cell r="DL577">
            <v>-40.300000000745058</v>
          </cell>
          <cell r="DM577">
            <v>-75.200000000186265</v>
          </cell>
          <cell r="DN577">
            <v>-219.5</v>
          </cell>
          <cell r="DO577">
            <v>-73.200000000186265</v>
          </cell>
          <cell r="DP577">
            <v>-50.400000000372529</v>
          </cell>
          <cell r="DQ577">
            <v>0</v>
          </cell>
          <cell r="DR577">
            <v>-97.799999997019768</v>
          </cell>
          <cell r="DS577">
            <v>0</v>
          </cell>
          <cell r="DT577">
            <v>0</v>
          </cell>
          <cell r="DU577">
            <v>-61.900000000372529</v>
          </cell>
          <cell r="DV577">
            <v>-32.799999999813735</v>
          </cell>
          <cell r="DW577">
            <v>-2.099999999627471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-1</v>
          </cell>
          <cell r="EC577">
            <v>0</v>
          </cell>
          <cell r="ED577">
            <v>0</v>
          </cell>
        </row>
        <row r="578">
          <cell r="F578">
            <v>-222.29999999981374</v>
          </cell>
          <cell r="G578">
            <v>-1317.7999999998137</v>
          </cell>
          <cell r="H578">
            <v>-3337</v>
          </cell>
          <cell r="I578">
            <v>-3184.2000000001863</v>
          </cell>
          <cell r="J578">
            <v>-622</v>
          </cell>
          <cell r="K578">
            <v>-925.5</v>
          </cell>
          <cell r="L578">
            <v>0</v>
          </cell>
          <cell r="M578">
            <v>0</v>
          </cell>
          <cell r="N578">
            <v>-1672</v>
          </cell>
          <cell r="O578">
            <v>-83.599999999627471</v>
          </cell>
          <cell r="P578">
            <v>-1155.5999999996275</v>
          </cell>
          <cell r="Q578">
            <v>-765.70000000018626</v>
          </cell>
          <cell r="R578">
            <v>-10133.09999999404</v>
          </cell>
          <cell r="S578">
            <v>-110.40000000037253</v>
          </cell>
          <cell r="T578">
            <v>-511.79999999981374</v>
          </cell>
          <cell r="U578">
            <v>-3716.2000000001863</v>
          </cell>
          <cell r="V578">
            <v>-2445.2000000001863</v>
          </cell>
          <cell r="W578">
            <v>-840.20000000111759</v>
          </cell>
          <cell r="X578">
            <v>-39.799999999813735</v>
          </cell>
          <cell r="Y578">
            <v>-113.79999999981374</v>
          </cell>
          <cell r="Z578">
            <v>0</v>
          </cell>
          <cell r="AA578">
            <v>-1267.2999999998137</v>
          </cell>
          <cell r="AB578">
            <v>0</v>
          </cell>
          <cell r="AC578">
            <v>-1088.4000000003725</v>
          </cell>
          <cell r="AD578">
            <v>0</v>
          </cell>
          <cell r="AE578">
            <v>-13247.299999982119</v>
          </cell>
          <cell r="AF578">
            <v>-68.200000000186265</v>
          </cell>
          <cell r="AG578">
            <v>-771.70000000018626</v>
          </cell>
          <cell r="AH578">
            <v>-2703.7999999998137</v>
          </cell>
          <cell r="AI578">
            <v>-2327.5999999996275</v>
          </cell>
          <cell r="AJ578">
            <v>-1127.2999999988824</v>
          </cell>
          <cell r="AK578">
            <v>-1594.5</v>
          </cell>
          <cell r="AL578">
            <v>-98.299999999813735</v>
          </cell>
          <cell r="AM578">
            <v>-288.79999999981374</v>
          </cell>
          <cell r="AN578">
            <v>-1914.5999999996275</v>
          </cell>
          <cell r="AO578">
            <v>-1006</v>
          </cell>
          <cell r="AP578">
            <v>-906</v>
          </cell>
          <cell r="AQ578">
            <v>-440.5</v>
          </cell>
          <cell r="AR578">
            <v>-13081.5</v>
          </cell>
          <cell r="AS578">
            <v>-625.5</v>
          </cell>
          <cell r="AT578">
            <v>-479</v>
          </cell>
          <cell r="AU578">
            <v>-1436.2999999998137</v>
          </cell>
          <cell r="AV578">
            <v>-2417</v>
          </cell>
          <cell r="AW578">
            <v>-1577.6999999992549</v>
          </cell>
          <cell r="AX578">
            <v>-1554.3999999994412</v>
          </cell>
          <cell r="AY578">
            <v>-252</v>
          </cell>
          <cell r="AZ578">
            <v>-405.79999999981374</v>
          </cell>
          <cell r="BA578">
            <v>-2777.1000000005588</v>
          </cell>
          <cell r="BB578">
            <v>-1135.2999999998137</v>
          </cell>
          <cell r="BC578">
            <v>-401.20000000018626</v>
          </cell>
          <cell r="BD578">
            <v>-20.200000000186265</v>
          </cell>
          <cell r="BE578">
            <v>-10045.799999982119</v>
          </cell>
          <cell r="BF578">
            <v>-482</v>
          </cell>
          <cell r="BG578">
            <v>-210.20000000018626</v>
          </cell>
          <cell r="BH578">
            <v>-1878.0999999996275</v>
          </cell>
          <cell r="BI578">
            <v>-1814.2999999998137</v>
          </cell>
          <cell r="BJ578">
            <v>-1008.6999999992549</v>
          </cell>
          <cell r="BK578">
            <v>-1101.5999999996275</v>
          </cell>
          <cell r="BL578">
            <v>-618.29999999981374</v>
          </cell>
          <cell r="BM578">
            <v>-454.5</v>
          </cell>
          <cell r="BN578">
            <v>-1459.7000000001863</v>
          </cell>
          <cell r="BO578">
            <v>-653.20000000018626</v>
          </cell>
          <cell r="BP578">
            <v>-266.20000000018626</v>
          </cell>
          <cell r="BQ578">
            <v>-99</v>
          </cell>
          <cell r="BR578">
            <v>-3505.6999999880791</v>
          </cell>
          <cell r="BS578">
            <v>-6.2999999998137355</v>
          </cell>
          <cell r="BT578">
            <v>-223.29999999981374</v>
          </cell>
          <cell r="BU578">
            <v>-729.40000000037253</v>
          </cell>
          <cell r="BV578">
            <v>-1006.7999999998137</v>
          </cell>
          <cell r="BW578">
            <v>-292.79999999888241</v>
          </cell>
          <cell r="BX578">
            <v>-377.59999999962747</v>
          </cell>
          <cell r="BY578">
            <v>-147.20000000018626</v>
          </cell>
          <cell r="BZ578">
            <v>0</v>
          </cell>
          <cell r="CA578">
            <v>-347.20000000018626</v>
          </cell>
          <cell r="CB578">
            <v>-0.5</v>
          </cell>
          <cell r="CC578">
            <v>-293.79999999981374</v>
          </cell>
          <cell r="CD578">
            <v>-80.799999999813735</v>
          </cell>
          <cell r="CE578">
            <v>-1913.2999999970198</v>
          </cell>
          <cell r="CF578">
            <v>0</v>
          </cell>
          <cell r="CG578">
            <v>-142.20000000018626</v>
          </cell>
          <cell r="CH578">
            <v>-484</v>
          </cell>
          <cell r="CI578">
            <v>-286.70000000018626</v>
          </cell>
          <cell r="CJ578">
            <v>-65.899999999441206</v>
          </cell>
          <cell r="CK578">
            <v>-109.29999999981374</v>
          </cell>
          <cell r="CL578">
            <v>-12.700000000186265</v>
          </cell>
          <cell r="CM578">
            <v>0</v>
          </cell>
          <cell r="CN578">
            <v>-424.70000000018626</v>
          </cell>
          <cell r="CO578">
            <v>-0.29999999981373549</v>
          </cell>
          <cell r="CP578">
            <v>-378.20000000018626</v>
          </cell>
          <cell r="CQ578">
            <v>-9.2999999998137355</v>
          </cell>
          <cell r="CR578">
            <v>-1505.5999999940395</v>
          </cell>
          <cell r="CS578">
            <v>0</v>
          </cell>
          <cell r="CT578">
            <v>0</v>
          </cell>
          <cell r="CU578">
            <v>-417.79999999981374</v>
          </cell>
          <cell r="CV578">
            <v>-312.29999999981374</v>
          </cell>
          <cell r="CW578">
            <v>-76.099999999627471</v>
          </cell>
          <cell r="CX578">
            <v>-67.700000000186265</v>
          </cell>
          <cell r="CY578">
            <v>0</v>
          </cell>
          <cell r="CZ578">
            <v>0</v>
          </cell>
          <cell r="DA578">
            <v>-364.79999999981374</v>
          </cell>
          <cell r="DB578">
            <v>-38.700000000186265</v>
          </cell>
          <cell r="DC578">
            <v>-190</v>
          </cell>
          <cell r="DD578">
            <v>-38.200000000186265</v>
          </cell>
          <cell r="DE578">
            <v>-2125.6999999880791</v>
          </cell>
          <cell r="DF578">
            <v>0</v>
          </cell>
          <cell r="DG578">
            <v>-207.79999999981374</v>
          </cell>
          <cell r="DH578">
            <v>-568.90000000037253</v>
          </cell>
          <cell r="DI578">
            <v>-652.5</v>
          </cell>
          <cell r="DJ578">
            <v>-224.89999999944121</v>
          </cell>
          <cell r="DK578">
            <v>-149</v>
          </cell>
          <cell r="DL578">
            <v>-52.5</v>
          </cell>
          <cell r="DM578">
            <v>-83.599999999627471</v>
          </cell>
          <cell r="DN578">
            <v>-34.700000000186265</v>
          </cell>
          <cell r="DO578">
            <v>-151.79999999981374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-4979.5</v>
          </cell>
          <cell r="G579">
            <v>-4099.2000000011176</v>
          </cell>
          <cell r="H579">
            <v>-3723.2000000001863</v>
          </cell>
          <cell r="I579">
            <v>-1686.6000000005588</v>
          </cell>
          <cell r="J579">
            <v>-6398.9599999999627</v>
          </cell>
          <cell r="K579">
            <v>-7013.5</v>
          </cell>
          <cell r="L579">
            <v>529.39999999944121</v>
          </cell>
          <cell r="M579">
            <v>-9178.9000000013039</v>
          </cell>
          <cell r="N579">
            <v>-3270.5400000000373</v>
          </cell>
          <cell r="O579">
            <v>-6321.2000000011176</v>
          </cell>
          <cell r="P579">
            <v>-4261.3000000007451</v>
          </cell>
          <cell r="Q579">
            <v>-2654.8999999994412</v>
          </cell>
          <cell r="R579">
            <v>-43787.010000005364</v>
          </cell>
          <cell r="S579">
            <v>-3167.4999999990687</v>
          </cell>
          <cell r="T579">
            <v>-2337.7000000011176</v>
          </cell>
          <cell r="U579">
            <v>-2542.5</v>
          </cell>
          <cell r="V579">
            <v>-1949.4999999995343</v>
          </cell>
          <cell r="W579">
            <v>-2775.4600000004284</v>
          </cell>
          <cell r="X579">
            <v>-5778.5</v>
          </cell>
          <cell r="Y579">
            <v>-6906.4000000003725</v>
          </cell>
          <cell r="Z579">
            <v>-7269.9999999990687</v>
          </cell>
          <cell r="AA579">
            <v>-2034.0499999998137</v>
          </cell>
          <cell r="AB579">
            <v>-3435.5</v>
          </cell>
          <cell r="AC579">
            <v>-3515.1999999992549</v>
          </cell>
          <cell r="AD579">
            <v>-2074.6999999992549</v>
          </cell>
          <cell r="AE579">
            <v>-40280.659999996424</v>
          </cell>
          <cell r="AF579">
            <v>-3793.2999999998137</v>
          </cell>
          <cell r="AG579">
            <v>-2160.9000000003725</v>
          </cell>
          <cell r="AH579">
            <v>-2850.9000000003725</v>
          </cell>
          <cell r="AI579">
            <v>-3505.3999999994412</v>
          </cell>
          <cell r="AJ579">
            <v>-3495.5600000005215</v>
          </cell>
          <cell r="AK579">
            <v>-5993.5</v>
          </cell>
          <cell r="AL579">
            <v>605.10000000055879</v>
          </cell>
          <cell r="AM579">
            <v>-5394.5999999996275</v>
          </cell>
          <cell r="AN579">
            <v>-2704.7000000001863</v>
          </cell>
          <cell r="AO579">
            <v>-5420.2000000001863</v>
          </cell>
          <cell r="AP579">
            <v>-4140.7000000001863</v>
          </cell>
          <cell r="AQ579">
            <v>-1425.9999999990687</v>
          </cell>
          <cell r="AR579">
            <v>-42572.050000011921</v>
          </cell>
          <cell r="AS579">
            <v>-2613</v>
          </cell>
          <cell r="AT579">
            <v>-3250</v>
          </cell>
          <cell r="AU579">
            <v>-3052.1999999992549</v>
          </cell>
          <cell r="AV579">
            <v>-5090.5000000009313</v>
          </cell>
          <cell r="AW579">
            <v>-2607.2500000009313</v>
          </cell>
          <cell r="AX579">
            <v>-5200.1999999992549</v>
          </cell>
          <cell r="AY579">
            <v>-3028.3000000007451</v>
          </cell>
          <cell r="AZ579">
            <v>-5206.4000000003725</v>
          </cell>
          <cell r="BA579">
            <v>-2742.1999999992549</v>
          </cell>
          <cell r="BB579">
            <v>-5090.2000000001863</v>
          </cell>
          <cell r="BC579">
            <v>-2818.7999999998137</v>
          </cell>
          <cell r="BD579">
            <v>-1873</v>
          </cell>
          <cell r="BE579">
            <v>-41095.84999999404</v>
          </cell>
          <cell r="BF579">
            <v>-2022.5999999996275</v>
          </cell>
          <cell r="BG579">
            <v>-3783.7000000011176</v>
          </cell>
          <cell r="BH579">
            <v>-2874.5999999996275</v>
          </cell>
          <cell r="BI579">
            <v>-5670.0999999996275</v>
          </cell>
          <cell r="BJ579">
            <v>-2073.5499999988824</v>
          </cell>
          <cell r="BK579">
            <v>-4690.7999999998137</v>
          </cell>
          <cell r="BL579">
            <v>-4558</v>
          </cell>
          <cell r="BM579">
            <v>-4211.7999999988824</v>
          </cell>
          <cell r="BN579">
            <v>-3702.0999999996275</v>
          </cell>
          <cell r="BO579">
            <v>-3720.2000000001863</v>
          </cell>
          <cell r="BP579">
            <v>-3020.2000000001863</v>
          </cell>
          <cell r="BQ579">
            <v>-768.20000000111759</v>
          </cell>
          <cell r="BR579">
            <v>6001.5600000023842</v>
          </cell>
          <cell r="BS579">
            <v>-993.5</v>
          </cell>
          <cell r="BT579">
            <v>-736.29999999888241</v>
          </cell>
          <cell r="BU579">
            <v>-850.79999999981374</v>
          </cell>
          <cell r="BV579">
            <v>-462</v>
          </cell>
          <cell r="BW579">
            <v>-254.83999999985099</v>
          </cell>
          <cell r="BX579">
            <v>-668.20000000018626</v>
          </cell>
          <cell r="BY579">
            <v>-497.49999999953434</v>
          </cell>
          <cell r="BZ579">
            <v>-515</v>
          </cell>
          <cell r="CA579">
            <v>-609.60000000009313</v>
          </cell>
          <cell r="CB579">
            <v>12407.700000000186</v>
          </cell>
          <cell r="CC579">
            <v>-796.50000000046566</v>
          </cell>
          <cell r="CD579">
            <v>-21.899999999906868</v>
          </cell>
          <cell r="CE579">
            <v>-6926.8599999919534</v>
          </cell>
          <cell r="CF579">
            <v>-127.5</v>
          </cell>
          <cell r="CG579">
            <v>-717.40000000037253</v>
          </cell>
          <cell r="CH579">
            <v>-842.20000000018626</v>
          </cell>
          <cell r="CI579">
            <v>-573.1999999997206</v>
          </cell>
          <cell r="CJ579">
            <v>-408.95999999996275</v>
          </cell>
          <cell r="CK579">
            <v>-874.39999999990687</v>
          </cell>
          <cell r="CL579">
            <v>-272.70000000018626</v>
          </cell>
          <cell r="CM579">
            <v>-393.40000000037253</v>
          </cell>
          <cell r="CN579">
            <v>-346.39999999990687</v>
          </cell>
          <cell r="CO579">
            <v>-1007.2999999998137</v>
          </cell>
          <cell r="CP579">
            <v>-678.1999999997206</v>
          </cell>
          <cell r="CQ579">
            <v>-685.20000000018626</v>
          </cell>
          <cell r="CR579">
            <v>-6985.0399999991059</v>
          </cell>
          <cell r="CS579">
            <v>-411.70000000018626</v>
          </cell>
          <cell r="CT579">
            <v>-580.60000000055879</v>
          </cell>
          <cell r="CU579">
            <v>-1045.2999999998137</v>
          </cell>
          <cell r="CV579">
            <v>-637</v>
          </cell>
          <cell r="CW579">
            <v>-283.14000000013039</v>
          </cell>
          <cell r="CX579">
            <v>-409.1999999997206</v>
          </cell>
          <cell r="CY579">
            <v>-337</v>
          </cell>
          <cell r="CZ579">
            <v>-315.40000000037253</v>
          </cell>
          <cell r="DA579">
            <v>-404.8000000002794</v>
          </cell>
          <cell r="DB579">
            <v>-1258.2000000001863</v>
          </cell>
          <cell r="DC579">
            <v>-602</v>
          </cell>
          <cell r="DD579">
            <v>-700.70000000018626</v>
          </cell>
          <cell r="DE579">
            <v>-6014.5399999916553</v>
          </cell>
          <cell r="DF579">
            <v>-385.20000000018626</v>
          </cell>
          <cell r="DG579">
            <v>-337.89999999944121</v>
          </cell>
          <cell r="DH579">
            <v>-1350.4000000003725</v>
          </cell>
          <cell r="DI579">
            <v>-551.00000000046566</v>
          </cell>
          <cell r="DJ579">
            <v>-295.73999999975786</v>
          </cell>
          <cell r="DK579">
            <v>-530.20000000018626</v>
          </cell>
          <cell r="DL579">
            <v>-483.20000000018626</v>
          </cell>
          <cell r="DM579">
            <v>-105.29999999981374</v>
          </cell>
          <cell r="DN579">
            <v>-617</v>
          </cell>
          <cell r="DO579">
            <v>-618.20000000018626</v>
          </cell>
          <cell r="DP579">
            <v>-547.6999999997206</v>
          </cell>
          <cell r="DQ579">
            <v>-192.6999999997206</v>
          </cell>
          <cell r="DR579">
            <v>-122.83999998867512</v>
          </cell>
          <cell r="DS579">
            <v>2.099999999627471</v>
          </cell>
          <cell r="DT579">
            <v>2.2000000001862645</v>
          </cell>
          <cell r="DU579">
            <v>-99.100000000558794</v>
          </cell>
          <cell r="DV579">
            <v>1.900000000372529</v>
          </cell>
          <cell r="DW579">
            <v>-73.539999999571592</v>
          </cell>
          <cell r="DX579">
            <v>187.20000000018626</v>
          </cell>
          <cell r="DY579">
            <v>0.70000000018626451</v>
          </cell>
          <cell r="DZ579">
            <v>0</v>
          </cell>
          <cell r="EA579">
            <v>-108.5</v>
          </cell>
          <cell r="EB579">
            <v>-37</v>
          </cell>
          <cell r="EC579">
            <v>0.89999999990686774</v>
          </cell>
          <cell r="ED579">
            <v>0.29999999981373549</v>
          </cell>
        </row>
        <row r="580">
          <cell r="F580">
            <v>-991.91000000014901</v>
          </cell>
          <cell r="G580">
            <v>-657.54000000003725</v>
          </cell>
          <cell r="H580">
            <v>-1127.2899999998044</v>
          </cell>
          <cell r="I580">
            <v>-1130.160000000149</v>
          </cell>
          <cell r="J580">
            <v>-377.04000000003725</v>
          </cell>
          <cell r="K580">
            <v>-1064.2600000000093</v>
          </cell>
          <cell r="L580">
            <v>-140.77999999979511</v>
          </cell>
          <cell r="M580">
            <v>-1771.6000000000931</v>
          </cell>
          <cell r="N580">
            <v>-454.03999999980442</v>
          </cell>
          <cell r="O580">
            <v>-1007.0600000000559</v>
          </cell>
          <cell r="P580">
            <v>-788.51000000024214</v>
          </cell>
          <cell r="Q580">
            <v>-482.5</v>
          </cell>
          <cell r="R580">
            <v>-10666.279999997467</v>
          </cell>
          <cell r="S580">
            <v>-522.62000000011176</v>
          </cell>
          <cell r="T580">
            <v>-681.55000000004657</v>
          </cell>
          <cell r="U580">
            <v>-925.58999999985099</v>
          </cell>
          <cell r="V580">
            <v>-627.81000000005588</v>
          </cell>
          <cell r="W580">
            <v>-927.92999999970198</v>
          </cell>
          <cell r="X580">
            <v>-1030.5600000000559</v>
          </cell>
          <cell r="Y580">
            <v>-1239.7999999998137</v>
          </cell>
          <cell r="Z580">
            <v>-1443.1299999998882</v>
          </cell>
          <cell r="AA580">
            <v>-842.6500000001397</v>
          </cell>
          <cell r="AB580">
            <v>-908.0999999998603</v>
          </cell>
          <cell r="AC580">
            <v>-540.73999999975786</v>
          </cell>
          <cell r="AD580">
            <v>-975.79999999981374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-74</v>
          </cell>
          <cell r="H581">
            <v>-254.19999999995343</v>
          </cell>
          <cell r="I581">
            <v>-86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-221</v>
          </cell>
          <cell r="S581">
            <v>0</v>
          </cell>
          <cell r="T581">
            <v>0</v>
          </cell>
          <cell r="U581">
            <v>0</v>
          </cell>
          <cell r="V581">
            <v>-94.399999999906868</v>
          </cell>
          <cell r="W581">
            <v>-27.600000000093132</v>
          </cell>
          <cell r="X581">
            <v>0</v>
          </cell>
          <cell r="Y581">
            <v>0</v>
          </cell>
          <cell r="Z581">
            <v>0</v>
          </cell>
          <cell r="AA581">
            <v>-99</v>
          </cell>
          <cell r="AB581">
            <v>0</v>
          </cell>
          <cell r="AC581">
            <v>0</v>
          </cell>
          <cell r="AD581">
            <v>0</v>
          </cell>
          <cell r="AE581">
            <v>-23.199999999254942</v>
          </cell>
          <cell r="AF581">
            <v>0</v>
          </cell>
          <cell r="AG581">
            <v>0</v>
          </cell>
          <cell r="AH581">
            <v>0</v>
          </cell>
          <cell r="AI581">
            <v>-6.1999999999534339</v>
          </cell>
          <cell r="AJ581">
            <v>-6.6999999999534339</v>
          </cell>
          <cell r="AK581">
            <v>-10.299999999813735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-22.599999997764826</v>
          </cell>
          <cell r="AS581">
            <v>0</v>
          </cell>
          <cell r="AT581">
            <v>0</v>
          </cell>
          <cell r="AU581">
            <v>0</v>
          </cell>
          <cell r="AV581">
            <v>-14.699999999953434</v>
          </cell>
          <cell r="AW581">
            <v>-7.9000000001396984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-6.6999999992549419</v>
          </cell>
          <cell r="BF581">
            <v>0</v>
          </cell>
          <cell r="BG581">
            <v>0</v>
          </cell>
          <cell r="BH581">
            <v>0</v>
          </cell>
          <cell r="BI581">
            <v>-4.1999999999534339</v>
          </cell>
          <cell r="BJ581">
            <v>-2.5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-33.699999999254942</v>
          </cell>
          <cell r="BS581">
            <v>0</v>
          </cell>
          <cell r="BT581">
            <v>0</v>
          </cell>
          <cell r="BU581">
            <v>-33.699999999953434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-41.699999999254942</v>
          </cell>
          <cell r="DF581">
            <v>0</v>
          </cell>
          <cell r="DG581">
            <v>0</v>
          </cell>
          <cell r="DH581">
            <v>0</v>
          </cell>
          <cell r="DI581">
            <v>-41.699999999953434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-917.5</v>
          </cell>
          <cell r="G583">
            <v>-847.20000000018626</v>
          </cell>
          <cell r="H583">
            <v>-490.20000000018626</v>
          </cell>
          <cell r="I583">
            <v>-1706.4000000001397</v>
          </cell>
          <cell r="J583">
            <v>0</v>
          </cell>
          <cell r="K583">
            <v>-661.05000000004657</v>
          </cell>
          <cell r="L583">
            <v>-76.700000000186265</v>
          </cell>
          <cell r="M583">
            <v>-1027.2000000001863</v>
          </cell>
          <cell r="N583">
            <v>-1009.7999999998137</v>
          </cell>
          <cell r="O583">
            <v>-856.39999999990687</v>
          </cell>
          <cell r="P583">
            <v>-112.69999999995343</v>
          </cell>
          <cell r="Q583">
            <v>-838</v>
          </cell>
          <cell r="R583">
            <v>-6869.8249999992549</v>
          </cell>
          <cell r="S583">
            <v>-870.79999999981374</v>
          </cell>
          <cell r="T583">
            <v>-845.4000000001397</v>
          </cell>
          <cell r="U583">
            <v>-789</v>
          </cell>
          <cell r="V583">
            <v>-1154.6999999999534</v>
          </cell>
          <cell r="W583">
            <v>-73.029999999998836</v>
          </cell>
          <cell r="X583">
            <v>-66.294999999998254</v>
          </cell>
          <cell r="Y583">
            <v>-667.70000000018626</v>
          </cell>
          <cell r="Z583">
            <v>-678</v>
          </cell>
          <cell r="AA583">
            <v>-1076</v>
          </cell>
          <cell r="AB583">
            <v>-527.89999999990687</v>
          </cell>
          <cell r="AC583">
            <v>-80</v>
          </cell>
          <cell r="AD583">
            <v>-41</v>
          </cell>
          <cell r="AE583">
            <v>-4811.5300000011921</v>
          </cell>
          <cell r="AF583">
            <v>-128.10000000009313</v>
          </cell>
          <cell r="AG583">
            <v>-234.89999999990687</v>
          </cell>
          <cell r="AH583">
            <v>-1051</v>
          </cell>
          <cell r="AI583">
            <v>-1407.2999999998137</v>
          </cell>
          <cell r="AJ583">
            <v>0</v>
          </cell>
          <cell r="AK583">
            <v>-2.6300000000046566</v>
          </cell>
          <cell r="AL583">
            <v>41.799999999813735</v>
          </cell>
          <cell r="AM583">
            <v>-721.40000000037253</v>
          </cell>
          <cell r="AN583">
            <v>-674</v>
          </cell>
          <cell r="AO583">
            <v>-503</v>
          </cell>
          <cell r="AP583">
            <v>-73.099999999860302</v>
          </cell>
          <cell r="AQ583">
            <v>-57.900000000139698</v>
          </cell>
          <cell r="AR583">
            <v>-4931.1999999992549</v>
          </cell>
          <cell r="AS583">
            <v>-85.700000000186265</v>
          </cell>
          <cell r="AT583">
            <v>0</v>
          </cell>
          <cell r="AU583">
            <v>-787.5</v>
          </cell>
          <cell r="AV583">
            <v>-1059.5</v>
          </cell>
          <cell r="AW583">
            <v>0</v>
          </cell>
          <cell r="AX583">
            <v>-593.40000000002328</v>
          </cell>
          <cell r="AY583">
            <v>-366.29999999981374</v>
          </cell>
          <cell r="AZ583">
            <v>-549.20000000018626</v>
          </cell>
          <cell r="BA583">
            <v>-1024.7000000001863</v>
          </cell>
          <cell r="BB583">
            <v>-453.60000000009313</v>
          </cell>
          <cell r="BC583">
            <v>0</v>
          </cell>
          <cell r="BD583">
            <v>-11.300000000046566</v>
          </cell>
          <cell r="BE583">
            <v>-5287.0999999977648</v>
          </cell>
          <cell r="BF583">
            <v>-80.600000000093132</v>
          </cell>
          <cell r="BG583">
            <v>-35.100000000093132</v>
          </cell>
          <cell r="BH583">
            <v>-784</v>
          </cell>
          <cell r="BI583">
            <v>-880</v>
          </cell>
          <cell r="BJ583">
            <v>-23.30000000000291</v>
          </cell>
          <cell r="BK583">
            <v>-438.59999999997672</v>
          </cell>
          <cell r="BL583">
            <v>-1018.5</v>
          </cell>
          <cell r="BM583">
            <v>-269.29999999981374</v>
          </cell>
          <cell r="BN583">
            <v>-1179.2999999998137</v>
          </cell>
          <cell r="BO583">
            <v>-548</v>
          </cell>
          <cell r="BP583">
            <v>-30.399999999906868</v>
          </cell>
          <cell r="BQ583">
            <v>0</v>
          </cell>
          <cell r="BR583">
            <v>-1277.359999999404</v>
          </cell>
          <cell r="BS583">
            <v>-38.900000000139698</v>
          </cell>
          <cell r="BT583">
            <v>-0.20000000018626451</v>
          </cell>
          <cell r="BU583">
            <v>-206.20000000018626</v>
          </cell>
          <cell r="BV583">
            <v>-447</v>
          </cell>
          <cell r="BW583">
            <v>0</v>
          </cell>
          <cell r="BX583">
            <v>-87.900000000023283</v>
          </cell>
          <cell r="BY583">
            <v>-97.5</v>
          </cell>
          <cell r="BZ583">
            <v>-86.299999999813735</v>
          </cell>
          <cell r="CA583">
            <v>-180.70000000018626</v>
          </cell>
          <cell r="CB583">
            <v>-132.70000000018626</v>
          </cell>
          <cell r="CC583">
            <v>3.9999999920837581E-2</v>
          </cell>
          <cell r="CD583">
            <v>0</v>
          </cell>
          <cell r="CE583">
            <v>-1130.4199999980628</v>
          </cell>
          <cell r="CF583">
            <v>0</v>
          </cell>
          <cell r="CG583">
            <v>0.19999999995343387</v>
          </cell>
          <cell r="CH583">
            <v>0</v>
          </cell>
          <cell r="CI583">
            <v>-480.9000000001397</v>
          </cell>
          <cell r="CJ583">
            <v>-59.020000000004075</v>
          </cell>
          <cell r="CK583">
            <v>-45.5</v>
          </cell>
          <cell r="CL583">
            <v>-118.69999999995343</v>
          </cell>
          <cell r="CM583">
            <v>-119.59999999962747</v>
          </cell>
          <cell r="CN583">
            <v>-191.70000000018626</v>
          </cell>
          <cell r="CO583">
            <v>-91.100000000093132</v>
          </cell>
          <cell r="CP583">
            <v>0</v>
          </cell>
          <cell r="CQ583">
            <v>-24.100000000093132</v>
          </cell>
          <cell r="CR583">
            <v>-1076.5899999961257</v>
          </cell>
          <cell r="CS583">
            <v>-6.6000000000931323</v>
          </cell>
          <cell r="CT583">
            <v>-17.200000000186265</v>
          </cell>
          <cell r="CU583">
            <v>3.5</v>
          </cell>
          <cell r="CV583">
            <v>-333.30000000004657</v>
          </cell>
          <cell r="CW583">
            <v>0</v>
          </cell>
          <cell r="CX583">
            <v>-104.43999999994412</v>
          </cell>
          <cell r="CY583">
            <v>-30.399999999906868</v>
          </cell>
          <cell r="CZ583">
            <v>-208.5</v>
          </cell>
          <cell r="DA583">
            <v>-142.79999999981374</v>
          </cell>
          <cell r="DB583">
            <v>-237</v>
          </cell>
          <cell r="DC583">
            <v>5.0000000046566129E-2</v>
          </cell>
          <cell r="DD583">
            <v>0.10000000009313226</v>
          </cell>
          <cell r="DE583">
            <v>-373.01999999769032</v>
          </cell>
          <cell r="DF583">
            <v>-20.5</v>
          </cell>
          <cell r="DG583">
            <v>0.19999999995343387</v>
          </cell>
          <cell r="DH583">
            <v>0.20000000018626451</v>
          </cell>
          <cell r="DI583">
            <v>-5.1000000000931323</v>
          </cell>
          <cell r="DJ583">
            <v>0</v>
          </cell>
          <cell r="DK583">
            <v>-51.319999999948777</v>
          </cell>
          <cell r="DL583">
            <v>-57.699999999953434</v>
          </cell>
          <cell r="DM583">
            <v>-72.900000000139698</v>
          </cell>
          <cell r="DN583">
            <v>-36.800000000046566</v>
          </cell>
          <cell r="DO583">
            <v>-129.10000000009313</v>
          </cell>
          <cell r="DP583">
            <v>0</v>
          </cell>
          <cell r="DQ583">
            <v>0</v>
          </cell>
          <cell r="DR583">
            <v>-76.594999996945262</v>
          </cell>
          <cell r="DS583">
            <v>0</v>
          </cell>
          <cell r="DT583">
            <v>0.39999999990686774</v>
          </cell>
          <cell r="DU583">
            <v>0.20000000018626451</v>
          </cell>
          <cell r="DV583">
            <v>-17.400000000139698</v>
          </cell>
          <cell r="DW583">
            <v>5.4999999993015081E-2</v>
          </cell>
          <cell r="DX583">
            <v>-15.050000000046566</v>
          </cell>
          <cell r="DY583">
            <v>0.70000000018626451</v>
          </cell>
          <cell r="DZ583">
            <v>1</v>
          </cell>
          <cell r="EA583">
            <v>-38.299999999813735</v>
          </cell>
          <cell r="EB583">
            <v>-8.5999999998603016</v>
          </cell>
          <cell r="EC583">
            <v>0.20000000006984919</v>
          </cell>
          <cell r="ED583">
            <v>0.19999999995343387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-286.5</v>
          </cell>
          <cell r="G585">
            <v>-189.5</v>
          </cell>
          <cell r="H585">
            <v>-49.202000000048429</v>
          </cell>
          <cell r="I585">
            <v>0</v>
          </cell>
          <cell r="J585">
            <v>0</v>
          </cell>
          <cell r="K585">
            <v>-606.89999999990687</v>
          </cell>
          <cell r="L585">
            <v>-394.79999999981374</v>
          </cell>
          <cell r="M585">
            <v>-477.29000000003725</v>
          </cell>
          <cell r="N585">
            <v>-759.72999999998137</v>
          </cell>
          <cell r="O585">
            <v>-568.19999999995343</v>
          </cell>
          <cell r="P585">
            <v>-628.73100000014529</v>
          </cell>
          <cell r="Q585">
            <v>-143.60000000009313</v>
          </cell>
          <cell r="R585">
            <v>-2566.3770000003278</v>
          </cell>
          <cell r="S585">
            <v>-154.50599999981932</v>
          </cell>
          <cell r="T585">
            <v>-207.20000000018626</v>
          </cell>
          <cell r="U585">
            <v>-16.689999999944121</v>
          </cell>
          <cell r="V585">
            <v>0</v>
          </cell>
          <cell r="W585">
            <v>0</v>
          </cell>
          <cell r="X585">
            <v>-226.39600000018254</v>
          </cell>
          <cell r="Y585">
            <v>-459.4250000002794</v>
          </cell>
          <cell r="Z585">
            <v>-340.10000000009313</v>
          </cell>
          <cell r="AA585">
            <v>-539.5</v>
          </cell>
          <cell r="AB585">
            <v>-520.15999999991618</v>
          </cell>
          <cell r="AC585">
            <v>-102.39999999990687</v>
          </cell>
          <cell r="AD585">
            <v>0</v>
          </cell>
          <cell r="AE585">
            <v>-1252.6750000007451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-55.849999999976717</v>
          </cell>
          <cell r="AL585">
            <v>-96</v>
          </cell>
          <cell r="AM585">
            <v>-544.16499999980442</v>
          </cell>
          <cell r="AN585">
            <v>-481.5</v>
          </cell>
          <cell r="AO585">
            <v>-57.460000000079162</v>
          </cell>
          <cell r="AP585">
            <v>-17.700000000186265</v>
          </cell>
          <cell r="AQ585">
            <v>0</v>
          </cell>
          <cell r="AR585">
            <v>-1042.5960000008345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-75.5</v>
          </cell>
          <cell r="AY585">
            <v>-136.00600000005215</v>
          </cell>
          <cell r="AZ585">
            <v>-358.09000000008382</v>
          </cell>
          <cell r="BA585">
            <v>-411.39999999990687</v>
          </cell>
          <cell r="BB585">
            <v>-37.5</v>
          </cell>
          <cell r="BC585">
            <v>-24.100000000093132</v>
          </cell>
          <cell r="BD585">
            <v>0</v>
          </cell>
          <cell r="BE585">
            <v>-1397.6419999990612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-46.152000000001863</v>
          </cell>
          <cell r="BL585">
            <v>-501.6300000003539</v>
          </cell>
          <cell r="BM585">
            <v>-195.1500000001397</v>
          </cell>
          <cell r="BN585">
            <v>-614.77000000001863</v>
          </cell>
          <cell r="BO585">
            <v>-31.939999999944121</v>
          </cell>
          <cell r="BP585">
            <v>-8</v>
          </cell>
          <cell r="BQ585">
            <v>0</v>
          </cell>
          <cell r="BR585">
            <v>4268.2370000015944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-2</v>
          </cell>
          <cell r="BY585">
            <v>-81.239999999990687</v>
          </cell>
          <cell r="BZ585">
            <v>-12.5</v>
          </cell>
          <cell r="CA585">
            <v>-67.399999999906868</v>
          </cell>
          <cell r="CB585">
            <v>4435.6769999999087</v>
          </cell>
          <cell r="CC585">
            <v>-4.2999999998137355</v>
          </cell>
          <cell r="CD585">
            <v>0</v>
          </cell>
          <cell r="CE585">
            <v>-70.46199999935925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21.199999999953434</v>
          </cell>
          <cell r="CL585">
            <v>-23.399999999906868</v>
          </cell>
          <cell r="CM585">
            <v>-26.100000000093132</v>
          </cell>
          <cell r="CN585">
            <v>-32.800000000046566</v>
          </cell>
          <cell r="CO585">
            <v>0.1379999999771826</v>
          </cell>
          <cell r="CP585">
            <v>-9.5</v>
          </cell>
          <cell r="CQ585">
            <v>0</v>
          </cell>
          <cell r="CR585">
            <v>-295.69899999909103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32</v>
          </cell>
          <cell r="CY585">
            <v>-14.359000000171363</v>
          </cell>
          <cell r="CZ585">
            <v>-91.740000000223517</v>
          </cell>
          <cell r="DA585">
            <v>-205.71000000019558</v>
          </cell>
          <cell r="DB585">
            <v>-9.6899999999441206</v>
          </cell>
          <cell r="DC585">
            <v>-6.1999999999534339</v>
          </cell>
          <cell r="DD585">
            <v>0</v>
          </cell>
          <cell r="DE585">
            <v>-196.62999999895692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24.199999999953434</v>
          </cell>
          <cell r="DL585">
            <v>3.7500000002328306</v>
          </cell>
          <cell r="DM585">
            <v>7.7000000001862645</v>
          </cell>
          <cell r="DN585">
            <v>-223.60000000009313</v>
          </cell>
          <cell r="DO585">
            <v>-4.3799999998882413</v>
          </cell>
          <cell r="DP585">
            <v>-4.3000000000465661</v>
          </cell>
          <cell r="DQ585">
            <v>0</v>
          </cell>
          <cell r="DR585">
            <v>-99.739999998360872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19.900000000139698</v>
          </cell>
          <cell r="DY585">
            <v>-19.699999999953434</v>
          </cell>
          <cell r="DZ585">
            <v>-23.800000000046566</v>
          </cell>
          <cell r="EA585">
            <v>-55.300000000046566</v>
          </cell>
          <cell r="EB585">
            <v>-9.0399999999208376</v>
          </cell>
          <cell r="EC585">
            <v>-11.800000000046566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-3.7699999999604188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-6.9949999998789281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-3.1000000000349246</v>
          </cell>
          <cell r="Z587">
            <v>-3.8950000000186265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-26.972999999998137</v>
          </cell>
          <cell r="AF587">
            <v>0</v>
          </cell>
          <cell r="AG587">
            <v>161.43700000000536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-5.8070000000298023</v>
          </cell>
          <cell r="AM587">
            <v>-21.164999999979045</v>
          </cell>
          <cell r="AN587">
            <v>0</v>
          </cell>
          <cell r="AO587">
            <v>0</v>
          </cell>
          <cell r="AP587">
            <v>0</v>
          </cell>
          <cell r="AQ587">
            <v>-161.43799999999464</v>
          </cell>
          <cell r="AR587">
            <v>470.89300000038929</v>
          </cell>
          <cell r="AS587">
            <v>-161.43799999999464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-3.154999999969732</v>
          </cell>
          <cell r="AZ587">
            <v>-10.260000000009313</v>
          </cell>
          <cell r="BA587">
            <v>-4.0000000153668225E-3</v>
          </cell>
          <cell r="BB587">
            <v>0</v>
          </cell>
          <cell r="BC587">
            <v>0</v>
          </cell>
          <cell r="BD587">
            <v>645.75</v>
          </cell>
          <cell r="BE587">
            <v>473.95299999974668</v>
          </cell>
          <cell r="BF587">
            <v>484.30699999997159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-2.1699999999837019</v>
          </cell>
          <cell r="BM587">
            <v>-8.1799999999348074</v>
          </cell>
          <cell r="BN587">
            <v>-5.0000000046566129E-3</v>
          </cell>
          <cell r="BO587">
            <v>0</v>
          </cell>
          <cell r="BP587">
            <v>0</v>
          </cell>
          <cell r="BQ587">
            <v>1.0000000183936208E-3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-48.369999999995343</v>
          </cell>
          <cell r="G588">
            <v>-64.149999999906868</v>
          </cell>
          <cell r="H588">
            <v>-48.299999999988358</v>
          </cell>
          <cell r="I588">
            <v>-118.79999999998836</v>
          </cell>
          <cell r="J588">
            <v>0</v>
          </cell>
          <cell r="K588">
            <v>-3.3499999999767169</v>
          </cell>
          <cell r="L588">
            <v>0</v>
          </cell>
          <cell r="M588">
            <v>0</v>
          </cell>
          <cell r="N588">
            <v>-27.949999999953434</v>
          </cell>
          <cell r="O588">
            <v>-79.900000000023283</v>
          </cell>
          <cell r="P588">
            <v>0</v>
          </cell>
          <cell r="Q588">
            <v>-59.5</v>
          </cell>
          <cell r="R588">
            <v>-591.64499999955297</v>
          </cell>
          <cell r="S588">
            <v>-105.20000000006985</v>
          </cell>
          <cell r="T588">
            <v>-67.75</v>
          </cell>
          <cell r="U588">
            <v>-135.55000000004657</v>
          </cell>
          <cell r="V588">
            <v>-109.14999999996508</v>
          </cell>
          <cell r="W588">
            <v>0</v>
          </cell>
          <cell r="X588">
            <v>-69.59499999997206</v>
          </cell>
          <cell r="Y588">
            <v>0</v>
          </cell>
          <cell r="Z588">
            <v>0</v>
          </cell>
          <cell r="AA588">
            <v>-25.050000000046566</v>
          </cell>
          <cell r="AB588">
            <v>-21.449999999953434</v>
          </cell>
          <cell r="AC588">
            <v>-37.050000000046566</v>
          </cell>
          <cell r="AD588">
            <v>-20.849999999976717</v>
          </cell>
          <cell r="AE588">
            <v>-287.45000000111759</v>
          </cell>
          <cell r="AF588">
            <v>-9.75</v>
          </cell>
          <cell r="AG588">
            <v>-35.149999999906868</v>
          </cell>
          <cell r="AH588">
            <v>-88.5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-36.849999999976717</v>
          </cell>
          <cell r="AN588">
            <v>-26.100000000093132</v>
          </cell>
          <cell r="AO588">
            <v>-76.800000000046566</v>
          </cell>
          <cell r="AP588">
            <v>-14.300000000046566</v>
          </cell>
          <cell r="AQ588">
            <v>0</v>
          </cell>
          <cell r="AR588">
            <v>-385.375</v>
          </cell>
          <cell r="AS588">
            <v>-5.4500000000116415</v>
          </cell>
          <cell r="AT588">
            <v>-36.150000000023283</v>
          </cell>
          <cell r="AU588">
            <v>-121.69999999995343</v>
          </cell>
          <cell r="AV588">
            <v>-39.400000000023283</v>
          </cell>
          <cell r="AW588">
            <v>0</v>
          </cell>
          <cell r="AX588">
            <v>-41.025000000023283</v>
          </cell>
          <cell r="AY588">
            <v>0</v>
          </cell>
          <cell r="AZ588">
            <v>0</v>
          </cell>
          <cell r="BA588">
            <v>-31</v>
          </cell>
          <cell r="BB588">
            <v>-43</v>
          </cell>
          <cell r="BC588">
            <v>-67.650000000023283</v>
          </cell>
          <cell r="BD588">
            <v>0</v>
          </cell>
          <cell r="BE588">
            <v>-463.07500000018626</v>
          </cell>
          <cell r="BF588">
            <v>-1.75</v>
          </cell>
          <cell r="BG588">
            <v>-90.150000000023283</v>
          </cell>
          <cell r="BH588">
            <v>-84.075000000011642</v>
          </cell>
          <cell r="BI588">
            <v>-96.299999999988358</v>
          </cell>
          <cell r="BJ588">
            <v>0</v>
          </cell>
          <cell r="BK588">
            <v>-70.450000000011642</v>
          </cell>
          <cell r="BL588">
            <v>-18.400000000023283</v>
          </cell>
          <cell r="BM588">
            <v>-19.75</v>
          </cell>
          <cell r="BN588">
            <v>-20</v>
          </cell>
          <cell r="BO588">
            <v>-26.050000000046566</v>
          </cell>
          <cell r="BP588">
            <v>-36.150000000023283</v>
          </cell>
          <cell r="BQ588">
            <v>0</v>
          </cell>
          <cell r="BR588">
            <v>1287.8699999991804</v>
          </cell>
          <cell r="BS588">
            <v>0.20000000001164153</v>
          </cell>
          <cell r="BT588">
            <v>0.1499999999650754</v>
          </cell>
          <cell r="BU588">
            <v>0</v>
          </cell>
          <cell r="BV588">
            <v>-28.349999999976717</v>
          </cell>
          <cell r="BW588">
            <v>2.0000000004074536E-2</v>
          </cell>
          <cell r="BX588">
            <v>-13.150000000023283</v>
          </cell>
          <cell r="BY588">
            <v>-3.5500000000465661</v>
          </cell>
          <cell r="BZ588">
            <v>-5.5999999999767169</v>
          </cell>
          <cell r="CA588">
            <v>4.8000000000465661</v>
          </cell>
          <cell r="CB588">
            <v>1333.3499999999767</v>
          </cell>
          <cell r="CC588">
            <v>0</v>
          </cell>
          <cell r="CD588">
            <v>0</v>
          </cell>
          <cell r="CE588">
            <v>-53.470000000670552</v>
          </cell>
          <cell r="CF588">
            <v>0</v>
          </cell>
          <cell r="CG588">
            <v>-9.4999999972060323E-2</v>
          </cell>
          <cell r="CH588">
            <v>-15.050000000046566</v>
          </cell>
          <cell r="CI588">
            <v>-8.0300000000279397</v>
          </cell>
          <cell r="CJ588">
            <v>5.0000000046566129E-3</v>
          </cell>
          <cell r="CK588">
            <v>0</v>
          </cell>
          <cell r="CL588">
            <v>1.9500000000698492</v>
          </cell>
          <cell r="CM588">
            <v>0</v>
          </cell>
          <cell r="CN588">
            <v>-9.3999999999068677</v>
          </cell>
          <cell r="CO588">
            <v>-20.599999999976717</v>
          </cell>
          <cell r="CP588">
            <v>0</v>
          </cell>
          <cell r="CQ588">
            <v>-2.25</v>
          </cell>
          <cell r="CR588">
            <v>-126.84500000067055</v>
          </cell>
          <cell r="CS588">
            <v>-5.4699999999720603</v>
          </cell>
          <cell r="CT588">
            <v>-9.4999999972060323E-2</v>
          </cell>
          <cell r="CU588">
            <v>-26.899999999965075</v>
          </cell>
          <cell r="CV588">
            <v>-25.28000000002794</v>
          </cell>
          <cell r="CW588">
            <v>0</v>
          </cell>
          <cell r="CX588">
            <v>-8.4000000000232831</v>
          </cell>
          <cell r="CY588">
            <v>-23.400000000023283</v>
          </cell>
          <cell r="CZ588">
            <v>0</v>
          </cell>
          <cell r="DA588">
            <v>-4.25</v>
          </cell>
          <cell r="DB588">
            <v>-24.350000000093132</v>
          </cell>
          <cell r="DC588">
            <v>0</v>
          </cell>
          <cell r="DD588">
            <v>-8.7000000000698492</v>
          </cell>
          <cell r="DE588">
            <v>-44.958499999716878</v>
          </cell>
          <cell r="DF588">
            <v>-2.6300000000046566</v>
          </cell>
          <cell r="DG588">
            <v>9.9999999976716936E-2</v>
          </cell>
          <cell r="DH588">
            <v>0.47499999997671694</v>
          </cell>
          <cell r="DI588">
            <v>-8.1300000000046566</v>
          </cell>
          <cell r="DJ588">
            <v>6.4999999995052349E-3</v>
          </cell>
          <cell r="DK588">
            <v>0</v>
          </cell>
          <cell r="DL588">
            <v>6.2000000000698492</v>
          </cell>
          <cell r="DM588">
            <v>-8.9000000000232831</v>
          </cell>
          <cell r="DN588">
            <v>-19.900000000023283</v>
          </cell>
          <cell r="DO588">
            <v>-12.199999999953434</v>
          </cell>
          <cell r="DP588">
            <v>1.9999999960418791E-2</v>
          </cell>
          <cell r="DQ588">
            <v>0</v>
          </cell>
          <cell r="DR588">
            <v>4.1199999991804361</v>
          </cell>
          <cell r="DS588">
            <v>0</v>
          </cell>
          <cell r="DT588">
            <v>0.38000000000465661</v>
          </cell>
          <cell r="DU588">
            <v>0.44999999995343387</v>
          </cell>
          <cell r="DV588">
            <v>0</v>
          </cell>
          <cell r="DW588">
            <v>9.9999999947613105E-3</v>
          </cell>
          <cell r="DX588">
            <v>3.0300000000279397</v>
          </cell>
          <cell r="DY588">
            <v>0</v>
          </cell>
          <cell r="DZ588">
            <v>0</v>
          </cell>
          <cell r="EA588">
            <v>0</v>
          </cell>
          <cell r="EB588">
            <v>9.9999999976716936E-2</v>
          </cell>
          <cell r="EC588">
            <v>0</v>
          </cell>
          <cell r="ED588">
            <v>0.15000000002328306</v>
          </cell>
        </row>
        <row r="589">
          <cell r="F589">
            <v>-649</v>
          </cell>
          <cell r="G589">
            <v>-553.79999999981374</v>
          </cell>
          <cell r="H589">
            <v>-428</v>
          </cell>
          <cell r="I589">
            <v>-861.5</v>
          </cell>
          <cell r="J589">
            <v>-506.20000000018626</v>
          </cell>
          <cell r="K589">
            <v>-415.29999999981374</v>
          </cell>
          <cell r="L589">
            <v>-31</v>
          </cell>
          <cell r="M589">
            <v>-474.59999999962747</v>
          </cell>
          <cell r="N589">
            <v>-1023.7000000001863</v>
          </cell>
          <cell r="O589">
            <v>-286.73999999999069</v>
          </cell>
          <cell r="P589">
            <v>-906.70000000018626</v>
          </cell>
          <cell r="Q589">
            <v>-336.5</v>
          </cell>
          <cell r="R589">
            <v>-4583.1499999985099</v>
          </cell>
          <cell r="S589">
            <v>-556.70000000018626</v>
          </cell>
          <cell r="T589">
            <v>-514.20000000018626</v>
          </cell>
          <cell r="U589">
            <v>-268.69999999995343</v>
          </cell>
          <cell r="V589">
            <v>-424</v>
          </cell>
          <cell r="W589">
            <v>-191.89999999990687</v>
          </cell>
          <cell r="X589">
            <v>-435.5</v>
          </cell>
          <cell r="Y589">
            <v>-238</v>
          </cell>
          <cell r="Z589">
            <v>-385</v>
          </cell>
          <cell r="AA589">
            <v>-625</v>
          </cell>
          <cell r="AB589">
            <v>-381.14999999990687</v>
          </cell>
          <cell r="AC589">
            <v>-538.79999999981374</v>
          </cell>
          <cell r="AD589">
            <v>-24.200000000186265</v>
          </cell>
          <cell r="AE589">
            <v>-2529.3499999940395</v>
          </cell>
          <cell r="AF589">
            <v>-96.5</v>
          </cell>
          <cell r="AG589">
            <v>-47.800000000046566</v>
          </cell>
          <cell r="AH589">
            <v>-13</v>
          </cell>
          <cell r="AI589">
            <v>-0.40000000013969839</v>
          </cell>
          <cell r="AJ589">
            <v>-4.1000000000931323</v>
          </cell>
          <cell r="AK589">
            <v>-368.80000000004657</v>
          </cell>
          <cell r="AL589">
            <v>-20.700000000186265</v>
          </cell>
          <cell r="AM589">
            <v>-413.20000000018626</v>
          </cell>
          <cell r="AN589">
            <v>-1155</v>
          </cell>
          <cell r="AO589">
            <v>-112.44999999995343</v>
          </cell>
          <cell r="AP589">
            <v>-235.70000000018626</v>
          </cell>
          <cell r="AQ589">
            <v>-61.700000000186265</v>
          </cell>
          <cell r="AR589">
            <v>-2869.4499999992549</v>
          </cell>
          <cell r="AS589">
            <v>-257.20000000018626</v>
          </cell>
          <cell r="AT589">
            <v>-76.899999999906868</v>
          </cell>
          <cell r="AU589">
            <v>-12.399999999906868</v>
          </cell>
          <cell r="AV589">
            <v>-0.5</v>
          </cell>
          <cell r="AW589">
            <v>-28.700000000186265</v>
          </cell>
          <cell r="AX589">
            <v>-122.30000000004657</v>
          </cell>
          <cell r="AY589">
            <v>-400.40000000037253</v>
          </cell>
          <cell r="AZ589">
            <v>-475</v>
          </cell>
          <cell r="BA589">
            <v>-914.29999999981374</v>
          </cell>
          <cell r="BB589">
            <v>-12.449999999953434</v>
          </cell>
          <cell r="BC589">
            <v>-600</v>
          </cell>
          <cell r="BD589">
            <v>30.700000000186265</v>
          </cell>
          <cell r="BE589">
            <v>-2872.3000000007451</v>
          </cell>
          <cell r="BF589">
            <v>-107.5</v>
          </cell>
          <cell r="BG589">
            <v>-43.700000000186265</v>
          </cell>
          <cell r="BH589">
            <v>-7.7999999998137355</v>
          </cell>
          <cell r="BI589">
            <v>-0.29999999981373549</v>
          </cell>
          <cell r="BJ589">
            <v>-6.8999999999068677</v>
          </cell>
          <cell r="BK589">
            <v>-59.200000000186265</v>
          </cell>
          <cell r="BL589">
            <v>-986</v>
          </cell>
          <cell r="BM589">
            <v>-248.29999999981374</v>
          </cell>
          <cell r="BN589">
            <v>-1031.2000000001863</v>
          </cell>
          <cell r="BO589">
            <v>-5.5999999998603016</v>
          </cell>
          <cell r="BP589">
            <v>-211.79999999981374</v>
          </cell>
          <cell r="BQ589">
            <v>-164</v>
          </cell>
          <cell r="BR589">
            <v>-63117.960000000894</v>
          </cell>
          <cell r="BS589">
            <v>-14.599999999627471</v>
          </cell>
          <cell r="BT589">
            <v>-8.8999999999068677</v>
          </cell>
          <cell r="BU589">
            <v>0.89999999990686774</v>
          </cell>
          <cell r="BV589">
            <v>1.5999999998603016</v>
          </cell>
          <cell r="BW589">
            <v>6.1000000000931323</v>
          </cell>
          <cell r="BX589">
            <v>8</v>
          </cell>
          <cell r="BY589">
            <v>-170</v>
          </cell>
          <cell r="BZ589">
            <v>-97.200000000186265</v>
          </cell>
          <cell r="CA589">
            <v>-89.5</v>
          </cell>
          <cell r="CB589">
            <v>-62557.360000000102</v>
          </cell>
          <cell r="CC589">
            <v>-180.70000000018626</v>
          </cell>
          <cell r="CD589">
            <v>-16.299999999813735</v>
          </cell>
          <cell r="CE589">
            <v>-669.14000000059605</v>
          </cell>
          <cell r="CF589">
            <v>-9.7999999998137355</v>
          </cell>
          <cell r="CG589">
            <v>-11.399999999906868</v>
          </cell>
          <cell r="CH589">
            <v>0.69999999995343387</v>
          </cell>
          <cell r="CI589">
            <v>1.6000000000931323</v>
          </cell>
          <cell r="CJ589">
            <v>11.5</v>
          </cell>
          <cell r="CK589">
            <v>26.700000000186265</v>
          </cell>
          <cell r="CL589">
            <v>-99.400000000372529</v>
          </cell>
          <cell r="CM589">
            <v>-87.200000000186265</v>
          </cell>
          <cell r="CN589">
            <v>-258.70000000018626</v>
          </cell>
          <cell r="CO589">
            <v>-5.9399999999441206</v>
          </cell>
          <cell r="CP589">
            <v>-158</v>
          </cell>
          <cell r="CQ589">
            <v>-79.200000000186265</v>
          </cell>
          <cell r="CR589">
            <v>-720.85999999940395</v>
          </cell>
          <cell r="CS589">
            <v>-20</v>
          </cell>
          <cell r="CT589">
            <v>-15.599999999860302</v>
          </cell>
          <cell r="CU589">
            <v>-0.20000000018626451</v>
          </cell>
          <cell r="CV589">
            <v>1</v>
          </cell>
          <cell r="CW589">
            <v>17.100000000093132</v>
          </cell>
          <cell r="CX589">
            <v>-130.09999999962747</v>
          </cell>
          <cell r="CY589">
            <v>-77.5</v>
          </cell>
          <cell r="CZ589">
            <v>-24.599999999627471</v>
          </cell>
          <cell r="DA589">
            <v>-176.29999999981374</v>
          </cell>
          <cell r="DB589">
            <v>-46.860000000102445</v>
          </cell>
          <cell r="DC589">
            <v>-212</v>
          </cell>
          <cell r="DD589">
            <v>-35.799999999813735</v>
          </cell>
          <cell r="DE589">
            <v>-815.34000000357628</v>
          </cell>
          <cell r="DF589">
            <v>-3.7000000001862645</v>
          </cell>
          <cell r="DG589">
            <v>-3.7999999998137355</v>
          </cell>
          <cell r="DH589">
            <v>9.9999999860301614E-2</v>
          </cell>
          <cell r="DI589">
            <v>0.89999999990686774</v>
          </cell>
          <cell r="DJ589">
            <v>9.5</v>
          </cell>
          <cell r="DK589">
            <v>-65.199999999953434</v>
          </cell>
          <cell r="DL589">
            <v>-46.299999999813735</v>
          </cell>
          <cell r="DM589">
            <v>-77.799999999813735</v>
          </cell>
          <cell r="DN589">
            <v>-57.299999999813735</v>
          </cell>
          <cell r="DO589">
            <v>-127.63999999989755</v>
          </cell>
          <cell r="DP589">
            <v>-399.79999999981374</v>
          </cell>
          <cell r="DQ589">
            <v>-44.299999999813735</v>
          </cell>
          <cell r="DR589">
            <v>-180.19999999925494</v>
          </cell>
          <cell r="DS589">
            <v>-14.400000000372529</v>
          </cell>
          <cell r="DT589">
            <v>-14.699999999953434</v>
          </cell>
          <cell r="DU589">
            <v>1.3999999999068677</v>
          </cell>
          <cell r="DV589">
            <v>1.6000000000931323</v>
          </cell>
          <cell r="DW589">
            <v>10.399999999906868</v>
          </cell>
          <cell r="DX589">
            <v>-6.7000000001862645</v>
          </cell>
          <cell r="DY589">
            <v>2.2000000001862645</v>
          </cell>
          <cell r="DZ589">
            <v>-2</v>
          </cell>
          <cell r="EA589">
            <v>-21.599999999627471</v>
          </cell>
          <cell r="EB589">
            <v>-34.399999999906868</v>
          </cell>
          <cell r="EC589">
            <v>-53.200000000186265</v>
          </cell>
          <cell r="ED589">
            <v>-48.799999999813735</v>
          </cell>
        </row>
        <row r="590">
          <cell r="F590">
            <v>-16.5</v>
          </cell>
          <cell r="G590">
            <v>-15.699999999953434</v>
          </cell>
          <cell r="H590">
            <v>-22.100000000093132</v>
          </cell>
          <cell r="I590">
            <v>-430.29999999981374</v>
          </cell>
          <cell r="J590">
            <v>-14.099999999860302</v>
          </cell>
          <cell r="K590">
            <v>-423.59999999962747</v>
          </cell>
          <cell r="L590">
            <v>-195</v>
          </cell>
          <cell r="M590">
            <v>-597.70000000018626</v>
          </cell>
          <cell r="N590">
            <v>-518.20000000018626</v>
          </cell>
          <cell r="O590">
            <v>-49.599999999627471</v>
          </cell>
          <cell r="P590">
            <v>-57.600000000093132</v>
          </cell>
          <cell r="Q590">
            <v>-12.800000000046566</v>
          </cell>
          <cell r="R590">
            <v>-1328.0999999977648</v>
          </cell>
          <cell r="S590">
            <v>-4.1999999999534339</v>
          </cell>
          <cell r="T590">
            <v>-17.100000000093132</v>
          </cell>
          <cell r="U590">
            <v>-11</v>
          </cell>
          <cell r="V590">
            <v>0</v>
          </cell>
          <cell r="W590">
            <v>-1.3999999999068677</v>
          </cell>
          <cell r="X590">
            <v>-67</v>
          </cell>
          <cell r="Y590">
            <v>-303.79999999981374</v>
          </cell>
          <cell r="Z590">
            <v>-466.79999999981374</v>
          </cell>
          <cell r="AA590">
            <v>-387.89999999990687</v>
          </cell>
          <cell r="AB590">
            <v>-56.299999999813735</v>
          </cell>
          <cell r="AC590">
            <v>-12.600000000093132</v>
          </cell>
          <cell r="AD590">
            <v>0</v>
          </cell>
          <cell r="AE590">
            <v>-266.29999999701977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-105</v>
          </cell>
          <cell r="AM590">
            <v>-125.5</v>
          </cell>
          <cell r="AN590">
            <v>-35.5</v>
          </cell>
          <cell r="AO590">
            <v>-0.30000000004656613</v>
          </cell>
          <cell r="AP590">
            <v>0</v>
          </cell>
          <cell r="AQ590">
            <v>0</v>
          </cell>
          <cell r="AR590">
            <v>-425.19999999552965</v>
          </cell>
          <cell r="AS590">
            <v>0</v>
          </cell>
          <cell r="AT590">
            <v>-9.9999999860301614E-2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-171.30000000004657</v>
          </cell>
          <cell r="AZ590">
            <v>-211.20000000018626</v>
          </cell>
          <cell r="BA590">
            <v>-41.200000000186265</v>
          </cell>
          <cell r="BB590">
            <v>-0.29999999981373549</v>
          </cell>
          <cell r="BC590">
            <v>-0.70000000018626451</v>
          </cell>
          <cell r="BD590">
            <v>-0.39999999990686774</v>
          </cell>
          <cell r="BE590">
            <v>-394.50000000372529</v>
          </cell>
          <cell r="BF590">
            <v>0</v>
          </cell>
          <cell r="BG590">
            <v>-0.19999999995343387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-185.60000000009313</v>
          </cell>
          <cell r="BM590">
            <v>-136.70000000018626</v>
          </cell>
          <cell r="BN590">
            <v>-71.5</v>
          </cell>
          <cell r="BO590">
            <v>-0.5</v>
          </cell>
          <cell r="BP590">
            <v>0</v>
          </cell>
          <cell r="BQ590">
            <v>0</v>
          </cell>
          <cell r="BR590">
            <v>955.60000000149012</v>
          </cell>
          <cell r="BS590">
            <v>0</v>
          </cell>
          <cell r="BT590">
            <v>-0.19999999995343387</v>
          </cell>
          <cell r="BU590">
            <v>0.19999999995343387</v>
          </cell>
          <cell r="BV590">
            <v>0</v>
          </cell>
          <cell r="BW590">
            <v>0.10000000009313226</v>
          </cell>
          <cell r="BX590">
            <v>9.9999999860301614E-2</v>
          </cell>
          <cell r="BY590">
            <v>7.5999999998603016</v>
          </cell>
          <cell r="BZ590">
            <v>-1.5</v>
          </cell>
          <cell r="CA590">
            <v>-2.3999999999068677</v>
          </cell>
          <cell r="CB590">
            <v>951.80000000004657</v>
          </cell>
          <cell r="CC590">
            <v>-0.10000000009313226</v>
          </cell>
          <cell r="CD590">
            <v>0</v>
          </cell>
          <cell r="CE590">
            <v>-4.5240000002086163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9.9999999860301614E-2</v>
          </cell>
          <cell r="CK590">
            <v>9.9999999860301614E-2</v>
          </cell>
          <cell r="CL590">
            <v>-0.89999999990686774</v>
          </cell>
          <cell r="CM590">
            <v>-3.0639999997802079</v>
          </cell>
          <cell r="CN590">
            <v>-0.76000000000931323</v>
          </cell>
          <cell r="CO590">
            <v>0.29999999981373549</v>
          </cell>
          <cell r="CP590">
            <v>0</v>
          </cell>
          <cell r="CQ590">
            <v>-0.30000000004656613</v>
          </cell>
          <cell r="CR590">
            <v>-22.574999999254942</v>
          </cell>
          <cell r="CS590">
            <v>0</v>
          </cell>
          <cell r="CT590">
            <v>-0.20000000018626451</v>
          </cell>
          <cell r="CU590">
            <v>0.10000000009313226</v>
          </cell>
          <cell r="CV590">
            <v>0</v>
          </cell>
          <cell r="CW590">
            <v>0.70000000018626451</v>
          </cell>
          <cell r="CX590">
            <v>0.19999999995343387</v>
          </cell>
          <cell r="CY590">
            <v>-13</v>
          </cell>
          <cell r="CZ590">
            <v>-6.8649999997578561</v>
          </cell>
          <cell r="DA590">
            <v>-3.409999999916181</v>
          </cell>
          <cell r="DB590">
            <v>0.10000000009313226</v>
          </cell>
          <cell r="DC590">
            <v>-0.19999999995343387</v>
          </cell>
          <cell r="DD590">
            <v>0</v>
          </cell>
          <cell r="DE590">
            <v>-0.60000000149011612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-2.7999999998137355</v>
          </cell>
          <cell r="DM590">
            <v>-2.6000000000931323</v>
          </cell>
          <cell r="DN590">
            <v>5</v>
          </cell>
          <cell r="DO590">
            <v>0</v>
          </cell>
          <cell r="DP590">
            <v>-0.20000000018626451</v>
          </cell>
          <cell r="DQ590">
            <v>0</v>
          </cell>
          <cell r="DR590">
            <v>-23.199999995529652</v>
          </cell>
          <cell r="DS590">
            <v>0</v>
          </cell>
          <cell r="DT590">
            <v>-0.40000000013969839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-1.5</v>
          </cell>
          <cell r="DZ590">
            <v>-3.7000000001862645</v>
          </cell>
          <cell r="EA590">
            <v>-17.400000000139698</v>
          </cell>
          <cell r="EB590">
            <v>0</v>
          </cell>
          <cell r="EC590">
            <v>-0.19999999995343387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-7.7980000000097789</v>
          </cell>
          <cell r="S593">
            <v>0</v>
          </cell>
          <cell r="T593">
            <v>0</v>
          </cell>
          <cell r="U593">
            <v>0</v>
          </cell>
          <cell r="V593">
            <v>-7.7980000000025029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4.0000000153668225E-3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3.9999999971769284E-3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2.0000000076834112E-3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2.0000000004074536E-3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5.9999999939464033E-3</v>
          </cell>
          <cell r="CS593">
            <v>0</v>
          </cell>
          <cell r="CT593">
            <v>0</v>
          </cell>
          <cell r="CU593">
            <v>0</v>
          </cell>
          <cell r="CV593">
            <v>6.0000000012223609E-3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5.0000000046566129E-3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5.0000000010186341E-3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5.9999999939464033E-3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6.0000000012223609E-3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-1579.7200252786279</v>
          </cell>
          <cell r="AF595">
            <v>-133.33951851667371</v>
          </cell>
          <cell r="AG595">
            <v>-279.50983878504485</v>
          </cell>
          <cell r="AH595">
            <v>-419.98285284871235</v>
          </cell>
          <cell r="AI595">
            <v>-208.6207341424888</v>
          </cell>
          <cell r="AJ595">
            <v>-23.673196807969362</v>
          </cell>
          <cell r="AK595">
            <v>0</v>
          </cell>
          <cell r="AL595">
            <v>0</v>
          </cell>
          <cell r="AM595">
            <v>-55.803706540027633</v>
          </cell>
          <cell r="AN595">
            <v>-174.63428010139614</v>
          </cell>
          <cell r="AO595">
            <v>0</v>
          </cell>
          <cell r="AP595">
            <v>-197.2323450302938</v>
          </cell>
          <cell r="AQ595">
            <v>-86.92355250637047</v>
          </cell>
          <cell r="AR595">
            <v>-1869.9477222133428</v>
          </cell>
          <cell r="AS595">
            <v>-113.53710344829597</v>
          </cell>
          <cell r="AT595">
            <v>-143.18780041579157</v>
          </cell>
          <cell r="AU595">
            <v>-497.35425571922679</v>
          </cell>
          <cell r="AV595">
            <v>-196.3886213513324</v>
          </cell>
          <cell r="AW595">
            <v>0</v>
          </cell>
          <cell r="AX595">
            <v>0</v>
          </cell>
          <cell r="AY595">
            <v>-33.400055032223463</v>
          </cell>
          <cell r="AZ595">
            <v>-2.0664185285568237E-5</v>
          </cell>
          <cell r="BA595">
            <v>-145.08778621186502</v>
          </cell>
          <cell r="BB595">
            <v>-105.17378560616635</v>
          </cell>
          <cell r="BC595">
            <v>-536.08009825088084</v>
          </cell>
          <cell r="BD595">
            <v>-99.738195511745289</v>
          </cell>
          <cell r="BE595">
            <v>-1362.0053677260876</v>
          </cell>
          <cell r="BF595">
            <v>-131.57749344909098</v>
          </cell>
          <cell r="BG595">
            <v>-89.883459507022053</v>
          </cell>
          <cell r="BH595">
            <v>-383.94483841827605</v>
          </cell>
          <cell r="BI595">
            <v>-132.81414895970374</v>
          </cell>
          <cell r="BJ595">
            <v>0</v>
          </cell>
          <cell r="BK595">
            <v>0</v>
          </cell>
          <cell r="BL595">
            <v>0</v>
          </cell>
          <cell r="BM595">
            <v>-4.1251269328640774</v>
          </cell>
          <cell r="BN595">
            <v>-40.638580520986579</v>
          </cell>
          <cell r="BO595">
            <v>-272.84762717573904</v>
          </cell>
          <cell r="BP595">
            <v>-250.66040844202507</v>
          </cell>
          <cell r="BQ595">
            <v>-55.513684320263565</v>
          </cell>
          <cell r="BR595">
            <v>4736.538319747895</v>
          </cell>
          <cell r="BS595">
            <v>-51.057540795998648</v>
          </cell>
          <cell r="BT595">
            <v>-131.73730333161075</v>
          </cell>
          <cell r="BU595">
            <v>-133.59469137433916</v>
          </cell>
          <cell r="BV595">
            <v>-67.261561478371732</v>
          </cell>
          <cell r="BW595">
            <v>-84.419163648795802</v>
          </cell>
          <cell r="BX595">
            <v>-49.043493746663444</v>
          </cell>
          <cell r="BY595">
            <v>-32.019647038076073</v>
          </cell>
          <cell r="BZ595">
            <v>-33.287702843779698</v>
          </cell>
          <cell r="CA595">
            <v>-208.14637372992001</v>
          </cell>
          <cell r="CB595">
            <v>5731.5342089220649</v>
          </cell>
          <cell r="CC595">
            <v>-194.94827221299056</v>
          </cell>
          <cell r="CD595">
            <v>-9.480138971703127</v>
          </cell>
          <cell r="CE595">
            <v>-1156.9406054764986</v>
          </cell>
          <cell r="CF595">
            <v>0</v>
          </cell>
          <cell r="CG595">
            <v>-107.18154937657528</v>
          </cell>
          <cell r="CH595">
            <v>-168.82081699219998</v>
          </cell>
          <cell r="CI595">
            <v>-176.61721750185825</v>
          </cell>
          <cell r="CJ595">
            <v>-124.19141426432179</v>
          </cell>
          <cell r="CK595">
            <v>-64.398936547106132</v>
          </cell>
          <cell r="CL595">
            <v>10.633966932655312</v>
          </cell>
          <cell r="CM595">
            <v>0.18889412865974009</v>
          </cell>
          <cell r="CN595">
            <v>-138.15533438685816</v>
          </cell>
          <cell r="CO595">
            <v>-131.74322557472624</v>
          </cell>
          <cell r="CP595">
            <v>-160.08038139657583</v>
          </cell>
          <cell r="CQ595">
            <v>-96.574590498814359</v>
          </cell>
          <cell r="CR595">
            <v>-976.03137872740626</v>
          </cell>
          <cell r="CS595">
            <v>-40.311973375501111</v>
          </cell>
          <cell r="CT595">
            <v>-75.265623591491021</v>
          </cell>
          <cell r="CU595">
            <v>-206.82762040162925</v>
          </cell>
          <cell r="CV595">
            <v>-130.71342432359233</v>
          </cell>
          <cell r="CW595">
            <v>-47.47516215138603</v>
          </cell>
          <cell r="CX595">
            <v>-54.37005302507896</v>
          </cell>
          <cell r="CY595">
            <v>-48.947707574465312</v>
          </cell>
          <cell r="CZ595">
            <v>21.110229417565279</v>
          </cell>
          <cell r="DA595">
            <v>-107.18313545570709</v>
          </cell>
          <cell r="DB595">
            <v>-105.06717446923722</v>
          </cell>
          <cell r="DC595">
            <v>-176.67858274199534</v>
          </cell>
          <cell r="DD595">
            <v>-4.3011510339565575</v>
          </cell>
          <cell r="DE595">
            <v>-812.37412019819021</v>
          </cell>
          <cell r="DF595">
            <v>-57.488088862155564</v>
          </cell>
          <cell r="DG595">
            <v>-81.069156207959168</v>
          </cell>
          <cell r="DH595">
            <v>-174.48003749200143</v>
          </cell>
          <cell r="DI595">
            <v>-73.285259399563074</v>
          </cell>
          <cell r="DJ595">
            <v>-24.66542366676731</v>
          </cell>
          <cell r="DK595">
            <v>-61.434660667320713</v>
          </cell>
          <cell r="DL595">
            <v>-53.151645832578652</v>
          </cell>
          <cell r="DM595">
            <v>-0.6181900124065578</v>
          </cell>
          <cell r="DN595">
            <v>-178.96382677659858</v>
          </cell>
          <cell r="DO595">
            <v>-24.434508485719562</v>
          </cell>
          <cell r="DP595">
            <v>-34.910266290535219</v>
          </cell>
          <cell r="DQ595">
            <v>-47.873056505806744</v>
          </cell>
          <cell r="DR595">
            <v>4.8354734256863594</v>
          </cell>
          <cell r="DS595">
            <v>1.1672102264128625E-2</v>
          </cell>
          <cell r="DT595">
            <v>1.3330816640518606E-2</v>
          </cell>
          <cell r="DU595">
            <v>-13.6619223394664</v>
          </cell>
          <cell r="DV595">
            <v>0</v>
          </cell>
          <cell r="DW595">
            <v>5.8134886960033327E-2</v>
          </cell>
          <cell r="DX595">
            <v>2.3131723515689373E-2</v>
          </cell>
          <cell r="DY595">
            <v>18.129738254123367</v>
          </cell>
          <cell r="DZ595">
            <v>0.14998408802784979</v>
          </cell>
          <cell r="EA595">
            <v>6.0855576535686851E-2</v>
          </cell>
          <cell r="EB595">
            <v>5.0554823130369186E-2</v>
          </cell>
          <cell r="EC595">
            <v>0</v>
          </cell>
          <cell r="ED595">
            <v>-6.5056374296545982E-6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2214.1765244491398</v>
          </cell>
          <cell r="BS598">
            <v>-91.116832508239895</v>
          </cell>
          <cell r="BT598">
            <v>-207.68953180569224</v>
          </cell>
          <cell r="BU598">
            <v>-81.894594023702666</v>
          </cell>
          <cell r="BV598">
            <v>-328.56181019591168</v>
          </cell>
          <cell r="BW598">
            <v>-51.556379331741482</v>
          </cell>
          <cell r="BX598">
            <v>2.1958341144490987</v>
          </cell>
          <cell r="BY598">
            <v>-27.976703554857522</v>
          </cell>
          <cell r="BZ598">
            <v>-72.577090038917959</v>
          </cell>
          <cell r="CA598">
            <v>-350.73127376683988</v>
          </cell>
          <cell r="CB598">
            <v>3887.0216391710564</v>
          </cell>
          <cell r="CC598">
            <v>-359.92171565815806</v>
          </cell>
          <cell r="CD598">
            <v>-103.01501795230433</v>
          </cell>
          <cell r="CE598">
            <v>-1583.40513863042</v>
          </cell>
          <cell r="CF598">
            <v>-33.485829750541598</v>
          </cell>
          <cell r="CG598">
            <v>-86.618675626348704</v>
          </cell>
          <cell r="CH598">
            <v>-81.216810417594388</v>
          </cell>
          <cell r="CI598">
            <v>-111.1884586106753</v>
          </cell>
          <cell r="CJ598">
            <v>-121.83378014340997</v>
          </cell>
          <cell r="CK598">
            <v>-144.74531730380841</v>
          </cell>
          <cell r="CL598">
            <v>-79.854697859613225</v>
          </cell>
          <cell r="CM598">
            <v>-22.095370708033442</v>
          </cell>
          <cell r="CN598">
            <v>-291.98778927000239</v>
          </cell>
          <cell r="CO598">
            <v>-212.40141388378106</v>
          </cell>
          <cell r="CP598">
            <v>-348.80714478157461</v>
          </cell>
          <cell r="CQ598">
            <v>-49.169850272592157</v>
          </cell>
          <cell r="CR598">
            <v>-1526.0293726064265</v>
          </cell>
          <cell r="CS598">
            <v>-20.848264375235885</v>
          </cell>
          <cell r="CT598">
            <v>-119.77988370950334</v>
          </cell>
          <cell r="CU598">
            <v>-164.3554046084173</v>
          </cell>
          <cell r="CV598">
            <v>-64.919522596755996</v>
          </cell>
          <cell r="CW598">
            <v>-198.02748121879995</v>
          </cell>
          <cell r="CX598">
            <v>-212.0016504181549</v>
          </cell>
          <cell r="CY598">
            <v>-40.746226236922666</v>
          </cell>
          <cell r="CZ598">
            <v>-28.24188035260886</v>
          </cell>
          <cell r="DA598">
            <v>-306.66998053318821</v>
          </cell>
          <cell r="DB598">
            <v>-165.09095775289461</v>
          </cell>
          <cell r="DC598">
            <v>-151.39534303266555</v>
          </cell>
          <cell r="DD598">
            <v>-53.952777769649401</v>
          </cell>
          <cell r="DE598">
            <v>-1239.2429547943175</v>
          </cell>
          <cell r="DF598">
            <v>-40.627220736118034</v>
          </cell>
          <cell r="DG598">
            <v>-126.73862079903483</v>
          </cell>
          <cell r="DH598">
            <v>-94.102172647370026</v>
          </cell>
          <cell r="DI598">
            <v>-28.962350193876773</v>
          </cell>
          <cell r="DJ598">
            <v>-151.50056377984583</v>
          </cell>
          <cell r="DK598">
            <v>-209.80288715776987</v>
          </cell>
          <cell r="DL598">
            <v>-65.349402391351759</v>
          </cell>
          <cell r="DM598">
            <v>-40.471140522975475</v>
          </cell>
          <cell r="DN598">
            <v>-216.12164154206403</v>
          </cell>
          <cell r="DO598">
            <v>-121.69748665392399</v>
          </cell>
          <cell r="DP598">
            <v>-106.03352532023564</v>
          </cell>
          <cell r="DQ598">
            <v>-37.83594305603765</v>
          </cell>
          <cell r="DR598">
            <v>-172.86800827085972</v>
          </cell>
          <cell r="DS598">
            <v>-29.823575978633016</v>
          </cell>
          <cell r="DT598">
            <v>-24.49741459172219</v>
          </cell>
          <cell r="DU598">
            <v>-36.372598171699792</v>
          </cell>
          <cell r="DV598">
            <v>-15.789408762473613</v>
          </cell>
          <cell r="DW598">
            <v>-33.40133396233432</v>
          </cell>
          <cell r="DX598">
            <v>-1.8098719271365553</v>
          </cell>
          <cell r="DY598">
            <v>-0.90585004631429911</v>
          </cell>
          <cell r="DZ598">
            <v>-3.610249375924468E-2</v>
          </cell>
          <cell r="EA598">
            <v>-1.8619754428509623</v>
          </cell>
          <cell r="EB598">
            <v>-25.631534534273669</v>
          </cell>
          <cell r="EC598">
            <v>-0.88124841591343284</v>
          </cell>
          <cell r="ED598">
            <v>-1.857093945145607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1E-3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1E-3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1E-3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1E-3</v>
          </cell>
          <cell r="K607">
            <v>0</v>
          </cell>
          <cell r="L607">
            <v>0</v>
          </cell>
          <cell r="M607">
            <v>0</v>
          </cell>
          <cell r="N607">
            <v>1E-3</v>
          </cell>
          <cell r="O607">
            <v>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1E-3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1E-3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1E-3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1E-3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1E-3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1E-3</v>
          </cell>
          <cell r="G610">
            <v>1E-3</v>
          </cell>
          <cell r="H610">
            <v>1E-3</v>
          </cell>
          <cell r="I610">
            <v>0</v>
          </cell>
          <cell r="J610">
            <v>1E-3</v>
          </cell>
          <cell r="K610">
            <v>1E-3</v>
          </cell>
          <cell r="L610">
            <v>0</v>
          </cell>
          <cell r="M610">
            <v>1E-3</v>
          </cell>
          <cell r="N610">
            <v>0</v>
          </cell>
          <cell r="O610">
            <v>0</v>
          </cell>
          <cell r="P610">
            <v>1E-3</v>
          </cell>
          <cell r="Q610">
            <v>1E-3</v>
          </cell>
          <cell r="R610">
            <v>0</v>
          </cell>
          <cell r="S610">
            <v>0</v>
          </cell>
          <cell r="T610">
            <v>0</v>
          </cell>
          <cell r="U610">
            <v>1E-3</v>
          </cell>
          <cell r="V610">
            <v>0</v>
          </cell>
          <cell r="W610">
            <v>0</v>
          </cell>
          <cell r="X610">
            <v>1E-3</v>
          </cell>
          <cell r="Y610">
            <v>1E-3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1E-3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1E-3</v>
          </cell>
          <cell r="AW610">
            <v>0</v>
          </cell>
          <cell r="AX610">
            <v>1E-3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1E-3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-1E-3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3.0000000000000001E-3</v>
          </cell>
          <cell r="G611">
            <v>2E-3</v>
          </cell>
          <cell r="H611">
            <v>3.0000000000000001E-3</v>
          </cell>
          <cell r="I611">
            <v>4.0000000000000001E-3</v>
          </cell>
          <cell r="J611">
            <v>1E-3</v>
          </cell>
          <cell r="K611">
            <v>4.0000000000000001E-3</v>
          </cell>
          <cell r="L611">
            <v>0</v>
          </cell>
          <cell r="M611">
            <v>2E-3</v>
          </cell>
          <cell r="N611">
            <v>1E-3</v>
          </cell>
          <cell r="O611">
            <v>2E-3</v>
          </cell>
          <cell r="P611">
            <v>2E-3</v>
          </cell>
          <cell r="Q611">
            <v>1E-3</v>
          </cell>
          <cell r="R611">
            <v>2E-3</v>
          </cell>
          <cell r="S611">
            <v>1E-3</v>
          </cell>
          <cell r="T611">
            <v>1E-3</v>
          </cell>
          <cell r="U611">
            <v>2E-3</v>
          </cell>
          <cell r="V611">
            <v>2E-3</v>
          </cell>
          <cell r="W611">
            <v>2E-3</v>
          </cell>
          <cell r="X611">
            <v>3.0000000000000001E-3</v>
          </cell>
          <cell r="Y611">
            <v>2E-3</v>
          </cell>
          <cell r="Z611">
            <v>2E-3</v>
          </cell>
          <cell r="AA611">
            <v>2E-3</v>
          </cell>
          <cell r="AB611">
            <v>2E-3</v>
          </cell>
          <cell r="AC611">
            <v>1E-3</v>
          </cell>
          <cell r="AD611">
            <v>1E-3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1E-3</v>
          </cell>
          <cell r="G614">
            <v>1E-3</v>
          </cell>
          <cell r="H614">
            <v>0</v>
          </cell>
          <cell r="I614">
            <v>1E-3</v>
          </cell>
          <cell r="J614">
            <v>0</v>
          </cell>
          <cell r="K614">
            <v>1E-3</v>
          </cell>
          <cell r="L614">
            <v>0</v>
          </cell>
          <cell r="M614">
            <v>1E-3</v>
          </cell>
          <cell r="N614">
            <v>1E-3</v>
          </cell>
          <cell r="O614">
            <v>1E-3</v>
          </cell>
          <cell r="P614">
            <v>0</v>
          </cell>
          <cell r="Q614">
            <v>1E-3</v>
          </cell>
          <cell r="R614">
            <v>1E-3</v>
          </cell>
          <cell r="S614">
            <v>1E-3</v>
          </cell>
          <cell r="T614">
            <v>1E-3</v>
          </cell>
          <cell r="U614">
            <v>0</v>
          </cell>
          <cell r="V614">
            <v>1E-3</v>
          </cell>
          <cell r="W614">
            <v>2E-3</v>
          </cell>
          <cell r="X614">
            <v>1E-3</v>
          </cell>
          <cell r="Y614">
            <v>0</v>
          </cell>
          <cell r="Z614">
            <v>0</v>
          </cell>
          <cell r="AA614">
            <v>1E-3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1E-3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1E-3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1E-3</v>
          </cell>
          <cell r="AW614">
            <v>0</v>
          </cell>
          <cell r="AX614">
            <v>1E-3</v>
          </cell>
          <cell r="AY614">
            <v>0</v>
          </cell>
          <cell r="AZ614">
            <v>0</v>
          </cell>
          <cell r="BA614">
            <v>1E-3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1E-3</v>
          </cell>
          <cell r="BJ614">
            <v>0</v>
          </cell>
          <cell r="BK614">
            <v>1E-3</v>
          </cell>
          <cell r="BL614">
            <v>1E-3</v>
          </cell>
          <cell r="BM614">
            <v>0</v>
          </cell>
          <cell r="BN614">
            <v>1E-3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1E-3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1E-3</v>
          </cell>
          <cell r="L616">
            <v>0</v>
          </cell>
          <cell r="M616">
            <v>0</v>
          </cell>
          <cell r="N616">
            <v>1E-3</v>
          </cell>
          <cell r="O616">
            <v>1E-3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1E-3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1E-3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1E-3</v>
          </cell>
          <cell r="BO616">
            <v>0</v>
          </cell>
          <cell r="BP616">
            <v>0</v>
          </cell>
          <cell r="BQ616">
            <v>0</v>
          </cell>
          <cell r="BR616">
            <v>-1E-3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-8.9999999999999993E-3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1E-3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-4.0000000000000001E-3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1E-3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1E-3</v>
          </cell>
          <cell r="O620">
            <v>1E-3</v>
          </cell>
          <cell r="P620">
            <v>1E-3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1E-3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1E-3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1E-3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1E-3</v>
          </cell>
          <cell r="BB620">
            <v>0</v>
          </cell>
          <cell r="BC620">
            <v>1E-3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1E-3</v>
          </cell>
          <cell r="BM620">
            <v>0</v>
          </cell>
          <cell r="BN620">
            <v>1E-3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-2E-3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-1E-3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1E-3</v>
          </cell>
          <cell r="AH626">
            <v>1E-3</v>
          </cell>
          <cell r="AI626">
            <v>1E-3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1E-3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1E-3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1E-3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1E-3</v>
          </cell>
          <cell r="BP626">
            <v>1E-3</v>
          </cell>
          <cell r="BQ626">
            <v>0</v>
          </cell>
          <cell r="BR626">
            <v>-1E-3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1E-3</v>
          </cell>
          <cell r="BX626">
            <v>0</v>
          </cell>
          <cell r="BY626">
            <v>0</v>
          </cell>
          <cell r="BZ626">
            <v>0</v>
          </cell>
          <cell r="CA626">
            <v>1E-3</v>
          </cell>
          <cell r="CB626">
            <v>-1.2E-2</v>
          </cell>
          <cell r="CC626">
            <v>1E-3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1E-3</v>
          </cell>
          <cell r="CJ626">
            <v>1E-3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1E-3</v>
          </cell>
          <cell r="CB629">
            <v>-6.0000000000000001E-3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-1E-3</v>
          </cell>
          <cell r="I710">
            <v>-1E-3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-1E-3</v>
          </cell>
          <cell r="Q710">
            <v>0</v>
          </cell>
          <cell r="R710">
            <v>-1E-3</v>
          </cell>
          <cell r="S710">
            <v>0</v>
          </cell>
          <cell r="T710">
            <v>0</v>
          </cell>
          <cell r="U710">
            <v>-1E-3</v>
          </cell>
          <cell r="V710">
            <v>-1E-3</v>
          </cell>
          <cell r="W710">
            <v>0</v>
          </cell>
          <cell r="X710">
            <v>-1E-3</v>
          </cell>
          <cell r="Y710">
            <v>0</v>
          </cell>
          <cell r="Z710">
            <v>0</v>
          </cell>
          <cell r="AA710">
            <v>-1E-3</v>
          </cell>
          <cell r="AB710">
            <v>-1E-3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-1E-3</v>
          </cell>
          <cell r="AI710">
            <v>-1E-3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-1E-3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-1E-3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1E-3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-1E-3</v>
          </cell>
          <cell r="I714">
            <v>-1E-3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-1E-3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-1E-3</v>
          </cell>
          <cell r="K715">
            <v>-1E-3</v>
          </cell>
          <cell r="L715">
            <v>0</v>
          </cell>
          <cell r="M715">
            <v>-1E-3</v>
          </cell>
          <cell r="N715">
            <v>0</v>
          </cell>
          <cell r="O715">
            <v>-1E-3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-1E-3</v>
          </cell>
          <cell r="Y715">
            <v>-1E-3</v>
          </cell>
          <cell r="Z715">
            <v>-1E-3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-1E-3</v>
          </cell>
          <cell r="AL715">
            <v>0</v>
          </cell>
          <cell r="AM715">
            <v>-1E-3</v>
          </cell>
          <cell r="AN715">
            <v>0</v>
          </cell>
          <cell r="AO715">
            <v>-1E-3</v>
          </cell>
          <cell r="AP715">
            <v>-1E-3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-1E-3</v>
          </cell>
          <cell r="AW715">
            <v>0</v>
          </cell>
          <cell r="AX715">
            <v>-1E-3</v>
          </cell>
          <cell r="AY715">
            <v>0</v>
          </cell>
          <cell r="AZ715">
            <v>-1E-3</v>
          </cell>
          <cell r="BA715">
            <v>0</v>
          </cell>
          <cell r="BB715">
            <v>-1E-3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-1E-3</v>
          </cell>
          <cell r="BH715">
            <v>0</v>
          </cell>
          <cell r="BI715">
            <v>-1E-3</v>
          </cell>
          <cell r="BJ715">
            <v>0</v>
          </cell>
          <cell r="BK715">
            <v>-1E-3</v>
          </cell>
          <cell r="BL715">
            <v>-1E-3</v>
          </cell>
          <cell r="BM715">
            <v>-1E-3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2E-3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-1E-3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-1E-3</v>
          </cell>
          <cell r="Z716">
            <v>-1E-3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-1E-3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-1E-3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-1E-3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-1E-3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-1E-3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-1E-3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2E-3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3.0000000000000001E-3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-1E-3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-2E-3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-2.1999999999999999E-2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-1E-3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-1E-3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-1E-3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-1E-3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1E-3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7.0000000000000001E-3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2E-3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-15959.78599999845</v>
          </cell>
          <cell r="BS810">
            <v>-772.33400000003166</v>
          </cell>
          <cell r="BT810">
            <v>-864.58400000003166</v>
          </cell>
          <cell r="BU810">
            <v>-1346.0200000000186</v>
          </cell>
          <cell r="BV810">
            <v>-1554.4200000001583</v>
          </cell>
          <cell r="BW810">
            <v>-1798.7750000001397</v>
          </cell>
          <cell r="BX810">
            <v>-1911.0300000000279</v>
          </cell>
          <cell r="BY810">
            <v>-1731.3190000000177</v>
          </cell>
          <cell r="BZ810">
            <v>-1733.5509999999776</v>
          </cell>
          <cell r="CA810">
            <v>-1528.7099999999627</v>
          </cell>
          <cell r="CB810">
            <v>-1239.8759999999311</v>
          </cell>
          <cell r="CC810">
            <v>-835.07999999984168</v>
          </cell>
          <cell r="CD810">
            <v>-644.08700000005774</v>
          </cell>
          <cell r="CE810">
            <v>-15891.06799999997</v>
          </cell>
          <cell r="CF810">
            <v>-769.07900000014342</v>
          </cell>
          <cell r="CG810">
            <v>-860.80400000000373</v>
          </cell>
          <cell r="CH810">
            <v>-1340.2229999999981</v>
          </cell>
          <cell r="CI810">
            <v>-1547.6700000000419</v>
          </cell>
          <cell r="CJ810">
            <v>-1791.1179999999003</v>
          </cell>
          <cell r="CK810">
            <v>-1902.6299999998882</v>
          </cell>
          <cell r="CL810">
            <v>-1723.8479999999981</v>
          </cell>
          <cell r="CM810">
            <v>-1726.2660000000615</v>
          </cell>
          <cell r="CN810">
            <v>-1522.1399999998976</v>
          </cell>
          <cell r="CO810">
            <v>-1234.4199999999255</v>
          </cell>
          <cell r="CP810">
            <v>-831.47999999998137</v>
          </cell>
          <cell r="CQ810">
            <v>-641.39000000001397</v>
          </cell>
          <cell r="CR810">
            <v>-15887.078000001609</v>
          </cell>
          <cell r="CS810">
            <v>-768.98600000003353</v>
          </cell>
          <cell r="CT810">
            <v>-860.57999999995809</v>
          </cell>
          <cell r="CU810">
            <v>-1339.8819999999832</v>
          </cell>
          <cell r="CV810">
            <v>-1547.2800000000279</v>
          </cell>
          <cell r="CW810">
            <v>-1790.4980000000214</v>
          </cell>
          <cell r="CX810">
            <v>-1902.2399999999907</v>
          </cell>
          <cell r="CY810">
            <v>-1723.5069999999832</v>
          </cell>
          <cell r="CZ810">
            <v>-1725.6770000001416</v>
          </cell>
          <cell r="DA810">
            <v>-1521.660000000149</v>
          </cell>
          <cell r="DB810">
            <v>-1234.2029999999795</v>
          </cell>
          <cell r="DC810">
            <v>-831.32999999995809</v>
          </cell>
          <cell r="DD810">
            <v>-641.23499999998603</v>
          </cell>
          <cell r="DE810">
            <v>-15841.140999998897</v>
          </cell>
          <cell r="DF810">
            <v>-765.26599999982864</v>
          </cell>
          <cell r="DG810">
            <v>-886.99400000018068</v>
          </cell>
          <cell r="DH810">
            <v>-1333.464999999851</v>
          </cell>
          <cell r="DI810">
            <v>-1539.7799999997951</v>
          </cell>
          <cell r="DJ810">
            <v>-1781.8179999999702</v>
          </cell>
          <cell r="DK810">
            <v>-1893</v>
          </cell>
          <cell r="DL810">
            <v>-1715.2919999998994</v>
          </cell>
          <cell r="DM810">
            <v>-1717.4000000001397</v>
          </cell>
          <cell r="DN810">
            <v>-1514.4599999999627</v>
          </cell>
          <cell r="DO810">
            <v>-1228.2510000000475</v>
          </cell>
          <cell r="DP810">
            <v>-827.28000000002794</v>
          </cell>
          <cell r="DQ810">
            <v>-638.13500000000931</v>
          </cell>
          <cell r="DR810">
            <v>-15731.253000000492</v>
          </cell>
          <cell r="DS810">
            <v>-761.39099999982864</v>
          </cell>
          <cell r="DT810">
            <v>-852.09600000001956</v>
          </cell>
          <cell r="DU810">
            <v>-1326.7690000000875</v>
          </cell>
          <cell r="DV810">
            <v>-1532.1599999999162</v>
          </cell>
          <cell r="DW810">
            <v>-1772.920999999973</v>
          </cell>
          <cell r="DX810">
            <v>-1883.6100000001024</v>
          </cell>
          <cell r="DY810">
            <v>-1706.5499999999302</v>
          </cell>
          <cell r="DZ810">
            <v>-1708.8129999999655</v>
          </cell>
          <cell r="EA810">
            <v>-1506.7199999999721</v>
          </cell>
          <cell r="EB810">
            <v>-1222.0820000000531</v>
          </cell>
          <cell r="EC810">
            <v>-823.22999999998137</v>
          </cell>
          <cell r="ED810">
            <v>-634.91100000008009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-3351.5550599996932</v>
          </cell>
          <cell r="BS812">
            <v>-162.19014000002062</v>
          </cell>
          <cell r="BT812">
            <v>-181.56263999998919</v>
          </cell>
          <cell r="BU812">
            <v>-282.66419999999925</v>
          </cell>
          <cell r="BV812">
            <v>-326.42820000002393</v>
          </cell>
          <cell r="BW812">
            <v>-377.74275000000489</v>
          </cell>
          <cell r="BX812">
            <v>-401.31630000000587</v>
          </cell>
          <cell r="BY812">
            <v>-363.57699000000139</v>
          </cell>
          <cell r="BZ812">
            <v>-364.04571000000578</v>
          </cell>
          <cell r="CA812">
            <v>-321.0291000000143</v>
          </cell>
          <cell r="CB812">
            <v>-260.37395999999717</v>
          </cell>
          <cell r="CC812">
            <v>-175.36679999995977</v>
          </cell>
          <cell r="CD812">
            <v>-135.25827000002027</v>
          </cell>
          <cell r="CE812">
            <v>-3496.0349599998444</v>
          </cell>
          <cell r="CF812">
            <v>-169.1973800000269</v>
          </cell>
          <cell r="CG812">
            <v>-189.37688000002527</v>
          </cell>
          <cell r="CH812">
            <v>-294.84905999997864</v>
          </cell>
          <cell r="CI812">
            <v>-340.48740000001271</v>
          </cell>
          <cell r="CJ812">
            <v>-394.04595999998855</v>
          </cell>
          <cell r="CK812">
            <v>-418.57859999997891</v>
          </cell>
          <cell r="CL812">
            <v>-379.24655999999959</v>
          </cell>
          <cell r="CM812">
            <v>-379.77852000002167</v>
          </cell>
          <cell r="CN812">
            <v>-334.87079999997513</v>
          </cell>
          <cell r="CO812">
            <v>-271.57240000000456</v>
          </cell>
          <cell r="CP812">
            <v>-182.92560000001686</v>
          </cell>
          <cell r="CQ812">
            <v>-141.10580000001937</v>
          </cell>
          <cell r="CR812">
            <v>-3495.1571600004099</v>
          </cell>
          <cell r="CS812">
            <v>-169.17692000002717</v>
          </cell>
          <cell r="CT812">
            <v>-189.32759999998962</v>
          </cell>
          <cell r="CU812">
            <v>-294.77404000001843</v>
          </cell>
          <cell r="CV812">
            <v>-340.40160000001197</v>
          </cell>
          <cell r="CW812">
            <v>-393.90956000000006</v>
          </cell>
          <cell r="CX812">
            <v>-418.49280000000726</v>
          </cell>
          <cell r="CY812">
            <v>-379.17154000001028</v>
          </cell>
          <cell r="CZ812">
            <v>-379.64894000004278</v>
          </cell>
          <cell r="DA812">
            <v>-334.76520000005257</v>
          </cell>
          <cell r="DB812">
            <v>-271.52465999999549</v>
          </cell>
          <cell r="DC812">
            <v>-182.89259999999194</v>
          </cell>
          <cell r="DD812">
            <v>-141.07169999997132</v>
          </cell>
          <cell r="DE812">
            <v>-3643.4624299993739</v>
          </cell>
          <cell r="DF812">
            <v>-176.01117999997223</v>
          </cell>
          <cell r="DG812">
            <v>-204.0086200000369</v>
          </cell>
          <cell r="DH812">
            <v>-306.69694999995409</v>
          </cell>
          <cell r="DI812">
            <v>-354.14939999993658</v>
          </cell>
          <cell r="DJ812">
            <v>-409.81813999998849</v>
          </cell>
          <cell r="DK812">
            <v>-435.38999999998487</v>
          </cell>
          <cell r="DL812">
            <v>-394.5171599999594</v>
          </cell>
          <cell r="DM812">
            <v>-395.00200000003679</v>
          </cell>
          <cell r="DN812">
            <v>-348.32579999999143</v>
          </cell>
          <cell r="DO812">
            <v>-282.49773000000278</v>
          </cell>
          <cell r="DP812">
            <v>-190.27439999999478</v>
          </cell>
          <cell r="DQ812">
            <v>-146.77104999998119</v>
          </cell>
          <cell r="DR812">
            <v>-3618.1881900001317</v>
          </cell>
          <cell r="DS812">
            <v>-175.11992999992799</v>
          </cell>
          <cell r="DT812">
            <v>-195.98207999998704</v>
          </cell>
          <cell r="DU812">
            <v>-305.15687000000617</v>
          </cell>
          <cell r="DV812">
            <v>-352.39679999998771</v>
          </cell>
          <cell r="DW812">
            <v>-407.77183000001241</v>
          </cell>
          <cell r="DX812">
            <v>-433.23030000002473</v>
          </cell>
          <cell r="DY812">
            <v>-392.50649999998859</v>
          </cell>
          <cell r="DZ812">
            <v>-393.02699000001303</v>
          </cell>
          <cell r="EA812">
            <v>-346.5456000000122</v>
          </cell>
          <cell r="EB812">
            <v>-281.07886000000872</v>
          </cell>
          <cell r="EC812">
            <v>-189.34289999998873</v>
          </cell>
          <cell r="ED812">
            <v>-146.029530000058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9">
          <cell r="F839">
            <v>1466.8889999999999</v>
          </cell>
          <cell r="G839">
            <v>1487.0619999999999</v>
          </cell>
          <cell r="H839">
            <v>1945.002</v>
          </cell>
          <cell r="I839">
            <v>2009.79</v>
          </cell>
          <cell r="J839">
            <v>2160.1109999999999</v>
          </cell>
          <cell r="K839">
            <v>2157.87</v>
          </cell>
          <cell r="L839">
            <v>2034.0650000000001</v>
          </cell>
          <cell r="M839">
            <v>2146.8429999999998</v>
          </cell>
          <cell r="N839">
            <v>2089.3200000000002</v>
          </cell>
          <cell r="O839">
            <v>1993.4549999999999</v>
          </cell>
          <cell r="P839">
            <v>1585.8</v>
          </cell>
          <cell r="Q839">
            <v>1339.634</v>
          </cell>
          <cell r="R839">
            <v>22252.868999999999</v>
          </cell>
          <cell r="S839">
            <v>1459.48</v>
          </cell>
          <cell r="T839">
            <v>1428.588</v>
          </cell>
          <cell r="U839">
            <v>1935.3610000000001</v>
          </cell>
          <cell r="V839">
            <v>1999.77</v>
          </cell>
          <cell r="W839">
            <v>2149.3850000000002</v>
          </cell>
          <cell r="X839">
            <v>2147.04</v>
          </cell>
          <cell r="Y839">
            <v>2023.9280000000001</v>
          </cell>
          <cell r="Z839">
            <v>2136.1170000000002</v>
          </cell>
          <cell r="AA839">
            <v>2078.94</v>
          </cell>
          <cell r="AB839">
            <v>1983.442</v>
          </cell>
          <cell r="AC839">
            <v>1577.88</v>
          </cell>
          <cell r="AD839">
            <v>1332.9380000000001</v>
          </cell>
          <cell r="AE839">
            <v>22141.691999999995</v>
          </cell>
          <cell r="AF839">
            <v>1452.2260000000001</v>
          </cell>
          <cell r="AG839">
            <v>1421.4480000000001</v>
          </cell>
          <cell r="AH839">
            <v>1925.6890000000001</v>
          </cell>
          <cell r="AI839">
            <v>1989.75</v>
          </cell>
          <cell r="AJ839">
            <v>2138.6280000000002</v>
          </cell>
          <cell r="AK839">
            <v>2136.39</v>
          </cell>
          <cell r="AL839">
            <v>2013.8219999999999</v>
          </cell>
          <cell r="AM839">
            <v>2125.4839999999999</v>
          </cell>
          <cell r="AN839">
            <v>2068.5</v>
          </cell>
          <cell r="AO839">
            <v>1973.5530000000001</v>
          </cell>
          <cell r="AP839">
            <v>1569.96</v>
          </cell>
          <cell r="AQ839">
            <v>1326.242</v>
          </cell>
          <cell r="AR839">
            <v>22030.878999999997</v>
          </cell>
          <cell r="AS839">
            <v>1444.972</v>
          </cell>
          <cell r="AT839">
            <v>1414.308</v>
          </cell>
          <cell r="AU839">
            <v>1915.9860000000001</v>
          </cell>
          <cell r="AV839">
            <v>1979.82</v>
          </cell>
          <cell r="AW839">
            <v>2127.933</v>
          </cell>
          <cell r="AX839">
            <v>2125.71</v>
          </cell>
          <cell r="AY839">
            <v>2003.7159999999999</v>
          </cell>
          <cell r="AZ839">
            <v>2114.8510000000001</v>
          </cell>
          <cell r="BA839">
            <v>2058.1799999999998</v>
          </cell>
          <cell r="BB839">
            <v>1963.664</v>
          </cell>
          <cell r="BC839">
            <v>1562.1</v>
          </cell>
          <cell r="BD839">
            <v>1319.6389999999999</v>
          </cell>
          <cell r="BE839">
            <v>21970.996999999999</v>
          </cell>
          <cell r="BF839">
            <v>1437.7180000000001</v>
          </cell>
          <cell r="BG839">
            <v>1457.482</v>
          </cell>
          <cell r="BH839">
            <v>1906.4690000000001</v>
          </cell>
          <cell r="BI839">
            <v>1969.86</v>
          </cell>
          <cell r="BJ839">
            <v>2117.3310000000001</v>
          </cell>
          <cell r="BK839">
            <v>2115.09</v>
          </cell>
          <cell r="BL839">
            <v>1993.703</v>
          </cell>
          <cell r="BM839">
            <v>2104.2489999999998</v>
          </cell>
          <cell r="BN839">
            <v>2047.86</v>
          </cell>
          <cell r="BO839">
            <v>1953.8989999999999</v>
          </cell>
          <cell r="BP839">
            <v>1554.3</v>
          </cell>
          <cell r="BQ839">
            <v>1313.0360000000001</v>
          </cell>
          <cell r="BR839">
            <v>21811.194000000003</v>
          </cell>
          <cell r="BS839">
            <v>1430.5260000000001</v>
          </cell>
          <cell r="BT839">
            <v>1400.2239999999999</v>
          </cell>
          <cell r="BU839">
            <v>1896.921</v>
          </cell>
          <cell r="BV839">
            <v>1960.08</v>
          </cell>
          <cell r="BW839">
            <v>2106.6979999999999</v>
          </cell>
          <cell r="BX839">
            <v>2104.56</v>
          </cell>
          <cell r="BY839">
            <v>1983.69</v>
          </cell>
          <cell r="BZ839">
            <v>2093.7399999999998</v>
          </cell>
          <cell r="CA839">
            <v>2037.69</v>
          </cell>
          <cell r="CB839">
            <v>1944.0719999999999</v>
          </cell>
          <cell r="CC839">
            <v>1546.56</v>
          </cell>
          <cell r="CD839">
            <v>1306.433</v>
          </cell>
          <cell r="CE839">
            <v>21702.052000000003</v>
          </cell>
          <cell r="CF839">
            <v>1423.4580000000001</v>
          </cell>
          <cell r="CG839">
            <v>1393.28</v>
          </cell>
          <cell r="CH839">
            <v>1887.3420000000001</v>
          </cell>
          <cell r="CI839">
            <v>1950.24</v>
          </cell>
          <cell r="CJ839">
            <v>2096.1579999999999</v>
          </cell>
          <cell r="CK839">
            <v>2094.0300000000002</v>
          </cell>
          <cell r="CL839">
            <v>1973.8009999999999</v>
          </cell>
          <cell r="CM839">
            <v>2083.2620000000002</v>
          </cell>
          <cell r="CN839">
            <v>2027.43</v>
          </cell>
          <cell r="CO839">
            <v>1934.307</v>
          </cell>
          <cell r="CP839">
            <v>1538.79</v>
          </cell>
          <cell r="CQ839">
            <v>1299.954</v>
          </cell>
          <cell r="CR839">
            <v>21593.618000000002</v>
          </cell>
          <cell r="CS839">
            <v>1416.2660000000001</v>
          </cell>
          <cell r="CT839">
            <v>1386.252</v>
          </cell>
          <cell r="CU839">
            <v>1877.9490000000001</v>
          </cell>
          <cell r="CV839">
            <v>1940.52</v>
          </cell>
          <cell r="CW839">
            <v>2085.7109999999998</v>
          </cell>
          <cell r="CX839">
            <v>2083.5300000000002</v>
          </cell>
          <cell r="CY839">
            <v>1963.943</v>
          </cell>
          <cell r="CZ839">
            <v>2072.9079999999999</v>
          </cell>
          <cell r="DA839">
            <v>2017.32</v>
          </cell>
          <cell r="DB839">
            <v>1924.6659999999999</v>
          </cell>
          <cell r="DC839">
            <v>1531.14</v>
          </cell>
          <cell r="DD839">
            <v>1293.413</v>
          </cell>
          <cell r="DE839">
            <v>21534.654000000002</v>
          </cell>
          <cell r="DF839">
            <v>1409.1980000000001</v>
          </cell>
          <cell r="DG839">
            <v>1428.569</v>
          </cell>
          <cell r="DH839">
            <v>1868.556</v>
          </cell>
          <cell r="DI839">
            <v>1930.77</v>
          </cell>
          <cell r="DJ839">
            <v>2075.1709999999998</v>
          </cell>
          <cell r="DK839">
            <v>2073.12</v>
          </cell>
          <cell r="DL839">
            <v>1954.085</v>
          </cell>
          <cell r="DM839">
            <v>2062.5230000000001</v>
          </cell>
          <cell r="DN839">
            <v>2007.21</v>
          </cell>
          <cell r="DO839">
            <v>1915.1179999999999</v>
          </cell>
          <cell r="DP839">
            <v>1523.4</v>
          </cell>
          <cell r="DQ839">
            <v>1286.934</v>
          </cell>
          <cell r="DR839">
            <v>21378.170999999998</v>
          </cell>
          <cell r="DS839">
            <v>1402.1610000000001</v>
          </cell>
          <cell r="DT839">
            <v>1372.42</v>
          </cell>
          <cell r="DU839">
            <v>1859.2249999999999</v>
          </cell>
          <cell r="DV839">
            <v>1921.17</v>
          </cell>
          <cell r="DW839">
            <v>2064.848</v>
          </cell>
          <cell r="DX839">
            <v>2062.7399999999998</v>
          </cell>
          <cell r="DY839">
            <v>1944.413</v>
          </cell>
          <cell r="DZ839">
            <v>2052.1689999999999</v>
          </cell>
          <cell r="EA839">
            <v>1997.19</v>
          </cell>
          <cell r="EB839">
            <v>1905.4770000000001</v>
          </cell>
          <cell r="EC839">
            <v>1515.81</v>
          </cell>
          <cell r="ED839">
            <v>1280.548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1158.84231</v>
          </cell>
          <cell r="G841">
            <v>1174.77898</v>
          </cell>
          <cell r="H841">
            <v>1536.5515800000001</v>
          </cell>
          <cell r="I841">
            <v>1587.7341000000001</v>
          </cell>
          <cell r="J841">
            <v>1706.4876899999999</v>
          </cell>
          <cell r="K841">
            <v>1704.7173</v>
          </cell>
          <cell r="L841">
            <v>1606.9113500000001</v>
          </cell>
          <cell r="M841">
            <v>1696.0059699999999</v>
          </cell>
          <cell r="N841">
            <v>1650.5628000000002</v>
          </cell>
          <cell r="O841">
            <v>1574.82945</v>
          </cell>
          <cell r="P841">
            <v>1252.7819999999999</v>
          </cell>
          <cell r="Q841">
            <v>1058.31086</v>
          </cell>
          <cell r="R841">
            <v>17802.2952</v>
          </cell>
          <cell r="S841">
            <v>1167.5840000000001</v>
          </cell>
          <cell r="T841">
            <v>1142.8704</v>
          </cell>
          <cell r="U841">
            <v>1548.2888000000003</v>
          </cell>
          <cell r="V841">
            <v>1599.816</v>
          </cell>
          <cell r="W841">
            <v>1719.5080000000003</v>
          </cell>
          <cell r="X841">
            <v>1717.6320000000001</v>
          </cell>
          <cell r="Y841">
            <v>1619.1424000000002</v>
          </cell>
          <cell r="Z841">
            <v>1708.8936000000003</v>
          </cell>
          <cell r="AA841">
            <v>1663.152</v>
          </cell>
          <cell r="AB841">
            <v>1586.7536</v>
          </cell>
          <cell r="AC841">
            <v>1262.3040000000001</v>
          </cell>
          <cell r="AD841">
            <v>1066.3504</v>
          </cell>
          <cell r="AE841">
            <v>18377.604359999998</v>
          </cell>
          <cell r="AF841">
            <v>1205.3475800000001</v>
          </cell>
          <cell r="AG841">
            <v>1179.8018400000001</v>
          </cell>
          <cell r="AH841">
            <v>1598.3218700000002</v>
          </cell>
          <cell r="AI841">
            <v>1651.4925000000001</v>
          </cell>
          <cell r="AJ841">
            <v>1775.0612400000002</v>
          </cell>
          <cell r="AK841">
            <v>1773.2037</v>
          </cell>
          <cell r="AL841">
            <v>1671.47226</v>
          </cell>
          <cell r="AM841">
            <v>1764.1517200000001</v>
          </cell>
          <cell r="AN841">
            <v>1716.8550000000002</v>
          </cell>
          <cell r="AO841">
            <v>1638.0489900000002</v>
          </cell>
          <cell r="AP841">
            <v>1303.0668000000001</v>
          </cell>
          <cell r="AQ841">
            <v>1100.7808600000001</v>
          </cell>
          <cell r="AR841">
            <v>18505.93836</v>
          </cell>
          <cell r="AS841">
            <v>1213.77648</v>
          </cell>
          <cell r="AT841">
            <v>1188.01872</v>
          </cell>
          <cell r="AU841">
            <v>1609.4282400000002</v>
          </cell>
          <cell r="AV841">
            <v>1663.0488</v>
          </cell>
          <cell r="AW841">
            <v>1787.4637200000002</v>
          </cell>
          <cell r="AX841">
            <v>1785.5964000000001</v>
          </cell>
          <cell r="AY841">
            <v>1683.1214400000001</v>
          </cell>
          <cell r="AZ841">
            <v>1776.4748400000003</v>
          </cell>
          <cell r="BA841">
            <v>1728.8712</v>
          </cell>
          <cell r="BB841">
            <v>1649.4777600000002</v>
          </cell>
          <cell r="BC841">
            <v>1312.164</v>
          </cell>
          <cell r="BD841">
            <v>1108.49676</v>
          </cell>
          <cell r="BE841">
            <v>19114.767390000001</v>
          </cell>
          <cell r="BF841">
            <v>1250.81466</v>
          </cell>
          <cell r="BG841">
            <v>1268.0093400000001</v>
          </cell>
          <cell r="BH841">
            <v>1658.6280300000001</v>
          </cell>
          <cell r="BI841">
            <v>1713.7782</v>
          </cell>
          <cell r="BJ841">
            <v>1842.0779700000001</v>
          </cell>
          <cell r="BK841">
            <v>1840.1283000000001</v>
          </cell>
          <cell r="BL841">
            <v>1734.52161</v>
          </cell>
          <cell r="BM841">
            <v>1830.6966299999999</v>
          </cell>
          <cell r="BN841">
            <v>1781.6381999999999</v>
          </cell>
          <cell r="BO841">
            <v>1699.89213</v>
          </cell>
          <cell r="BP841">
            <v>1352.241</v>
          </cell>
          <cell r="BQ841">
            <v>1142.34132</v>
          </cell>
          <cell r="BR841">
            <v>19193.850720000002</v>
          </cell>
          <cell r="BS841">
            <v>1258.8628800000001</v>
          </cell>
          <cell r="BT841">
            <v>1232.19712</v>
          </cell>
          <cell r="BU841">
            <v>1669.2904800000001</v>
          </cell>
          <cell r="BV841">
            <v>1724.8704</v>
          </cell>
          <cell r="BW841">
            <v>1853.8942399999999</v>
          </cell>
          <cell r="BX841">
            <v>1852.0128</v>
          </cell>
          <cell r="BY841">
            <v>1745.6472000000001</v>
          </cell>
          <cell r="BZ841">
            <v>1842.4911999999997</v>
          </cell>
          <cell r="CA841">
            <v>1793.1672000000001</v>
          </cell>
          <cell r="CB841">
            <v>1710.7833599999999</v>
          </cell>
          <cell r="CC841">
            <v>1360.9728</v>
          </cell>
          <cell r="CD841">
            <v>1149.66104</v>
          </cell>
          <cell r="CE841">
            <v>19748.867320000001</v>
          </cell>
          <cell r="CF841">
            <v>1295.3467799999999</v>
          </cell>
          <cell r="CG841">
            <v>1267.8847999999998</v>
          </cell>
          <cell r="CH841">
            <v>1717.4812199999999</v>
          </cell>
          <cell r="CI841">
            <v>1774.7183999999997</v>
          </cell>
          <cell r="CJ841">
            <v>1907.5037799999998</v>
          </cell>
          <cell r="CK841">
            <v>1905.5672999999999</v>
          </cell>
          <cell r="CL841">
            <v>1796.1589099999999</v>
          </cell>
          <cell r="CM841">
            <v>1895.7684199999999</v>
          </cell>
          <cell r="CN841">
            <v>1844.9612999999999</v>
          </cell>
          <cell r="CO841">
            <v>1760.2193699999998</v>
          </cell>
          <cell r="CP841">
            <v>1400.2988999999998</v>
          </cell>
          <cell r="CQ841">
            <v>1182.95814</v>
          </cell>
          <cell r="CR841">
            <v>20082.064740000002</v>
          </cell>
          <cell r="CS841">
            <v>1317.1273799999999</v>
          </cell>
          <cell r="CT841">
            <v>1289.2143599999999</v>
          </cell>
          <cell r="CU841">
            <v>1746.4925699999999</v>
          </cell>
          <cell r="CV841">
            <v>1804.6835999999998</v>
          </cell>
          <cell r="CW841">
            <v>1939.7112299999997</v>
          </cell>
          <cell r="CX841">
            <v>1937.6829</v>
          </cell>
          <cell r="CY841">
            <v>1826.4669899999999</v>
          </cell>
          <cell r="CZ841">
            <v>1927.8044399999999</v>
          </cell>
          <cell r="DA841">
            <v>1876.1075999999998</v>
          </cell>
          <cell r="DB841">
            <v>1789.9393799999998</v>
          </cell>
          <cell r="DC841">
            <v>1423.9602</v>
          </cell>
          <cell r="DD841">
            <v>1202.87409</v>
          </cell>
          <cell r="DE841">
            <v>20457.921300000002</v>
          </cell>
          <cell r="DF841">
            <v>1338.7381</v>
          </cell>
          <cell r="DG841">
            <v>1357.1405499999998</v>
          </cell>
          <cell r="DH841">
            <v>1775.1281999999999</v>
          </cell>
          <cell r="DI841">
            <v>1834.2314999999999</v>
          </cell>
          <cell r="DJ841">
            <v>1971.4124499999998</v>
          </cell>
          <cell r="DK841">
            <v>1969.4639999999997</v>
          </cell>
          <cell r="DL841">
            <v>1856.38075</v>
          </cell>
          <cell r="DM841">
            <v>1959.3968500000001</v>
          </cell>
          <cell r="DN841">
            <v>1906.8495</v>
          </cell>
          <cell r="DO841">
            <v>1819.3620999999998</v>
          </cell>
          <cell r="DP841">
            <v>1447.23</v>
          </cell>
          <cell r="DQ841">
            <v>1222.5872999999999</v>
          </cell>
          <cell r="DR841">
            <v>20736.825869999997</v>
          </cell>
          <cell r="DS841">
            <v>1360.09617</v>
          </cell>
          <cell r="DT841">
            <v>1331.2474</v>
          </cell>
          <cell r="DU841">
            <v>1803.4482499999999</v>
          </cell>
          <cell r="DV841">
            <v>1863.5349000000001</v>
          </cell>
          <cell r="DW841">
            <v>2002.90256</v>
          </cell>
          <cell r="DX841">
            <v>2000.8577999999998</v>
          </cell>
          <cell r="DY841">
            <v>1886.08061</v>
          </cell>
          <cell r="DZ841">
            <v>1990.6039299999998</v>
          </cell>
          <cell r="EA841">
            <v>1937.2743</v>
          </cell>
          <cell r="EB841">
            <v>1848.31269</v>
          </cell>
          <cell r="EC841">
            <v>1470.3356999999999</v>
          </cell>
          <cell r="ED841">
            <v>1242.13156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1.4674163000000817</v>
          </cell>
          <cell r="AF844">
            <v>0</v>
          </cell>
          <cell r="AG844">
            <v>0</v>
          </cell>
          <cell r="AH844">
            <v>0.33401200000000131</v>
          </cell>
          <cell r="AI844">
            <v>6.2319999999999709E-2</v>
          </cell>
          <cell r="AJ844">
            <v>0.36451029999999918</v>
          </cell>
          <cell r="AK844">
            <v>0.70657400000000337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0.4135781000000236</v>
          </cell>
          <cell r="AS844">
            <v>0</v>
          </cell>
          <cell r="AT844">
            <v>0</v>
          </cell>
          <cell r="AU844">
            <v>0.21356200000000047</v>
          </cell>
          <cell r="AV844">
            <v>0.20001609999999914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-3.2730000000000814E-3</v>
          </cell>
          <cell r="DS844">
            <v>0</v>
          </cell>
          <cell r="DT844">
            <v>0</v>
          </cell>
          <cell r="DU844">
            <v>-3.2730000000000814E-3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1.1754577795983323E-2</v>
          </cell>
          <cell r="G845">
            <v>2.1488532009591665E-2</v>
          </cell>
          <cell r="H845">
            <v>1.0756795637828276E-2</v>
          </cell>
          <cell r="I845">
            <v>1.1618739879750706E-3</v>
          </cell>
          <cell r="J845">
            <v>1.087040733004585E-3</v>
          </cell>
          <cell r="K845">
            <v>-4.4345123112563556E-3</v>
          </cell>
          <cell r="L845">
            <v>3.1696092537139009E-3</v>
          </cell>
          <cell r="M845">
            <v>-7.0007189694045735E-3</v>
          </cell>
          <cell r="N845">
            <v>-2.0640739340116454E-3</v>
          </cell>
          <cell r="O845">
            <v>2.9786073940911706E-3</v>
          </cell>
          <cell r="P845">
            <v>1.4168011723100449E-2</v>
          </cell>
          <cell r="Q845">
            <v>1.1187566234912794E-2</v>
          </cell>
          <cell r="R845">
            <v>2.3677940150115262E-3</v>
          </cell>
          <cell r="S845">
            <v>1.8299910111849726E-2</v>
          </cell>
          <cell r="T845">
            <v>1.2601405037081292E-2</v>
          </cell>
          <cell r="U845">
            <v>6.8774455722682148E-3</v>
          </cell>
          <cell r="V845">
            <v>-1.3219073516097524E-3</v>
          </cell>
          <cell r="W845">
            <v>1.82501166796456E-3</v>
          </cell>
          <cell r="X845">
            <v>-7.6887497355571099E-4</v>
          </cell>
          <cell r="Y845">
            <v>-1.5980249818209558E-2</v>
          </cell>
          <cell r="Z845">
            <v>-6.9937674457243304E-3</v>
          </cell>
          <cell r="AA845">
            <v>-1.9904214738595272E-3</v>
          </cell>
          <cell r="AB845">
            <v>-8.050473751612941E-3</v>
          </cell>
          <cell r="AC845">
            <v>1.375562003174835E-2</v>
          </cell>
          <cell r="AD845">
            <v>1.0159830573787332E-2</v>
          </cell>
          <cell r="AE845">
            <v>-3.2546644202291475E-4</v>
          </cell>
          <cell r="AF845">
            <v>1.3820622830724716E-2</v>
          </cell>
          <cell r="AG845">
            <v>1.1438788852018433E-2</v>
          </cell>
          <cell r="AH845">
            <v>7.9725883498120709E-3</v>
          </cell>
          <cell r="AI845">
            <v>1.3445473577888833E-3</v>
          </cell>
          <cell r="AJ845">
            <v>1.9842678480586073E-3</v>
          </cell>
          <cell r="AK845">
            <v>-5.221449925873145E-3</v>
          </cell>
          <cell r="AL845">
            <v>5.3530460722186035E-2</v>
          </cell>
          <cell r="AM845">
            <v>-2.0584343047204356E-2</v>
          </cell>
          <cell r="AN845">
            <v>-1.194910550267636E-2</v>
          </cell>
          <cell r="AO845">
            <v>6.2785912257368182E-4</v>
          </cell>
          <cell r="AP845">
            <v>2.1789221529989078E-2</v>
          </cell>
          <cell r="AQ845">
            <v>7.3475103452480539E-3</v>
          </cell>
          <cell r="AR845">
            <v>7.5852685791222285E-3</v>
          </cell>
          <cell r="AS845">
            <v>4.2927479204628582E-3</v>
          </cell>
          <cell r="AT845">
            <v>1.9300141549102534E-2</v>
          </cell>
          <cell r="AU845">
            <v>7.1179463281687561E-3</v>
          </cell>
          <cell r="AV845">
            <v>1.1330423303128612E-3</v>
          </cell>
          <cell r="AW845">
            <v>2.3069718296326869E-3</v>
          </cell>
          <cell r="AX845">
            <v>-3.9440746571699492E-3</v>
          </cell>
          <cell r="AY845">
            <v>2.3923630689587583E-2</v>
          </cell>
          <cell r="AZ845">
            <v>-1.0728633352826478E-2</v>
          </cell>
          <cell r="BA845">
            <v>-1.5079524921301157E-2</v>
          </cell>
          <cell r="BB845">
            <v>-1.0332523207168265E-4</v>
          </cell>
          <cell r="BC845">
            <v>1.274354040510417E-2</v>
          </cell>
          <cell r="BD845">
            <v>1.5073032269501851E-2</v>
          </cell>
          <cell r="BE845">
            <v>1.6343772755504915E-3</v>
          </cell>
          <cell r="BF845">
            <v>1.126368274054812E-2</v>
          </cell>
          <cell r="BG845">
            <v>1.0099130698513648E-2</v>
          </cell>
          <cell r="BH845">
            <v>6.5784156746779843E-3</v>
          </cell>
          <cell r="BI845">
            <v>5.0878153828293193E-4</v>
          </cell>
          <cell r="BJ845">
            <v>1.9850454000511775E-3</v>
          </cell>
          <cell r="BK845">
            <v>8.2743274093033392E-4</v>
          </cell>
          <cell r="BL845">
            <v>-9.2269089309127139E-4</v>
          </cell>
          <cell r="BM845">
            <v>-2.2380559126723654E-2</v>
          </cell>
          <cell r="BN845">
            <v>-1.015809472661644E-2</v>
          </cell>
          <cell r="BO845">
            <v>-1.9642713091663211E-3</v>
          </cell>
          <cell r="BP845">
            <v>1.63692688692052E-2</v>
          </cell>
          <cell r="BQ845">
            <v>7.4063856999408983E-3</v>
          </cell>
          <cell r="BR845">
            <v>4.3436821452758068E-3</v>
          </cell>
          <cell r="BS845">
            <v>6.7730939633818821E-3</v>
          </cell>
          <cell r="BT845">
            <v>5.9734379432079265E-3</v>
          </cell>
          <cell r="BU845">
            <v>4.3159284837841483E-3</v>
          </cell>
          <cell r="BV845">
            <v>1.0767697596421044E-3</v>
          </cell>
          <cell r="BW845">
            <v>9.7043505164506882E-4</v>
          </cell>
          <cell r="BX845">
            <v>4.0756659349518998E-3</v>
          </cell>
          <cell r="BY845">
            <v>4.5162391532187485E-3</v>
          </cell>
          <cell r="BZ845">
            <v>6.1181241377425977E-3</v>
          </cell>
          <cell r="CA845">
            <v>-3.2217580525077949E-3</v>
          </cell>
          <cell r="CB845">
            <v>8.7823927352133069E-3</v>
          </cell>
          <cell r="CC845">
            <v>6.6918823370443192E-3</v>
          </cell>
          <cell r="CD845">
            <v>6.0519742959996847E-3</v>
          </cell>
          <cell r="CE845">
            <v>5.2597211289793222E-3</v>
          </cell>
          <cell r="CF845">
            <v>3.9645517429676147E-3</v>
          </cell>
          <cell r="CG845">
            <v>9.8354668690667779E-3</v>
          </cell>
          <cell r="CH845">
            <v>4.8719302487789662E-3</v>
          </cell>
          <cell r="CI845">
            <v>2.3390306864357058E-3</v>
          </cell>
          <cell r="CJ845">
            <v>1.1863735877355452E-3</v>
          </cell>
          <cell r="CK845">
            <v>5.0335247318251675E-3</v>
          </cell>
          <cell r="CL845">
            <v>3.767999327166649E-3</v>
          </cell>
          <cell r="CM845">
            <v>1.7575580658323986E-2</v>
          </cell>
          <cell r="CN845">
            <v>-1.4454020163121584E-3</v>
          </cell>
          <cell r="CO845">
            <v>1.1516018291075625E-3</v>
          </cell>
          <cell r="CP845">
            <v>9.8425428225716871E-3</v>
          </cell>
          <cell r="CQ845">
            <v>4.993453060109232E-3</v>
          </cell>
          <cell r="CR845">
            <v>3.302097477416055E-3</v>
          </cell>
          <cell r="CS845">
            <v>3.5432819481329147E-3</v>
          </cell>
          <cell r="CT845">
            <v>4.4182367400615874E-3</v>
          </cell>
          <cell r="CU845">
            <v>5.9140081296220615E-3</v>
          </cell>
          <cell r="CV845">
            <v>1.1423313208069885E-4</v>
          </cell>
          <cell r="CW845">
            <v>8.5688499105174287E-4</v>
          </cell>
          <cell r="CX845">
            <v>3.6337638674908135E-3</v>
          </cell>
          <cell r="CY845">
            <v>9.220914906123312E-3</v>
          </cell>
          <cell r="CZ845">
            <v>-9.5247486144955928E-4</v>
          </cell>
          <cell r="DA845">
            <v>-1.9556598969927563E-4</v>
          </cell>
          <cell r="DB845">
            <v>5.013285243826715E-4</v>
          </cell>
          <cell r="DC845">
            <v>7.7357790101473256E-3</v>
          </cell>
          <cell r="DD845">
            <v>4.8347793311265264E-3</v>
          </cell>
          <cell r="DE845">
            <v>2.6021183872089182E-3</v>
          </cell>
          <cell r="DF845">
            <v>3.8423268864562488E-4</v>
          </cell>
          <cell r="DG845">
            <v>5.3386816466556297E-3</v>
          </cell>
          <cell r="DH845">
            <v>2.8624624337574289E-3</v>
          </cell>
          <cell r="DI845">
            <v>1.7072381145943893E-3</v>
          </cell>
          <cell r="DJ845">
            <v>3.6805980431608987E-4</v>
          </cell>
          <cell r="DK845">
            <v>-2.7998345614221876E-4</v>
          </cell>
          <cell r="DL845">
            <v>5.9544598459950748E-3</v>
          </cell>
          <cell r="DM845">
            <v>4.8647549207174734E-3</v>
          </cell>
          <cell r="DN845">
            <v>-1.2630660285850581E-3</v>
          </cell>
          <cell r="DO845">
            <v>2.0494465520286553E-3</v>
          </cell>
          <cell r="DP845">
            <v>7.6426440915753346E-3</v>
          </cell>
          <cell r="DQ845">
            <v>1.5964900329663578E-3</v>
          </cell>
          <cell r="DR845">
            <v>1.410414549589234E-3</v>
          </cell>
          <cell r="DS845">
            <v>3.7137303557699397E-4</v>
          </cell>
          <cell r="DT845">
            <v>1.4679566089483842E-3</v>
          </cell>
          <cell r="DU845">
            <v>1.410414549589234E-3</v>
          </cell>
          <cell r="DV845">
            <v>2.0980500196792207E-3</v>
          </cell>
          <cell r="DW845">
            <v>-7.3916575811239227E-5</v>
          </cell>
          <cell r="DX845">
            <v>-1.2195291522871798E-3</v>
          </cell>
          <cell r="DY845">
            <v>-1.1599928779730817E-3</v>
          </cell>
          <cell r="DZ845">
            <v>-1.1147192508076387E-4</v>
          </cell>
          <cell r="EA845">
            <v>-8.1637189357763873E-4</v>
          </cell>
          <cell r="EB845">
            <v>2.8587748017017134E-4</v>
          </cell>
          <cell r="EC845">
            <v>2.197959221952317E-3</v>
          </cell>
          <cell r="ED845">
            <v>6.359885971676249E-4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18.818380363043616</v>
          </cell>
          <cell r="AF846">
            <v>0</v>
          </cell>
          <cell r="AG846">
            <v>0</v>
          </cell>
          <cell r="AH846">
            <v>7.6251189754188999</v>
          </cell>
          <cell r="AI846">
            <v>0.76578341975027797</v>
          </cell>
          <cell r="AJ846">
            <v>3.8052659530643211</v>
          </cell>
          <cell r="AK846">
            <v>6.6222120148093495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6.5849510835582805</v>
          </cell>
          <cell r="AS846">
            <v>0</v>
          </cell>
          <cell r="AT846">
            <v>0</v>
          </cell>
          <cell r="AU846">
            <v>4.0422580815206572</v>
          </cell>
          <cell r="AV846">
            <v>2.5426930020375949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-7.3723144152211262E-2</v>
          </cell>
          <cell r="DS846">
            <v>0</v>
          </cell>
          <cell r="DT846">
            <v>0</v>
          </cell>
          <cell r="DU846">
            <v>-7.3723144152211262E-2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-1.0083900000040558E-2</v>
          </cell>
          <cell r="BS848">
            <v>0</v>
          </cell>
          <cell r="BT848">
            <v>0</v>
          </cell>
          <cell r="BU848">
            <v>0</v>
          </cell>
          <cell r="BV848">
            <v>-3.4299000000004298E-3</v>
          </cell>
          <cell r="BW848">
            <v>-6.6539999999974953E-3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-1.4936199999965538E-2</v>
          </cell>
          <cell r="CF848">
            <v>0</v>
          </cell>
          <cell r="CG848">
            <v>0</v>
          </cell>
          <cell r="CH848">
            <v>0</v>
          </cell>
          <cell r="CI848">
            <v>-9.3773999999484658E-3</v>
          </cell>
          <cell r="CJ848">
            <v>-5.5588000000028615E-3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-1.6300000000057935E-4</v>
          </cell>
          <cell r="CS848">
            <v>0</v>
          </cell>
          <cell r="CT848">
            <v>0</v>
          </cell>
          <cell r="CU848">
            <v>0</v>
          </cell>
          <cell r="CV848">
            <v>-1.6300000000057935E-4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-6.7138999999940552E-3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-6.7138999999940552E-3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-6.8363900000036892E-3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-6.8363900000036892E-3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-4.4100086539060612E-3</v>
          </cell>
          <cell r="G849">
            <v>1.6487501341089228E-5</v>
          </cell>
          <cell r="H849">
            <v>-5.9808207188254414E-3</v>
          </cell>
          <cell r="I849">
            <v>0</v>
          </cell>
          <cell r="J849">
            <v>0</v>
          </cell>
          <cell r="K849">
            <v>0</v>
          </cell>
          <cell r="L849">
            <v>8.7258317765297022E-2</v>
          </cell>
          <cell r="M849">
            <v>-1.2399710030365441E-2</v>
          </cell>
          <cell r="N849">
            <v>-1.2192107464414903E-3</v>
          </cell>
          <cell r="O849">
            <v>-3.4926158375370164E-3</v>
          </cell>
          <cell r="P849">
            <v>-3.9733431723831814E-3</v>
          </cell>
          <cell r="Q849">
            <v>6.1955831909301651E-3</v>
          </cell>
          <cell r="R849">
            <v>-8.451360418035847E-4</v>
          </cell>
          <cell r="S849">
            <v>-1.5035335584343557E-3</v>
          </cell>
          <cell r="T849">
            <v>1.1355345110928283E-3</v>
          </cell>
          <cell r="U849">
            <v>-6.276509516730755E-3</v>
          </cell>
          <cell r="V849">
            <v>0</v>
          </cell>
          <cell r="W849">
            <v>0</v>
          </cell>
          <cell r="X849">
            <v>0</v>
          </cell>
          <cell r="Y849">
            <v>-8.1386457841148285E-3</v>
          </cell>
          <cell r="Z849">
            <v>-6.694086330476523E-3</v>
          </cell>
          <cell r="AA849">
            <v>-7.5195564666330483E-4</v>
          </cell>
          <cell r="AB849">
            <v>-9.2237013782181521E-4</v>
          </cell>
          <cell r="AC849">
            <v>3.1614489695570569E-3</v>
          </cell>
          <cell r="AD849">
            <v>9.8484849919344697E-3</v>
          </cell>
          <cell r="AE849">
            <v>-2.0079348283097431E-4</v>
          </cell>
          <cell r="AF849">
            <v>1.7413326396393813E-3</v>
          </cell>
          <cell r="AG849">
            <v>1.4761831304568318E-3</v>
          </cell>
          <cell r="AH849">
            <v>-6.465707217884642E-3</v>
          </cell>
          <cell r="AI849">
            <v>0</v>
          </cell>
          <cell r="AJ849">
            <v>0</v>
          </cell>
          <cell r="AK849">
            <v>0</v>
          </cell>
          <cell r="AL849">
            <v>-3.7853304101034269E-3</v>
          </cell>
          <cell r="AM849">
            <v>-8.9565631029842052E-4</v>
          </cell>
          <cell r="AN849">
            <v>-2.798052506420845E-4</v>
          </cell>
          <cell r="AO849">
            <v>-2.2298926033528232E-3</v>
          </cell>
          <cell r="AP849">
            <v>-1.0137870411384142E-3</v>
          </cell>
          <cell r="AQ849">
            <v>9.0431412693590119E-3</v>
          </cell>
          <cell r="AR849">
            <v>-8.6450299615847825E-5</v>
          </cell>
          <cell r="AS849">
            <v>1.1591180920902389E-3</v>
          </cell>
          <cell r="AT849">
            <v>-5.5480252626693982E-5</v>
          </cell>
          <cell r="AU849">
            <v>-5.3960975265283651E-3</v>
          </cell>
          <cell r="AV849">
            <v>0</v>
          </cell>
          <cell r="AW849">
            <v>0</v>
          </cell>
          <cell r="AX849">
            <v>0</v>
          </cell>
          <cell r="AY849">
            <v>-3.5819694184837658E-3</v>
          </cell>
          <cell r="AZ849">
            <v>-8.1755781653214399E-4</v>
          </cell>
          <cell r="BA849">
            <v>-1.6864231029956045E-4</v>
          </cell>
          <cell r="BB849">
            <v>-1.8644081898244735E-3</v>
          </cell>
          <cell r="BC849">
            <v>-5.1708466532573993E-4</v>
          </cell>
          <cell r="BD849">
            <v>1.0204718492111908E-2</v>
          </cell>
          <cell r="BE849">
            <v>-6.2913212396686902E-4</v>
          </cell>
          <cell r="BF849">
            <v>1.7464547985781564E-3</v>
          </cell>
          <cell r="BG849">
            <v>4.2365504317842806E-4</v>
          </cell>
          <cell r="BH849">
            <v>-9.3847110642073517E-3</v>
          </cell>
          <cell r="BI849">
            <v>0</v>
          </cell>
          <cell r="BJ849">
            <v>0</v>
          </cell>
          <cell r="BK849">
            <v>0</v>
          </cell>
          <cell r="BL849">
            <v>-6.3603597057166894E-3</v>
          </cell>
          <cell r="BM849">
            <v>2.0054200023338353E-3</v>
          </cell>
          <cell r="BN849">
            <v>-6.1141289337740545E-4</v>
          </cell>
          <cell r="BO849">
            <v>-2.036409034040787E-3</v>
          </cell>
          <cell r="BP849">
            <v>-6.598013480996201E-4</v>
          </cell>
          <cell r="BQ849">
            <v>7.3275787137490056E-3</v>
          </cell>
          <cell r="BR849">
            <v>2.4415021369708634E-4</v>
          </cell>
          <cell r="BS849">
            <v>6.0234776348977448E-4</v>
          </cell>
          <cell r="BT849">
            <v>6.9864593848478762E-4</v>
          </cell>
          <cell r="BU849">
            <v>-2.0370862783565258E-3</v>
          </cell>
          <cell r="BV849">
            <v>1.020210790173337E-3</v>
          </cell>
          <cell r="BW849">
            <v>0</v>
          </cell>
          <cell r="BX849">
            <v>0</v>
          </cell>
          <cell r="BY849">
            <v>-8.2854886428407326E-3</v>
          </cell>
          <cell r="BZ849">
            <v>-2.1258641872634598E-3</v>
          </cell>
          <cell r="CA849">
            <v>-5.2196411414939803E-4</v>
          </cell>
          <cell r="CB849">
            <v>3.7089867317405378E-2</v>
          </cell>
          <cell r="CC849">
            <v>-2.0450990568576799E-4</v>
          </cell>
          <cell r="CD849">
            <v>1.0272630055112586E-3</v>
          </cell>
          <cell r="CE849">
            <v>-4.8587722560888835E-5</v>
          </cell>
          <cell r="CF849">
            <v>1.354430879047186E-3</v>
          </cell>
          <cell r="CG849">
            <v>2.3037499653923987E-3</v>
          </cell>
          <cell r="CH849">
            <v>-2.0441445102932221E-3</v>
          </cell>
          <cell r="CI849">
            <v>9.7740659550282771E-4</v>
          </cell>
          <cell r="CJ849">
            <v>-4.4290508345596891E-3</v>
          </cell>
          <cell r="CK849">
            <v>-7.4979187146198001E-3</v>
          </cell>
          <cell r="CL849">
            <v>-1.1782452919277375E-2</v>
          </cell>
          <cell r="CM849">
            <v>-1.8087590528850228E-3</v>
          </cell>
          <cell r="CN849">
            <v>-3.8331821242820752E-4</v>
          </cell>
          <cell r="CO849">
            <v>-2.1997239336712937E-4</v>
          </cell>
          <cell r="CP849">
            <v>-2.1331134273339103E-4</v>
          </cell>
          <cell r="CQ849">
            <v>1.910055869885241E-3</v>
          </cell>
          <cell r="CR849">
            <v>-2.3387042791327417E-3</v>
          </cell>
          <cell r="CS849">
            <v>6.8519953301660053E-4</v>
          </cell>
          <cell r="CT849">
            <v>1.4710354259150904E-3</v>
          </cell>
          <cell r="CU849">
            <v>-3.2621991588115407E-3</v>
          </cell>
          <cell r="CV849">
            <v>-2.3387042791327417E-3</v>
          </cell>
          <cell r="CW849">
            <v>-7.4687766882490791E-3</v>
          </cell>
          <cell r="CX849">
            <v>-8.0726740872449909E-3</v>
          </cell>
          <cell r="CY849">
            <v>-1.2250412397577293E-2</v>
          </cell>
          <cell r="CZ849">
            <v>-1.8843045058503094E-3</v>
          </cell>
          <cell r="DA849">
            <v>-2.6277071864200252E-4</v>
          </cell>
          <cell r="DB849">
            <v>-2.3542866698420539E-3</v>
          </cell>
          <cell r="DC849">
            <v>-5.9073850734847611E-4</v>
          </cell>
          <cell r="DD849">
            <v>1.1982022155336836E-3</v>
          </cell>
          <cell r="DE849">
            <v>-7.0531104059767813E-3</v>
          </cell>
          <cell r="DF849">
            <v>1.0502327886001694E-3</v>
          </cell>
          <cell r="DG849">
            <v>1.7087776067370442E-3</v>
          </cell>
          <cell r="DH849">
            <v>-3.8694062565340914E-3</v>
          </cell>
          <cell r="DI849">
            <v>-5.1475752452745382E-4</v>
          </cell>
          <cell r="DJ849">
            <v>-7.0531104059767813E-3</v>
          </cell>
          <cell r="DK849">
            <v>-5.8720844296473729E-3</v>
          </cell>
          <cell r="DL849">
            <v>-1.1477757855665516E-2</v>
          </cell>
          <cell r="DM849">
            <v>-8.684894582060565E-4</v>
          </cell>
          <cell r="DN849">
            <v>-8.7278753419894883E-4</v>
          </cell>
          <cell r="DO849">
            <v>-1.1640840781623751E-3</v>
          </cell>
          <cell r="DP849">
            <v>-6.3225926750476447E-4</v>
          </cell>
          <cell r="DQ849">
            <v>1.5602630352731239E-3</v>
          </cell>
          <cell r="DR849">
            <v>-2.5486185360534819E-3</v>
          </cell>
          <cell r="DS849">
            <v>1.2794224648686736E-3</v>
          </cell>
          <cell r="DT849">
            <v>1.9520936401278277E-3</v>
          </cell>
          <cell r="DU849">
            <v>-1.2762705092796978E-3</v>
          </cell>
          <cell r="DV849">
            <v>-2.7338485001351387E-3</v>
          </cell>
          <cell r="DW849">
            <v>-2.5486185360534819E-3</v>
          </cell>
          <cell r="DX849">
            <v>-2.1859288782906106E-3</v>
          </cell>
          <cell r="DY849">
            <v>-8.3352482370457892E-4</v>
          </cell>
          <cell r="DZ849">
            <v>-1.6942114929463514E-4</v>
          </cell>
          <cell r="EA849">
            <v>-1.1810330784953749E-3</v>
          </cell>
          <cell r="EB849">
            <v>-1.2443905798136257E-3</v>
          </cell>
          <cell r="EC849">
            <v>9.2933567570696596E-4</v>
          </cell>
          <cell r="ED849">
            <v>1.9508650189621335E-3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6.5420433844295189E-2</v>
          </cell>
          <cell r="BS850">
            <v>0</v>
          </cell>
          <cell r="BT850">
            <v>0</v>
          </cell>
          <cell r="BU850">
            <v>0</v>
          </cell>
          <cell r="BV850">
            <v>6.5420433844295189E-2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-7.9678210410975225E-2</v>
          </cell>
          <cell r="CF850">
            <v>0</v>
          </cell>
          <cell r="CG850">
            <v>0</v>
          </cell>
          <cell r="CH850">
            <v>0</v>
          </cell>
          <cell r="CI850">
            <v>0.42529145792718737</v>
          </cell>
          <cell r="CJ850">
            <v>-0.50496966833833312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-4.5268709926531869E-2</v>
          </cell>
          <cell r="CS850">
            <v>0</v>
          </cell>
          <cell r="CT850">
            <v>0</v>
          </cell>
          <cell r="CU850">
            <v>0</v>
          </cell>
          <cell r="CV850">
            <v>-4.5268709926531869E-2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-0.36881059863466703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-0.36881059863466703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-0.17341216506326873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-0.17341216506326873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18.818380363043616</v>
          </cell>
          <cell r="AF851">
            <v>0</v>
          </cell>
          <cell r="AG851">
            <v>0</v>
          </cell>
          <cell r="AH851">
            <v>7.6251189754188999</v>
          </cell>
          <cell r="AI851">
            <v>0.76578341975027797</v>
          </cell>
          <cell r="AJ851">
            <v>3.8052659530643211</v>
          </cell>
          <cell r="AK851">
            <v>6.6222120148093495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6.5849510835582805</v>
          </cell>
          <cell r="AS851">
            <v>0</v>
          </cell>
          <cell r="AT851">
            <v>0</v>
          </cell>
          <cell r="AU851">
            <v>4.0422580815206572</v>
          </cell>
          <cell r="AV851">
            <v>2.5426930020375949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6.5420433844295189E-2</v>
          </cell>
          <cell r="BS851">
            <v>0</v>
          </cell>
          <cell r="BT851">
            <v>0</v>
          </cell>
          <cell r="BU851">
            <v>0</v>
          </cell>
          <cell r="BV851">
            <v>6.5420433844295189E-2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-7.9678210410975225E-2</v>
          </cell>
          <cell r="CF851">
            <v>0</v>
          </cell>
          <cell r="CG851">
            <v>0</v>
          </cell>
          <cell r="CH851">
            <v>0</v>
          </cell>
          <cell r="CI851">
            <v>0.42529145792718737</v>
          </cell>
          <cell r="CJ851">
            <v>-0.50496966833833312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-4.5268709926531869E-2</v>
          </cell>
          <cell r="CS851">
            <v>0</v>
          </cell>
          <cell r="CT851">
            <v>0</v>
          </cell>
          <cell r="CU851">
            <v>0</v>
          </cell>
          <cell r="CV851">
            <v>-4.5268709926531869E-2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-0.36881059863466703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-0.36881059863466703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-0.24713530921542315</v>
          </cell>
          <cell r="DS851">
            <v>0</v>
          </cell>
          <cell r="DT851">
            <v>0</v>
          </cell>
          <cell r="DU851">
            <v>-7.3723144152211262E-2</v>
          </cell>
          <cell r="DV851">
            <v>0</v>
          </cell>
          <cell r="DW851">
            <v>-0.17341216506326873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1158.8423099999782</v>
          </cell>
          <cell r="G860">
            <v>1174.778980000061</v>
          </cell>
          <cell r="H860">
            <v>1536.5515800000285</v>
          </cell>
          <cell r="I860">
            <v>1587.7341000000015</v>
          </cell>
          <cell r="J860">
            <v>1706.4876899999799</v>
          </cell>
          <cell r="K860">
            <v>1704.7173000000184</v>
          </cell>
          <cell r="L860">
            <v>1606.9113500000094</v>
          </cell>
          <cell r="M860">
            <v>1696.0059699999983</v>
          </cell>
          <cell r="N860">
            <v>1650.5628000000142</v>
          </cell>
          <cell r="O860">
            <v>1574.8294500000193</v>
          </cell>
          <cell r="P860">
            <v>1252.7820000000065</v>
          </cell>
          <cell r="Q860">
            <v>1058.3108600000269</v>
          </cell>
          <cell r="R860">
            <v>17802.295199999586</v>
          </cell>
          <cell r="S860">
            <v>1167.5839999999735</v>
          </cell>
          <cell r="T860">
            <v>1142.8704000000143</v>
          </cell>
          <cell r="U860">
            <v>1548.2887999999803</v>
          </cell>
          <cell r="V860">
            <v>1599.8159999999916</v>
          </cell>
          <cell r="W860">
            <v>1719.5079999999725</v>
          </cell>
          <cell r="X860">
            <v>1717.6319999999832</v>
          </cell>
          <cell r="Y860">
            <v>1619.1424000000115</v>
          </cell>
          <cell r="Z860">
            <v>1708.8936000000103</v>
          </cell>
          <cell r="AA860">
            <v>1663.1520000000019</v>
          </cell>
          <cell r="AB860">
            <v>1586.7535999999964</v>
          </cell>
          <cell r="AC860">
            <v>1262.3040000000037</v>
          </cell>
          <cell r="AD860">
            <v>1066.3503999999957</v>
          </cell>
          <cell r="AE860">
            <v>18396.422740363516</v>
          </cell>
          <cell r="AF860">
            <v>1205.3475800000015</v>
          </cell>
          <cell r="AG860">
            <v>1179.801839999971</v>
          </cell>
          <cell r="AH860">
            <v>1605.9469889753964</v>
          </cell>
          <cell r="AI860">
            <v>1652.2582834197092</v>
          </cell>
          <cell r="AJ860">
            <v>1778.8665059530758</v>
          </cell>
          <cell r="AK860">
            <v>1779.8259120148141</v>
          </cell>
          <cell r="AL860">
            <v>1671.4722600000096</v>
          </cell>
          <cell r="AM860">
            <v>1764.1517200000235</v>
          </cell>
          <cell r="AN860">
            <v>1716.8549999999814</v>
          </cell>
          <cell r="AO860">
            <v>1638.0489899999811</v>
          </cell>
          <cell r="AP860">
            <v>1303.0667999999714</v>
          </cell>
          <cell r="AQ860">
            <v>1100.7808600000571</v>
          </cell>
          <cell r="AR860">
            <v>18512.523311084136</v>
          </cell>
          <cell r="AS860">
            <v>1213.7764800000004</v>
          </cell>
          <cell r="AT860">
            <v>1188.0187199999928</v>
          </cell>
          <cell r="AU860">
            <v>1613.4704980814131</v>
          </cell>
          <cell r="AV860">
            <v>1665.5914930020226</v>
          </cell>
          <cell r="AW860">
            <v>1787.4637199999997</v>
          </cell>
          <cell r="AX860">
            <v>1785.5963999999803</v>
          </cell>
          <cell r="AY860">
            <v>1683.1214400000172</v>
          </cell>
          <cell r="AZ860">
            <v>1776.4748399999808</v>
          </cell>
          <cell r="BA860">
            <v>1728.8711999999941</v>
          </cell>
          <cell r="BB860">
            <v>1649.4777599999798</v>
          </cell>
          <cell r="BC860">
            <v>1312.1639999999898</v>
          </cell>
          <cell r="BD860">
            <v>1108.4967600000091</v>
          </cell>
          <cell r="BE860">
            <v>19114.767389999703</v>
          </cell>
          <cell r="BF860">
            <v>1250.8146599999745</v>
          </cell>
          <cell r="BG860">
            <v>1268.0093399999896</v>
          </cell>
          <cell r="BH860">
            <v>1658.6280300000217</v>
          </cell>
          <cell r="BI860">
            <v>1713.7782000000007</v>
          </cell>
          <cell r="BJ860">
            <v>1842.0779699999839</v>
          </cell>
          <cell r="BK860">
            <v>1840.1282999999821</v>
          </cell>
          <cell r="BL860">
            <v>1734.5216099999961</v>
          </cell>
          <cell r="BM860">
            <v>1830.6966300000204</v>
          </cell>
          <cell r="BN860">
            <v>1781.6381999999867</v>
          </cell>
          <cell r="BO860">
            <v>1699.8921299999929</v>
          </cell>
          <cell r="BP860">
            <v>1352.24099999998</v>
          </cell>
          <cell r="BQ860">
            <v>1142.3413200000068</v>
          </cell>
          <cell r="BR860">
            <v>15842.361080435105</v>
          </cell>
          <cell r="BS860">
            <v>1096.6727399999509</v>
          </cell>
          <cell r="BT860">
            <v>1050.6344800000661</v>
          </cell>
          <cell r="BU860">
            <v>1386.6262800000259</v>
          </cell>
          <cell r="BV860">
            <v>1398.5076204338693</v>
          </cell>
          <cell r="BW860">
            <v>1476.1514900000184</v>
          </cell>
          <cell r="BX860">
            <v>1450.69650000002</v>
          </cell>
          <cell r="BY860">
            <v>1382.0702099999762</v>
          </cell>
          <cell r="BZ860">
            <v>1478.4454899999546</v>
          </cell>
          <cell r="CA860">
            <v>1472.1381000000401</v>
          </cell>
          <cell r="CB860">
            <v>1450.4094000000041</v>
          </cell>
          <cell r="CC860">
            <v>1185.6060000000289</v>
          </cell>
          <cell r="CD860">
            <v>1014.4027700000443</v>
          </cell>
          <cell r="CE860">
            <v>16252.75268178992</v>
          </cell>
          <cell r="CF860">
            <v>1126.1493999999948</v>
          </cell>
          <cell r="CG860">
            <v>1078.5079199999454</v>
          </cell>
          <cell r="CH860">
            <v>1422.6321600000374</v>
          </cell>
          <cell r="CI860">
            <v>1434.6562914579408</v>
          </cell>
          <cell r="CJ860">
            <v>1512.9528503316687</v>
          </cell>
          <cell r="CK860">
            <v>1486.9887000000454</v>
          </cell>
          <cell r="CL860">
            <v>1416.9123499999987</v>
          </cell>
          <cell r="CM860">
            <v>1515.9898999999859</v>
          </cell>
          <cell r="CN860">
            <v>1510.0905000000494</v>
          </cell>
          <cell r="CO860">
            <v>1488.6469699999434</v>
          </cell>
          <cell r="CP860">
            <v>1217.3732999999775</v>
          </cell>
          <cell r="CQ860">
            <v>1041.8523399999831</v>
          </cell>
          <cell r="CR860">
            <v>16586.862311289646</v>
          </cell>
          <cell r="CS860">
            <v>1147.9504599999636</v>
          </cell>
          <cell r="CT860">
            <v>1099.8867600000231</v>
          </cell>
          <cell r="CU860">
            <v>1451.7185300000128</v>
          </cell>
          <cell r="CV860">
            <v>1464.2367312900606</v>
          </cell>
          <cell r="CW860">
            <v>1545.8016700000153</v>
          </cell>
          <cell r="CX860">
            <v>1519.1901000000071</v>
          </cell>
          <cell r="CY860">
            <v>1447.295449999976</v>
          </cell>
          <cell r="CZ860">
            <v>1548.1554999999353</v>
          </cell>
          <cell r="DA860">
            <v>1541.342399999965</v>
          </cell>
          <cell r="DB860">
            <v>1518.4147200000007</v>
          </cell>
          <cell r="DC860">
            <v>1241.0675999999512</v>
          </cell>
          <cell r="DD860">
            <v>1061.8023900000844</v>
          </cell>
          <cell r="DE860">
            <v>16814.090059401467</v>
          </cell>
          <cell r="DF860">
            <v>1162.7269200000446</v>
          </cell>
          <cell r="DG860">
            <v>1153.1319299999741</v>
          </cell>
          <cell r="DH860">
            <v>1468.4312500000233</v>
          </cell>
          <cell r="DI860">
            <v>1480.0821000000578</v>
          </cell>
          <cell r="DJ860">
            <v>1561.2254994013929</v>
          </cell>
          <cell r="DK860">
            <v>1534.0740000000224</v>
          </cell>
          <cell r="DL860">
            <v>1461.8635900000809</v>
          </cell>
          <cell r="DM860">
            <v>1564.3948499999824</v>
          </cell>
          <cell r="DN860">
            <v>1558.5237000000197</v>
          </cell>
          <cell r="DO860">
            <v>1536.8643700000248</v>
          </cell>
          <cell r="DP860">
            <v>1256.9555999999866</v>
          </cell>
          <cell r="DQ860">
            <v>1075.8162500000326</v>
          </cell>
          <cell r="DR860">
            <v>17118.390544690192</v>
          </cell>
          <cell r="DS860">
            <v>1184.9762400001055</v>
          </cell>
          <cell r="DT860">
            <v>1135.2653200000059</v>
          </cell>
          <cell r="DU860">
            <v>1498.2176568558789</v>
          </cell>
          <cell r="DV860">
            <v>1511.1381000000401</v>
          </cell>
          <cell r="DW860">
            <v>1594.9573178349528</v>
          </cell>
          <cell r="DX860">
            <v>1567.6275000000023</v>
          </cell>
          <cell r="DY860">
            <v>1493.574110000045</v>
          </cell>
          <cell r="DZ860">
            <v>1597.5769399999408</v>
          </cell>
          <cell r="EA860">
            <v>1590.7286999999778</v>
          </cell>
          <cell r="EB860">
            <v>1567.2338299999828</v>
          </cell>
          <cell r="EC860">
            <v>1280.9928000000073</v>
          </cell>
          <cell r="ED860">
            <v>1096.1020299999509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-0.01</v>
          </cell>
          <cell r="M901">
            <v>0.01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0.02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0.01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0.01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0.01</v>
          </cell>
          <cell r="BA901">
            <v>0</v>
          </cell>
          <cell r="BB901">
            <v>0</v>
          </cell>
          <cell r="BC901">
            <v>0</v>
          </cell>
          <cell r="BD901">
            <v>-0.01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0.01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0.01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0.03</v>
          </cell>
          <cell r="Z902">
            <v>0</v>
          </cell>
          <cell r="AA902">
            <v>0.01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0.01</v>
          </cell>
          <cell r="AM902">
            <v>0.01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-0.01</v>
          </cell>
          <cell r="AT902">
            <v>0.01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-0.01</v>
          </cell>
          <cell r="AZ902">
            <v>0.01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0.01</v>
          </cell>
          <cell r="BM902">
            <v>0.02</v>
          </cell>
          <cell r="BN902">
            <v>0</v>
          </cell>
          <cell r="BO902">
            <v>0.01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-0.05</v>
          </cell>
          <cell r="CC902">
            <v>0</v>
          </cell>
          <cell r="CD902">
            <v>0</v>
          </cell>
          <cell r="CE902">
            <v>0</v>
          </cell>
          <cell r="CF902">
            <v>-0.01</v>
          </cell>
          <cell r="CG902">
            <v>0.01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0.01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0.01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-0.02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0.01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0.01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0.01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-0.01</v>
          </cell>
          <cell r="X903">
            <v>0</v>
          </cell>
          <cell r="Y903">
            <v>0</v>
          </cell>
          <cell r="Z903">
            <v>0.01</v>
          </cell>
          <cell r="AA903">
            <v>0</v>
          </cell>
          <cell r="AB903">
            <v>0</v>
          </cell>
          <cell r="AC903">
            <v>0</v>
          </cell>
          <cell r="AD903">
            <v>-0.04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0.01</v>
          </cell>
          <cell r="AM903">
            <v>0.01</v>
          </cell>
          <cell r="AN903">
            <v>0</v>
          </cell>
          <cell r="AO903">
            <v>0</v>
          </cell>
          <cell r="AP903">
            <v>0</v>
          </cell>
          <cell r="AQ903">
            <v>-0.02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-0.02</v>
          </cell>
          <cell r="AX903">
            <v>0</v>
          </cell>
          <cell r="AY903">
            <v>0</v>
          </cell>
          <cell r="AZ903">
            <v>0.01</v>
          </cell>
          <cell r="BA903">
            <v>0</v>
          </cell>
          <cell r="BB903">
            <v>0</v>
          </cell>
          <cell r="BC903">
            <v>0</v>
          </cell>
          <cell r="BD903">
            <v>-0.01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-0.02</v>
          </cell>
          <cell r="BK903">
            <v>-0.01</v>
          </cell>
          <cell r="BL903">
            <v>0</v>
          </cell>
          <cell r="BM903">
            <v>0.01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0.01</v>
          </cell>
          <cell r="BZ903">
            <v>0.01</v>
          </cell>
          <cell r="CA903">
            <v>0</v>
          </cell>
          <cell r="CB903">
            <v>-0.01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-0.01</v>
          </cell>
          <cell r="CK903">
            <v>0</v>
          </cell>
          <cell r="CL903">
            <v>0.01</v>
          </cell>
          <cell r="CM903">
            <v>0.01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0.01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0.02</v>
          </cell>
          <cell r="CZ903">
            <v>0.01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0.01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-0.01</v>
          </cell>
          <cell r="DK903">
            <v>-0.01</v>
          </cell>
          <cell r="DL903">
            <v>0.02</v>
          </cell>
          <cell r="DM903">
            <v>0.01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-0.01</v>
          </cell>
          <cell r="DW903">
            <v>0</v>
          </cell>
          <cell r="DX903">
            <v>-0.01</v>
          </cell>
          <cell r="DY903">
            <v>0</v>
          </cell>
          <cell r="DZ903">
            <v>0.01</v>
          </cell>
          <cell r="EA903">
            <v>0</v>
          </cell>
          <cell r="EB903">
            <v>0</v>
          </cell>
          <cell r="EC903">
            <v>0.01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0.01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-0.01</v>
          </cell>
          <cell r="W904">
            <v>0</v>
          </cell>
          <cell r="X904">
            <v>0</v>
          </cell>
          <cell r="Y904">
            <v>0.01</v>
          </cell>
          <cell r="Z904">
            <v>0.01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-0.01</v>
          </cell>
          <cell r="AH904">
            <v>0</v>
          </cell>
          <cell r="AI904">
            <v>-0.01</v>
          </cell>
          <cell r="AJ904">
            <v>0</v>
          </cell>
          <cell r="AK904">
            <v>0</v>
          </cell>
          <cell r="AL904">
            <v>0</v>
          </cell>
          <cell r="AM904">
            <v>0.01</v>
          </cell>
          <cell r="AN904">
            <v>0</v>
          </cell>
          <cell r="AO904">
            <v>0</v>
          </cell>
          <cell r="AP904">
            <v>-0.01</v>
          </cell>
          <cell r="AQ904">
            <v>-0.01</v>
          </cell>
          <cell r="AR904">
            <v>0</v>
          </cell>
          <cell r="AS904">
            <v>0</v>
          </cell>
          <cell r="AT904">
            <v>-0.01</v>
          </cell>
          <cell r="AU904">
            <v>-0.01</v>
          </cell>
          <cell r="AV904">
            <v>0</v>
          </cell>
          <cell r="AW904">
            <v>-0.01</v>
          </cell>
          <cell r="AX904">
            <v>0</v>
          </cell>
          <cell r="AY904">
            <v>0.01</v>
          </cell>
          <cell r="AZ904">
            <v>0.01</v>
          </cell>
          <cell r="BA904">
            <v>0</v>
          </cell>
          <cell r="BB904">
            <v>0</v>
          </cell>
          <cell r="BC904">
            <v>-0.01</v>
          </cell>
          <cell r="BD904">
            <v>-0.01</v>
          </cell>
          <cell r="BE904">
            <v>0</v>
          </cell>
          <cell r="BF904">
            <v>-0.01</v>
          </cell>
          <cell r="BG904">
            <v>-0.01</v>
          </cell>
          <cell r="BH904">
            <v>-0.01</v>
          </cell>
          <cell r="BI904">
            <v>0</v>
          </cell>
          <cell r="BJ904">
            <v>-0.01</v>
          </cell>
          <cell r="BK904">
            <v>0</v>
          </cell>
          <cell r="BL904">
            <v>0</v>
          </cell>
          <cell r="BM904">
            <v>0.01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-0.01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-0.01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-0.01</v>
          </cell>
          <cell r="CM904">
            <v>0.02</v>
          </cell>
          <cell r="CN904">
            <v>0</v>
          </cell>
          <cell r="CO904">
            <v>0</v>
          </cell>
          <cell r="CP904">
            <v>0</v>
          </cell>
          <cell r="CQ904">
            <v>-0.01</v>
          </cell>
          <cell r="CR904">
            <v>-0.01</v>
          </cell>
          <cell r="CS904">
            <v>-0.02</v>
          </cell>
          <cell r="CT904">
            <v>-0.01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-0.01</v>
          </cell>
          <cell r="CZ904">
            <v>-0.01</v>
          </cell>
          <cell r="DA904">
            <v>0</v>
          </cell>
          <cell r="DB904">
            <v>0</v>
          </cell>
          <cell r="DC904">
            <v>0</v>
          </cell>
          <cell r="DD904">
            <v>-0.01</v>
          </cell>
          <cell r="DE904">
            <v>0</v>
          </cell>
          <cell r="DF904">
            <v>-0.01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-0.01</v>
          </cell>
          <cell r="DM904">
            <v>0</v>
          </cell>
          <cell r="DN904">
            <v>0</v>
          </cell>
          <cell r="DO904">
            <v>0</v>
          </cell>
          <cell r="DP904">
            <v>-0.01</v>
          </cell>
          <cell r="DQ904">
            <v>-0.02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0.01</v>
          </cell>
          <cell r="DW904">
            <v>0</v>
          </cell>
          <cell r="DX904">
            <v>0</v>
          </cell>
          <cell r="DY904">
            <v>0.01</v>
          </cell>
          <cell r="DZ904">
            <v>0.01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-0.02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-0.01</v>
          </cell>
          <cell r="R905">
            <v>0</v>
          </cell>
          <cell r="S905">
            <v>-0.01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-0.01</v>
          </cell>
          <cell r="Y905">
            <v>0</v>
          </cell>
          <cell r="Z905">
            <v>0.01</v>
          </cell>
          <cell r="AA905">
            <v>0</v>
          </cell>
          <cell r="AB905">
            <v>0</v>
          </cell>
          <cell r="AC905">
            <v>-0.01</v>
          </cell>
          <cell r="AD905">
            <v>0</v>
          </cell>
          <cell r="AE905">
            <v>0</v>
          </cell>
          <cell r="AF905">
            <v>-0.02</v>
          </cell>
          <cell r="AG905">
            <v>-0.01</v>
          </cell>
          <cell r="AH905">
            <v>0</v>
          </cell>
          <cell r="AI905">
            <v>0</v>
          </cell>
          <cell r="AJ905">
            <v>0</v>
          </cell>
          <cell r="AK905">
            <v>-0.01</v>
          </cell>
          <cell r="AL905">
            <v>-0.03</v>
          </cell>
          <cell r="AM905">
            <v>0.02</v>
          </cell>
          <cell r="AN905">
            <v>0</v>
          </cell>
          <cell r="AO905">
            <v>0</v>
          </cell>
          <cell r="AP905">
            <v>-0.01</v>
          </cell>
          <cell r="AQ905">
            <v>-0.01</v>
          </cell>
          <cell r="AR905">
            <v>0</v>
          </cell>
          <cell r="AS905">
            <v>-0.01</v>
          </cell>
          <cell r="AT905">
            <v>0</v>
          </cell>
          <cell r="AU905">
            <v>0</v>
          </cell>
          <cell r="AV905">
            <v>-0.01</v>
          </cell>
          <cell r="AW905">
            <v>0</v>
          </cell>
          <cell r="AX905">
            <v>-0.01</v>
          </cell>
          <cell r="AY905">
            <v>-0.01</v>
          </cell>
          <cell r="AZ905">
            <v>0.01</v>
          </cell>
          <cell r="BA905">
            <v>0</v>
          </cell>
          <cell r="BB905">
            <v>-0.01</v>
          </cell>
          <cell r="BC905">
            <v>0</v>
          </cell>
          <cell r="BD905">
            <v>0</v>
          </cell>
          <cell r="BE905">
            <v>-0.01</v>
          </cell>
          <cell r="BF905">
            <v>-0.01</v>
          </cell>
          <cell r="BG905">
            <v>-0.01</v>
          </cell>
          <cell r="BH905">
            <v>0</v>
          </cell>
          <cell r="BI905">
            <v>-0.01</v>
          </cell>
          <cell r="BJ905">
            <v>-0.02</v>
          </cell>
          <cell r="BK905">
            <v>0</v>
          </cell>
          <cell r="BL905">
            <v>0.02</v>
          </cell>
          <cell r="BM905">
            <v>0</v>
          </cell>
          <cell r="BN905">
            <v>0</v>
          </cell>
          <cell r="BO905">
            <v>-0.01</v>
          </cell>
          <cell r="BP905">
            <v>0</v>
          </cell>
          <cell r="BQ905">
            <v>-0.02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0.01</v>
          </cell>
          <cell r="BZ905">
            <v>0.01</v>
          </cell>
          <cell r="CA905">
            <v>0</v>
          </cell>
          <cell r="CB905">
            <v>-0.01</v>
          </cell>
          <cell r="CC905">
            <v>0</v>
          </cell>
          <cell r="CD905">
            <v>0</v>
          </cell>
          <cell r="CE905">
            <v>0</v>
          </cell>
          <cell r="CF905">
            <v>-0.01</v>
          </cell>
          <cell r="CG905">
            <v>-0.01</v>
          </cell>
          <cell r="CH905">
            <v>0</v>
          </cell>
          <cell r="CI905">
            <v>-0.01</v>
          </cell>
          <cell r="CJ905">
            <v>0</v>
          </cell>
          <cell r="CK905">
            <v>0</v>
          </cell>
          <cell r="CL905">
            <v>-0.01</v>
          </cell>
          <cell r="CM905">
            <v>0</v>
          </cell>
          <cell r="CN905">
            <v>0</v>
          </cell>
          <cell r="CO905">
            <v>-0.01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0.01</v>
          </cell>
          <cell r="CZ905">
            <v>0.01</v>
          </cell>
          <cell r="DA905">
            <v>0</v>
          </cell>
          <cell r="DB905">
            <v>0</v>
          </cell>
          <cell r="DC905">
            <v>-0.01</v>
          </cell>
          <cell r="DD905">
            <v>0</v>
          </cell>
          <cell r="DE905">
            <v>0</v>
          </cell>
          <cell r="DF905">
            <v>-0.01</v>
          </cell>
          <cell r="DG905">
            <v>0</v>
          </cell>
          <cell r="DH905">
            <v>-0.01</v>
          </cell>
          <cell r="DI905">
            <v>0</v>
          </cell>
          <cell r="DJ905">
            <v>0</v>
          </cell>
          <cell r="DK905">
            <v>0.01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-0.01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-0.01</v>
          </cell>
          <cell r="DW905">
            <v>0</v>
          </cell>
          <cell r="DX905">
            <v>0</v>
          </cell>
          <cell r="DY905">
            <v>0</v>
          </cell>
          <cell r="DZ905">
            <v>-0.01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8.7799999999999994</v>
          </cell>
          <cell r="H907">
            <v>153.51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-353.02</v>
          </cell>
          <cell r="S907">
            <v>0</v>
          </cell>
          <cell r="T907">
            <v>0</v>
          </cell>
          <cell r="U907">
            <v>69.42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-7.92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-15.19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-36.020000000000003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-0.01</v>
          </cell>
          <cell r="W909">
            <v>-0.01</v>
          </cell>
          <cell r="X909">
            <v>0</v>
          </cell>
          <cell r="Y909">
            <v>0.05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-0.01</v>
          </cell>
          <cell r="AE909">
            <v>0</v>
          </cell>
          <cell r="AF909">
            <v>0</v>
          </cell>
          <cell r="AG909">
            <v>-0.01</v>
          </cell>
          <cell r="AH909">
            <v>0</v>
          </cell>
          <cell r="AI909">
            <v>-0.01</v>
          </cell>
          <cell r="AJ909">
            <v>-0.01</v>
          </cell>
          <cell r="AK909">
            <v>-0.01</v>
          </cell>
          <cell r="AL909">
            <v>0.01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-0.01</v>
          </cell>
          <cell r="AR909">
            <v>0</v>
          </cell>
          <cell r="AS909">
            <v>-0.01</v>
          </cell>
          <cell r="AT909">
            <v>0</v>
          </cell>
          <cell r="AU909">
            <v>0</v>
          </cell>
          <cell r="AV909">
            <v>-0.01</v>
          </cell>
          <cell r="AW909">
            <v>-0.01</v>
          </cell>
          <cell r="AX909">
            <v>-0.01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-0.01</v>
          </cell>
          <cell r="BE909">
            <v>0</v>
          </cell>
          <cell r="BF909">
            <v>-0.01</v>
          </cell>
          <cell r="BG909">
            <v>-0.01</v>
          </cell>
          <cell r="BH909">
            <v>0</v>
          </cell>
          <cell r="BI909">
            <v>0</v>
          </cell>
          <cell r="BJ909">
            <v>-0.01</v>
          </cell>
          <cell r="BK909">
            <v>0</v>
          </cell>
          <cell r="BL909">
            <v>0.03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-0.01</v>
          </cell>
          <cell r="CC909">
            <v>0</v>
          </cell>
          <cell r="CD909">
            <v>0</v>
          </cell>
          <cell r="CE909">
            <v>0</v>
          </cell>
          <cell r="CF909">
            <v>0.01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0.01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-0.01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0.01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-0.01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0.01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-0.01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0.01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-0.01</v>
          </cell>
          <cell r="EC909">
            <v>0</v>
          </cell>
          <cell r="ED909">
            <v>-0.01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-0.01</v>
          </cell>
          <cell r="W911">
            <v>-0.01</v>
          </cell>
          <cell r="X911">
            <v>0</v>
          </cell>
          <cell r="Y911">
            <v>0.05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-0.01</v>
          </cell>
          <cell r="AE911">
            <v>0</v>
          </cell>
          <cell r="AF911">
            <v>0</v>
          </cell>
          <cell r="AG911">
            <v>-0.01</v>
          </cell>
          <cell r="AH911">
            <v>0</v>
          </cell>
          <cell r="AI911">
            <v>-0.01</v>
          </cell>
          <cell r="AJ911">
            <v>-0.01</v>
          </cell>
          <cell r="AK911">
            <v>-0.01</v>
          </cell>
          <cell r="AL911">
            <v>0.01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-0.01</v>
          </cell>
          <cell r="AR911">
            <v>0</v>
          </cell>
          <cell r="AS911">
            <v>-0.01</v>
          </cell>
          <cell r="AT911">
            <v>0</v>
          </cell>
          <cell r="AU911">
            <v>0</v>
          </cell>
          <cell r="AV911">
            <v>-0.01</v>
          </cell>
          <cell r="AW911">
            <v>-0.01</v>
          </cell>
          <cell r="AX911">
            <v>-0.01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-0.01</v>
          </cell>
          <cell r="BE911">
            <v>0</v>
          </cell>
          <cell r="BF911">
            <v>-0.01</v>
          </cell>
          <cell r="BG911">
            <v>-0.01</v>
          </cell>
          <cell r="BH911">
            <v>0</v>
          </cell>
          <cell r="BI911">
            <v>0</v>
          </cell>
          <cell r="BJ911">
            <v>-0.01</v>
          </cell>
          <cell r="BK911">
            <v>0</v>
          </cell>
          <cell r="BL911">
            <v>0.03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-0.01</v>
          </cell>
          <cell r="CC911">
            <v>0</v>
          </cell>
          <cell r="CD911">
            <v>0</v>
          </cell>
          <cell r="CE911">
            <v>0</v>
          </cell>
          <cell r="CF911">
            <v>0.01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0.01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-0.01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0.01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-0.01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0.01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-0.01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0.01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-0.01</v>
          </cell>
          <cell r="EC911">
            <v>0</v>
          </cell>
          <cell r="ED911">
            <v>-0.01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9">
          <cell r="F1009">
            <v>0</v>
          </cell>
          <cell r="G1009">
            <v>0.01</v>
          </cell>
          <cell r="H1009">
            <v>-0.01</v>
          </cell>
          <cell r="I1009">
            <v>0</v>
          </cell>
          <cell r="J1009">
            <v>0</v>
          </cell>
          <cell r="K1009">
            <v>0</v>
          </cell>
          <cell r="L1009">
            <v>0.27</v>
          </cell>
          <cell r="M1009">
            <v>0</v>
          </cell>
          <cell r="N1009">
            <v>0.01</v>
          </cell>
          <cell r="O1009">
            <v>0</v>
          </cell>
          <cell r="P1009">
            <v>0</v>
          </cell>
          <cell r="Q1009">
            <v>0.03</v>
          </cell>
          <cell r="R1009">
            <v>-0.01</v>
          </cell>
          <cell r="S1009">
            <v>0</v>
          </cell>
          <cell r="T1009">
            <v>0.01</v>
          </cell>
          <cell r="U1009">
            <v>-0.03</v>
          </cell>
          <cell r="V1009">
            <v>-0.01</v>
          </cell>
          <cell r="W1009">
            <v>0</v>
          </cell>
          <cell r="X1009">
            <v>-0.01</v>
          </cell>
          <cell r="Y1009">
            <v>-0.02</v>
          </cell>
          <cell r="Z1009">
            <v>0.01</v>
          </cell>
          <cell r="AA1009">
            <v>0</v>
          </cell>
          <cell r="AB1009">
            <v>0</v>
          </cell>
          <cell r="AC1009">
            <v>0.01</v>
          </cell>
          <cell r="AD1009">
            <v>0.01</v>
          </cell>
          <cell r="AE1009">
            <v>0</v>
          </cell>
          <cell r="AF1009">
            <v>0</v>
          </cell>
          <cell r="AG1009">
            <v>0.01</v>
          </cell>
          <cell r="AH1009">
            <v>-0.01</v>
          </cell>
          <cell r="AI1009">
            <v>-0.01</v>
          </cell>
          <cell r="AJ1009">
            <v>0</v>
          </cell>
          <cell r="AK1009">
            <v>-0.01</v>
          </cell>
          <cell r="AL1009">
            <v>-0.01</v>
          </cell>
          <cell r="AM1009">
            <v>0.02</v>
          </cell>
          <cell r="AN1009">
            <v>0</v>
          </cell>
          <cell r="AO1009">
            <v>0</v>
          </cell>
          <cell r="AP1009">
            <v>0</v>
          </cell>
          <cell r="AQ1009">
            <v>0.01</v>
          </cell>
          <cell r="AR1009">
            <v>0</v>
          </cell>
          <cell r="AS1009">
            <v>0.03</v>
          </cell>
          <cell r="AT1009">
            <v>0.01</v>
          </cell>
          <cell r="AU1009">
            <v>-0.01</v>
          </cell>
          <cell r="AV1009">
            <v>-0.01</v>
          </cell>
          <cell r="AW1009">
            <v>0</v>
          </cell>
          <cell r="AX1009">
            <v>-0.01</v>
          </cell>
          <cell r="AY1009">
            <v>-0.01</v>
          </cell>
          <cell r="AZ1009">
            <v>0.02</v>
          </cell>
          <cell r="BA1009">
            <v>0</v>
          </cell>
          <cell r="BB1009">
            <v>0</v>
          </cell>
          <cell r="BC1009">
            <v>0</v>
          </cell>
          <cell r="BD1009">
            <v>0.02</v>
          </cell>
          <cell r="BE1009">
            <v>0</v>
          </cell>
          <cell r="BF1009">
            <v>0.02</v>
          </cell>
          <cell r="BG1009">
            <v>0</v>
          </cell>
          <cell r="BH1009">
            <v>-0.01</v>
          </cell>
          <cell r="BI1009">
            <v>0</v>
          </cell>
          <cell r="BJ1009">
            <v>0</v>
          </cell>
          <cell r="BK1009">
            <v>0</v>
          </cell>
          <cell r="BL1009">
            <v>-0.02</v>
          </cell>
          <cell r="BM1009">
            <v>0.01</v>
          </cell>
          <cell r="BN1009">
            <v>-0.01</v>
          </cell>
          <cell r="BO1009">
            <v>0</v>
          </cell>
          <cell r="BP1009">
            <v>0</v>
          </cell>
          <cell r="BQ1009">
            <v>0.02</v>
          </cell>
          <cell r="BR1009">
            <v>0</v>
          </cell>
          <cell r="BS1009">
            <v>0.01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-0.01</v>
          </cell>
          <cell r="BY1009">
            <v>-0.02</v>
          </cell>
          <cell r="BZ1009">
            <v>0.01</v>
          </cell>
          <cell r="CA1009">
            <v>-0.01</v>
          </cell>
          <cell r="CB1009">
            <v>0</v>
          </cell>
          <cell r="CC1009">
            <v>0</v>
          </cell>
          <cell r="CD1009">
            <v>0.01</v>
          </cell>
          <cell r="CE1009">
            <v>0</v>
          </cell>
          <cell r="CF1009">
            <v>0.01</v>
          </cell>
          <cell r="CG1009">
            <v>0.01</v>
          </cell>
          <cell r="CH1009">
            <v>0</v>
          </cell>
          <cell r="CI1009">
            <v>0</v>
          </cell>
          <cell r="CJ1009">
            <v>0</v>
          </cell>
          <cell r="CK1009">
            <v>-0.01</v>
          </cell>
          <cell r="CL1009">
            <v>-0.02</v>
          </cell>
          <cell r="CM1009">
            <v>0.01</v>
          </cell>
          <cell r="CN1009">
            <v>-0.01</v>
          </cell>
          <cell r="CO1009">
            <v>0</v>
          </cell>
          <cell r="CP1009">
            <v>0</v>
          </cell>
          <cell r="CQ1009">
            <v>0.01</v>
          </cell>
          <cell r="CR1009">
            <v>0</v>
          </cell>
          <cell r="CS1009">
            <v>0.02</v>
          </cell>
          <cell r="CT1009">
            <v>0.01</v>
          </cell>
          <cell r="CU1009">
            <v>-0.01</v>
          </cell>
          <cell r="CV1009">
            <v>0</v>
          </cell>
          <cell r="CW1009">
            <v>0</v>
          </cell>
          <cell r="CX1009">
            <v>-0.01</v>
          </cell>
          <cell r="CY1009">
            <v>-0.01</v>
          </cell>
          <cell r="CZ1009">
            <v>0.01</v>
          </cell>
          <cell r="DA1009">
            <v>0</v>
          </cell>
          <cell r="DB1009">
            <v>0</v>
          </cell>
          <cell r="DC1009">
            <v>0</v>
          </cell>
          <cell r="DD1009">
            <v>0.01</v>
          </cell>
          <cell r="DE1009">
            <v>0</v>
          </cell>
          <cell r="DF1009">
            <v>0.01</v>
          </cell>
          <cell r="DG1009">
            <v>0.01</v>
          </cell>
          <cell r="DH1009">
            <v>-0.01</v>
          </cell>
          <cell r="DI1009">
            <v>0</v>
          </cell>
          <cell r="DJ1009">
            <v>0</v>
          </cell>
          <cell r="DK1009">
            <v>-0.01</v>
          </cell>
          <cell r="DL1009">
            <v>-0.01</v>
          </cell>
          <cell r="DM1009">
            <v>0</v>
          </cell>
          <cell r="DN1009">
            <v>-0.01</v>
          </cell>
          <cell r="DO1009">
            <v>0</v>
          </cell>
          <cell r="DP1009">
            <v>0</v>
          </cell>
          <cell r="DQ1009">
            <v>0.01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0.01</v>
          </cell>
        </row>
        <row r="1010">
          <cell r="F1010">
            <v>0.01</v>
          </cell>
          <cell r="G1010">
            <v>0.01</v>
          </cell>
          <cell r="H1010">
            <v>0</v>
          </cell>
          <cell r="I1010">
            <v>0</v>
          </cell>
          <cell r="J1010">
            <v>0.01</v>
          </cell>
          <cell r="K1010">
            <v>-0.01</v>
          </cell>
          <cell r="L1010">
            <v>0.01</v>
          </cell>
          <cell r="M1010">
            <v>0</v>
          </cell>
          <cell r="N1010">
            <v>0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0.02</v>
          </cell>
          <cell r="T1010">
            <v>0.02</v>
          </cell>
          <cell r="U1010">
            <v>0.01</v>
          </cell>
          <cell r="V1010">
            <v>0</v>
          </cell>
          <cell r="W1010">
            <v>0</v>
          </cell>
          <cell r="X1010">
            <v>0</v>
          </cell>
          <cell r="Y1010">
            <v>-0.02</v>
          </cell>
          <cell r="Z1010">
            <v>-0.02</v>
          </cell>
          <cell r="AA1010">
            <v>0</v>
          </cell>
          <cell r="AB1010">
            <v>-0.01</v>
          </cell>
          <cell r="AC1010">
            <v>0.02</v>
          </cell>
          <cell r="AD1010">
            <v>0.02</v>
          </cell>
          <cell r="AE1010">
            <v>0</v>
          </cell>
          <cell r="AF1010">
            <v>0.02</v>
          </cell>
          <cell r="AG1010">
            <v>0.01</v>
          </cell>
          <cell r="AH1010">
            <v>0.01</v>
          </cell>
          <cell r="AI1010">
            <v>0</v>
          </cell>
          <cell r="AJ1010">
            <v>0.01</v>
          </cell>
          <cell r="AK1010">
            <v>-0.01</v>
          </cell>
          <cell r="AL1010">
            <v>-0.01</v>
          </cell>
          <cell r="AM1010">
            <v>-0.02</v>
          </cell>
          <cell r="AN1010">
            <v>-0.01</v>
          </cell>
          <cell r="AO1010">
            <v>0</v>
          </cell>
          <cell r="AP1010">
            <v>0.03</v>
          </cell>
          <cell r="AQ1010">
            <v>0.02</v>
          </cell>
          <cell r="AR1010">
            <v>0</v>
          </cell>
          <cell r="AS1010">
            <v>0</v>
          </cell>
          <cell r="AT1010">
            <v>0.03</v>
          </cell>
          <cell r="AU1010">
            <v>0.01</v>
          </cell>
          <cell r="AV1010">
            <v>0</v>
          </cell>
          <cell r="AW1010">
            <v>0</v>
          </cell>
          <cell r="AX1010">
            <v>0</v>
          </cell>
          <cell r="AY1010">
            <v>-0.01</v>
          </cell>
          <cell r="AZ1010">
            <v>-0.02</v>
          </cell>
          <cell r="BA1010">
            <v>-0.02</v>
          </cell>
          <cell r="BB1010">
            <v>0</v>
          </cell>
          <cell r="BC1010">
            <v>0.01</v>
          </cell>
          <cell r="BD1010">
            <v>0.02</v>
          </cell>
          <cell r="BE1010">
            <v>0.01</v>
          </cell>
          <cell r="BF1010">
            <v>0.02</v>
          </cell>
          <cell r="BG1010">
            <v>0.01</v>
          </cell>
          <cell r="BH1010">
            <v>0.01</v>
          </cell>
          <cell r="BI1010">
            <v>0</v>
          </cell>
          <cell r="BJ1010">
            <v>0</v>
          </cell>
          <cell r="BK1010">
            <v>0</v>
          </cell>
          <cell r="BL1010">
            <v>0.01</v>
          </cell>
          <cell r="BM1010">
            <v>0</v>
          </cell>
          <cell r="BN1010">
            <v>-0.01</v>
          </cell>
          <cell r="BO1010">
            <v>0</v>
          </cell>
          <cell r="BP1010">
            <v>0.01</v>
          </cell>
          <cell r="BQ1010">
            <v>0.01</v>
          </cell>
          <cell r="BR1010">
            <v>0.01</v>
          </cell>
          <cell r="BS1010">
            <v>0.01</v>
          </cell>
          <cell r="BT1010">
            <v>0.01</v>
          </cell>
          <cell r="BU1010">
            <v>0.01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0.01</v>
          </cell>
          <cell r="CC1010">
            <v>0.01</v>
          </cell>
          <cell r="CD1010">
            <v>0.01</v>
          </cell>
          <cell r="CE1010">
            <v>0.01</v>
          </cell>
          <cell r="CF1010">
            <v>0.01</v>
          </cell>
          <cell r="CG1010">
            <v>0.02</v>
          </cell>
          <cell r="CH1010">
            <v>0.01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0.02</v>
          </cell>
          <cell r="CN1010">
            <v>0</v>
          </cell>
          <cell r="CO1010">
            <v>0</v>
          </cell>
          <cell r="CP1010">
            <v>0.01</v>
          </cell>
          <cell r="CQ1010">
            <v>0.01</v>
          </cell>
          <cell r="CR1010">
            <v>0</v>
          </cell>
          <cell r="CS1010">
            <v>0.01</v>
          </cell>
          <cell r="CT1010">
            <v>0</v>
          </cell>
          <cell r="CU1010">
            <v>0.01</v>
          </cell>
          <cell r="CV1010">
            <v>0</v>
          </cell>
          <cell r="CW1010">
            <v>0</v>
          </cell>
          <cell r="CX1010">
            <v>0</v>
          </cell>
          <cell r="CY1010">
            <v>0.01</v>
          </cell>
          <cell r="CZ1010">
            <v>-0.01</v>
          </cell>
          <cell r="DA1010">
            <v>0</v>
          </cell>
          <cell r="DB1010">
            <v>0</v>
          </cell>
          <cell r="DC1010">
            <v>0.01</v>
          </cell>
          <cell r="DD1010">
            <v>0.01</v>
          </cell>
          <cell r="DE1010">
            <v>0</v>
          </cell>
          <cell r="DF1010">
            <v>0</v>
          </cell>
          <cell r="DG1010">
            <v>0.01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0.01</v>
          </cell>
          <cell r="DN1010">
            <v>0</v>
          </cell>
          <cell r="DO1010">
            <v>0</v>
          </cell>
          <cell r="DP1010">
            <v>0.01</v>
          </cell>
          <cell r="DQ1010">
            <v>0.01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0.03</v>
          </cell>
          <cell r="M1011">
            <v>-0.01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-0.01</v>
          </cell>
          <cell r="X1011">
            <v>0</v>
          </cell>
          <cell r="Y1011">
            <v>0</v>
          </cell>
          <cell r="Z1011">
            <v>-0.01</v>
          </cell>
          <cell r="AA1011">
            <v>0</v>
          </cell>
          <cell r="AB1011">
            <v>0</v>
          </cell>
          <cell r="AC1011">
            <v>0</v>
          </cell>
          <cell r="AD1011">
            <v>0.01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-0.01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0.01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-0.01</v>
          </cell>
          <cell r="AX1011">
            <v>-0.01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0.01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-0.01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-0.01</v>
          </cell>
          <cell r="BZ1011">
            <v>0</v>
          </cell>
          <cell r="CA1011">
            <v>0</v>
          </cell>
          <cell r="CB1011">
            <v>0.04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-0.01</v>
          </cell>
          <cell r="CL1011">
            <v>-0.01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-0.01</v>
          </cell>
          <cell r="CX1011">
            <v>-0.01</v>
          </cell>
          <cell r="CY1011">
            <v>-0.01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-0.01</v>
          </cell>
          <cell r="DK1011">
            <v>0</v>
          </cell>
          <cell r="DL1011">
            <v>-0.01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0.01</v>
          </cell>
          <cell r="G1012">
            <v>0.03</v>
          </cell>
          <cell r="H1012">
            <v>0.02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-0.01</v>
          </cell>
          <cell r="O1012">
            <v>0</v>
          </cell>
          <cell r="P1012">
            <v>0.02</v>
          </cell>
          <cell r="Q1012">
            <v>0.01</v>
          </cell>
          <cell r="R1012">
            <v>0.01</v>
          </cell>
          <cell r="S1012">
            <v>0.02</v>
          </cell>
          <cell r="T1012">
            <v>0.01</v>
          </cell>
          <cell r="U1012">
            <v>0.01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-0.02</v>
          </cell>
          <cell r="AA1012">
            <v>-0.01</v>
          </cell>
          <cell r="AB1012">
            <v>-0.01</v>
          </cell>
          <cell r="AC1012">
            <v>0.01</v>
          </cell>
          <cell r="AD1012">
            <v>0.01</v>
          </cell>
          <cell r="AE1012">
            <v>0.04</v>
          </cell>
          <cell r="AF1012">
            <v>0.01</v>
          </cell>
          <cell r="AG1012">
            <v>0.01</v>
          </cell>
          <cell r="AH1012">
            <v>0.01</v>
          </cell>
          <cell r="AI1012">
            <v>0</v>
          </cell>
          <cell r="AJ1012">
            <v>0</v>
          </cell>
          <cell r="AK1012">
            <v>0</v>
          </cell>
          <cell r="AL1012">
            <v>0.34</v>
          </cell>
          <cell r="AM1012">
            <v>0.1</v>
          </cell>
          <cell r="AN1012">
            <v>-0.01</v>
          </cell>
          <cell r="AO1012">
            <v>0</v>
          </cell>
          <cell r="AP1012">
            <v>0.01</v>
          </cell>
          <cell r="AQ1012">
            <v>0</v>
          </cell>
          <cell r="AR1012">
            <v>0.02</v>
          </cell>
          <cell r="AS1012">
            <v>0.01</v>
          </cell>
          <cell r="AT1012">
            <v>0.02</v>
          </cell>
          <cell r="AU1012">
            <v>0.01</v>
          </cell>
          <cell r="AV1012">
            <v>0</v>
          </cell>
          <cell r="AW1012">
            <v>0</v>
          </cell>
          <cell r="AX1012">
            <v>0</v>
          </cell>
          <cell r="AY1012">
            <v>0.28000000000000003</v>
          </cell>
          <cell r="AZ1012">
            <v>0.05</v>
          </cell>
          <cell r="BA1012">
            <v>-0.01</v>
          </cell>
          <cell r="BB1012">
            <v>0</v>
          </cell>
          <cell r="BC1012">
            <v>0.01</v>
          </cell>
          <cell r="BD1012">
            <v>0.01</v>
          </cell>
          <cell r="BE1012">
            <v>0</v>
          </cell>
          <cell r="BF1012">
            <v>0.01</v>
          </cell>
          <cell r="BG1012">
            <v>0.01</v>
          </cell>
          <cell r="BH1012">
            <v>0.01</v>
          </cell>
          <cell r="BI1012">
            <v>0</v>
          </cell>
          <cell r="BJ1012">
            <v>0</v>
          </cell>
          <cell r="BK1012">
            <v>0</v>
          </cell>
          <cell r="BL1012">
            <v>-0.02</v>
          </cell>
          <cell r="BM1012">
            <v>-0.03</v>
          </cell>
          <cell r="BN1012">
            <v>-0.02</v>
          </cell>
          <cell r="BO1012">
            <v>-0.01</v>
          </cell>
          <cell r="BP1012">
            <v>0.02</v>
          </cell>
          <cell r="BQ1012">
            <v>0</v>
          </cell>
          <cell r="BR1012">
            <v>0</v>
          </cell>
          <cell r="BS1012">
            <v>0</v>
          </cell>
          <cell r="BT1012">
            <v>0.01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0.01</v>
          </cell>
          <cell r="BZ1012">
            <v>-0.04</v>
          </cell>
          <cell r="CA1012">
            <v>0</v>
          </cell>
          <cell r="CB1012">
            <v>0.01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-0.01</v>
          </cell>
          <cell r="CN1012">
            <v>-0.01</v>
          </cell>
          <cell r="CO1012">
            <v>0</v>
          </cell>
          <cell r="CP1012">
            <v>0.01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-0.01</v>
          </cell>
          <cell r="CZ1012">
            <v>0.05</v>
          </cell>
          <cell r="DA1012">
            <v>-0.01</v>
          </cell>
          <cell r="DB1012">
            <v>0</v>
          </cell>
          <cell r="DC1012">
            <v>0.01</v>
          </cell>
          <cell r="DD1012">
            <v>0</v>
          </cell>
          <cell r="DE1012">
            <v>0</v>
          </cell>
          <cell r="DF1012">
            <v>0</v>
          </cell>
          <cell r="DG1012">
            <v>0.01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-0.01</v>
          </cell>
          <cell r="DM1012">
            <v>-0.01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-0.01</v>
          </cell>
          <cell r="G1013">
            <v>-0.12</v>
          </cell>
          <cell r="H1013">
            <v>-0.06</v>
          </cell>
          <cell r="I1013">
            <v>-0.05</v>
          </cell>
          <cell r="J1013">
            <v>0</v>
          </cell>
          <cell r="K1013">
            <v>0</v>
          </cell>
          <cell r="L1013">
            <v>0.02</v>
          </cell>
          <cell r="M1013">
            <v>-0.03</v>
          </cell>
          <cell r="N1013">
            <v>0.03</v>
          </cell>
          <cell r="O1013">
            <v>-0.02</v>
          </cell>
          <cell r="P1013">
            <v>-0.01</v>
          </cell>
          <cell r="Q1013">
            <v>0.02</v>
          </cell>
          <cell r="R1013">
            <v>0</v>
          </cell>
          <cell r="S1013">
            <v>0</v>
          </cell>
          <cell r="T1013">
            <v>-0.01</v>
          </cell>
          <cell r="U1013">
            <v>0</v>
          </cell>
          <cell r="V1013">
            <v>0</v>
          </cell>
          <cell r="W1013">
            <v>-0.01</v>
          </cell>
          <cell r="X1013">
            <v>-0.01</v>
          </cell>
          <cell r="Y1013">
            <v>0.03</v>
          </cell>
          <cell r="Z1013">
            <v>-0.01</v>
          </cell>
          <cell r="AA1013">
            <v>0</v>
          </cell>
          <cell r="AB1013">
            <v>0</v>
          </cell>
          <cell r="AC1013">
            <v>0.04</v>
          </cell>
          <cell r="AD1013">
            <v>0.01</v>
          </cell>
          <cell r="AE1013">
            <v>0</v>
          </cell>
          <cell r="AF1013">
            <v>-0.01</v>
          </cell>
          <cell r="AG1013">
            <v>0.01</v>
          </cell>
          <cell r="AH1013">
            <v>0</v>
          </cell>
          <cell r="AI1013">
            <v>-0.01</v>
          </cell>
          <cell r="AJ1013">
            <v>0</v>
          </cell>
          <cell r="AK1013">
            <v>0</v>
          </cell>
          <cell r="AL1013">
            <v>0.02</v>
          </cell>
          <cell r="AM1013">
            <v>0.03</v>
          </cell>
          <cell r="AN1013">
            <v>0.01</v>
          </cell>
          <cell r="AO1013">
            <v>0</v>
          </cell>
          <cell r="AP1013">
            <v>0.01</v>
          </cell>
          <cell r="AQ1013">
            <v>0.01</v>
          </cell>
          <cell r="AR1013">
            <v>0</v>
          </cell>
          <cell r="AS1013">
            <v>0</v>
          </cell>
          <cell r="AT1013">
            <v>0.01</v>
          </cell>
          <cell r="AU1013">
            <v>0.01</v>
          </cell>
          <cell r="AV1013">
            <v>0</v>
          </cell>
          <cell r="AW1013">
            <v>0.01</v>
          </cell>
          <cell r="AX1013">
            <v>-0.02</v>
          </cell>
          <cell r="AY1013">
            <v>0</v>
          </cell>
          <cell r="AZ1013">
            <v>-0.01</v>
          </cell>
          <cell r="BA1013">
            <v>0.01</v>
          </cell>
          <cell r="BB1013">
            <v>0</v>
          </cell>
          <cell r="BC1013">
            <v>0</v>
          </cell>
          <cell r="BD1013">
            <v>0.02</v>
          </cell>
          <cell r="BE1013">
            <v>0.01</v>
          </cell>
          <cell r="BF1013">
            <v>-0.02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-0.01</v>
          </cell>
          <cell r="BL1013">
            <v>0</v>
          </cell>
          <cell r="BM1013">
            <v>0.02</v>
          </cell>
          <cell r="BN1013">
            <v>0</v>
          </cell>
          <cell r="BO1013">
            <v>0</v>
          </cell>
          <cell r="BP1013">
            <v>0</v>
          </cell>
          <cell r="BQ1013">
            <v>0.01</v>
          </cell>
          <cell r="BR1013">
            <v>0.01</v>
          </cell>
          <cell r="BS1013">
            <v>0</v>
          </cell>
          <cell r="BT1013">
            <v>0</v>
          </cell>
          <cell r="BU1013">
            <v>0.01</v>
          </cell>
          <cell r="BV1013">
            <v>0</v>
          </cell>
          <cell r="BW1013">
            <v>-0.01</v>
          </cell>
          <cell r="BX1013">
            <v>0</v>
          </cell>
          <cell r="BY1013">
            <v>0</v>
          </cell>
          <cell r="BZ1013">
            <v>0.01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-0.01</v>
          </cell>
          <cell r="CH1013">
            <v>0.01</v>
          </cell>
          <cell r="CI1013">
            <v>0</v>
          </cell>
          <cell r="CJ1013">
            <v>0</v>
          </cell>
          <cell r="CK1013">
            <v>-0.02</v>
          </cell>
          <cell r="CL1013">
            <v>0.01</v>
          </cell>
          <cell r="CM1013">
            <v>0</v>
          </cell>
          <cell r="CN1013">
            <v>0.01</v>
          </cell>
          <cell r="CO1013">
            <v>0</v>
          </cell>
          <cell r="CP1013">
            <v>0.01</v>
          </cell>
          <cell r="CQ1013">
            <v>0.01</v>
          </cell>
          <cell r="CR1013">
            <v>0.01</v>
          </cell>
          <cell r="CS1013">
            <v>0</v>
          </cell>
          <cell r="CT1013">
            <v>0</v>
          </cell>
          <cell r="CU1013">
            <v>0</v>
          </cell>
          <cell r="CV1013">
            <v>0.01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0.01</v>
          </cell>
          <cell r="DC1013">
            <v>0.02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0.01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0.01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0.01</v>
          </cell>
          <cell r="G1016">
            <v>0.01</v>
          </cell>
          <cell r="H1016">
            <v>0</v>
          </cell>
          <cell r="I1016">
            <v>0</v>
          </cell>
          <cell r="J1016">
            <v>-0.01</v>
          </cell>
          <cell r="K1016">
            <v>-0.01</v>
          </cell>
          <cell r="L1016">
            <v>0.03</v>
          </cell>
          <cell r="M1016">
            <v>-0.01</v>
          </cell>
          <cell r="N1016">
            <v>0</v>
          </cell>
          <cell r="O1016">
            <v>0</v>
          </cell>
          <cell r="P1016">
            <v>0.01</v>
          </cell>
          <cell r="Q1016">
            <v>0.01</v>
          </cell>
          <cell r="R1016">
            <v>0</v>
          </cell>
          <cell r="S1016">
            <v>0.01</v>
          </cell>
          <cell r="T1016">
            <v>0.01</v>
          </cell>
          <cell r="U1016">
            <v>0</v>
          </cell>
          <cell r="V1016">
            <v>0</v>
          </cell>
          <cell r="W1016">
            <v>-0.01</v>
          </cell>
          <cell r="X1016">
            <v>-0.01</v>
          </cell>
          <cell r="Y1016">
            <v>-0.01</v>
          </cell>
          <cell r="Z1016">
            <v>0</v>
          </cell>
          <cell r="AA1016">
            <v>0</v>
          </cell>
          <cell r="AB1016">
            <v>0</v>
          </cell>
          <cell r="AC1016">
            <v>0.01</v>
          </cell>
          <cell r="AD1016">
            <v>0.01</v>
          </cell>
          <cell r="AE1016">
            <v>0</v>
          </cell>
          <cell r="AF1016">
            <v>0.01</v>
          </cell>
          <cell r="AG1016">
            <v>0.01</v>
          </cell>
          <cell r="AH1016">
            <v>0</v>
          </cell>
          <cell r="AI1016">
            <v>0</v>
          </cell>
          <cell r="AJ1016">
            <v>-0.01</v>
          </cell>
          <cell r="AK1016">
            <v>-0.01</v>
          </cell>
          <cell r="AL1016">
            <v>0.05</v>
          </cell>
          <cell r="AM1016">
            <v>0</v>
          </cell>
          <cell r="AN1016">
            <v>0</v>
          </cell>
          <cell r="AO1016">
            <v>0</v>
          </cell>
          <cell r="AP1016">
            <v>0.01</v>
          </cell>
          <cell r="AQ1016">
            <v>0.01</v>
          </cell>
          <cell r="AR1016">
            <v>0</v>
          </cell>
          <cell r="AS1016">
            <v>0</v>
          </cell>
          <cell r="AT1016">
            <v>0.01</v>
          </cell>
          <cell r="AU1016">
            <v>0</v>
          </cell>
          <cell r="AV1016">
            <v>0</v>
          </cell>
          <cell r="AW1016">
            <v>-0.01</v>
          </cell>
          <cell r="AX1016">
            <v>-0.01</v>
          </cell>
          <cell r="AY1016">
            <v>0.02</v>
          </cell>
          <cell r="AZ1016">
            <v>0</v>
          </cell>
          <cell r="BA1016">
            <v>0</v>
          </cell>
          <cell r="BB1016">
            <v>0</v>
          </cell>
          <cell r="BC1016">
            <v>0.01</v>
          </cell>
          <cell r="BD1016">
            <v>0.01</v>
          </cell>
          <cell r="BE1016">
            <v>0</v>
          </cell>
          <cell r="BF1016">
            <v>0.01</v>
          </cell>
          <cell r="BG1016">
            <v>0.01</v>
          </cell>
          <cell r="BH1016">
            <v>0</v>
          </cell>
          <cell r="BI1016">
            <v>0</v>
          </cell>
          <cell r="BJ1016">
            <v>-0.01</v>
          </cell>
          <cell r="BK1016">
            <v>-0.01</v>
          </cell>
          <cell r="BL1016">
            <v>-0.01</v>
          </cell>
          <cell r="BM1016">
            <v>0</v>
          </cell>
          <cell r="BN1016">
            <v>0</v>
          </cell>
          <cell r="BO1016">
            <v>0</v>
          </cell>
          <cell r="BP1016">
            <v>0.01</v>
          </cell>
          <cell r="BQ1016">
            <v>0.01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0.03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0.01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0.01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0.01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0.01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0.01</v>
          </cell>
          <cell r="K1028">
            <v>0.01</v>
          </cell>
          <cell r="L1028">
            <v>0</v>
          </cell>
          <cell r="M1028">
            <v>0.01</v>
          </cell>
          <cell r="N1028">
            <v>0</v>
          </cell>
          <cell r="O1028">
            <v>0</v>
          </cell>
          <cell r="P1028">
            <v>0.01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0.01</v>
          </cell>
          <cell r="G1029">
            <v>0.01</v>
          </cell>
          <cell r="H1029">
            <v>0.01</v>
          </cell>
          <cell r="I1029">
            <v>0.01</v>
          </cell>
          <cell r="J1029">
            <v>0</v>
          </cell>
          <cell r="K1029">
            <v>0.01</v>
          </cell>
          <cell r="L1029">
            <v>0</v>
          </cell>
          <cell r="M1029">
            <v>0.01</v>
          </cell>
          <cell r="N1029">
            <v>0</v>
          </cell>
          <cell r="O1029">
            <v>0.01</v>
          </cell>
          <cell r="P1029">
            <v>0.01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0.01</v>
          </cell>
          <cell r="V1029">
            <v>0.01</v>
          </cell>
          <cell r="W1029">
            <v>0.01</v>
          </cell>
          <cell r="X1029">
            <v>0.01</v>
          </cell>
          <cell r="Y1029">
            <v>0.01</v>
          </cell>
          <cell r="Z1029">
            <v>0.01</v>
          </cell>
          <cell r="AA1029">
            <v>0.01</v>
          </cell>
          <cell r="AB1029">
            <v>0.01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0.01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0.01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0.01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-0.02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-0.01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-0.01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-0.01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-0.01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-0.03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-0.03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0.01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0.01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0.01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-0.01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-7.0000000000000007E-2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0.01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-0.04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0.03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0.01</v>
          </cell>
          <cell r="DZ1069">
            <v>7.0000000000000007E-2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0.02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0.05</v>
          </cell>
          <cell r="DZ1070">
            <v>0.03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0.01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-0.01</v>
          </cell>
          <cell r="X1072">
            <v>0.01</v>
          </cell>
          <cell r="Y1072">
            <v>0.14000000000000001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0.01</v>
          </cell>
          <cell r="AH1072">
            <v>0</v>
          </cell>
          <cell r="AI1072">
            <v>0</v>
          </cell>
          <cell r="AJ1072">
            <v>-0.02</v>
          </cell>
          <cell r="AK1072">
            <v>0.03</v>
          </cell>
          <cell r="AL1072">
            <v>-0.04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0.01</v>
          </cell>
          <cell r="AR1072">
            <v>-0.03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0.01</v>
          </cell>
          <cell r="AX1072">
            <v>0.01</v>
          </cell>
          <cell r="AY1072">
            <v>0</v>
          </cell>
          <cell r="AZ1072">
            <v>-0.01</v>
          </cell>
          <cell r="BA1072">
            <v>0</v>
          </cell>
          <cell r="BB1072">
            <v>0.01</v>
          </cell>
          <cell r="BC1072">
            <v>0</v>
          </cell>
          <cell r="BD1072">
            <v>0</v>
          </cell>
          <cell r="BE1072">
            <v>-0.02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0.06</v>
          </cell>
          <cell r="BL1072">
            <v>0</v>
          </cell>
          <cell r="BM1072">
            <v>0</v>
          </cell>
          <cell r="BN1072">
            <v>0</v>
          </cell>
          <cell r="BO1072">
            <v>0.01</v>
          </cell>
          <cell r="BP1072">
            <v>0</v>
          </cell>
          <cell r="BQ1072">
            <v>0</v>
          </cell>
          <cell r="BR1072">
            <v>-0.03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0.01</v>
          </cell>
          <cell r="BY1072">
            <v>0.02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-0.01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0.01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-0.02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-0.01</v>
          </cell>
          <cell r="CX1072">
            <v>0.02</v>
          </cell>
          <cell r="CY1072">
            <v>0</v>
          </cell>
          <cell r="CZ1072">
            <v>0.01</v>
          </cell>
          <cell r="DA1072">
            <v>0</v>
          </cell>
          <cell r="DB1072">
            <v>0</v>
          </cell>
          <cell r="DC1072">
            <v>0</v>
          </cell>
          <cell r="DD1072">
            <v>0.01</v>
          </cell>
          <cell r="DE1072">
            <v>-0.01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0.03</v>
          </cell>
          <cell r="DL1072">
            <v>0.01</v>
          </cell>
          <cell r="DM1072">
            <v>0.01</v>
          </cell>
          <cell r="DN1072">
            <v>0</v>
          </cell>
          <cell r="DO1072">
            <v>0.01</v>
          </cell>
          <cell r="DP1072">
            <v>0</v>
          </cell>
          <cell r="DQ1072">
            <v>0</v>
          </cell>
          <cell r="DR1072">
            <v>0.01</v>
          </cell>
          <cell r="DS1072">
            <v>0.01</v>
          </cell>
          <cell r="DT1072">
            <v>0.01</v>
          </cell>
          <cell r="DU1072">
            <v>0</v>
          </cell>
          <cell r="DV1072">
            <v>0</v>
          </cell>
          <cell r="DW1072">
            <v>-0.01</v>
          </cell>
          <cell r="DX1072">
            <v>0.01</v>
          </cell>
          <cell r="DY1072">
            <v>0</v>
          </cell>
          <cell r="DZ1072">
            <v>0.01</v>
          </cell>
          <cell r="EA1072">
            <v>0</v>
          </cell>
          <cell r="EB1072">
            <v>0</v>
          </cell>
          <cell r="EC1072">
            <v>0.02</v>
          </cell>
          <cell r="ED1072">
            <v>0.01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-0.01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-0.01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0.01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0.01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0.02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0.02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-7.0000000000000007E-2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-0.05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-0.01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0.01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0.01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-0.01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-0.03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7">
          <cell r="R1077">
            <v>2029</v>
          </cell>
          <cell r="AE1077">
            <v>2030</v>
          </cell>
          <cell r="AR1077">
            <v>2031</v>
          </cell>
          <cell r="BE1077">
            <v>2032</v>
          </cell>
          <cell r="BR1077">
            <v>2033</v>
          </cell>
          <cell r="CE1077">
            <v>2034</v>
          </cell>
          <cell r="CR1077">
            <v>2035</v>
          </cell>
          <cell r="DE1077">
            <v>2036</v>
          </cell>
          <cell r="DR1077">
            <v>2037</v>
          </cell>
        </row>
        <row r="1079"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-11.69</v>
          </cell>
          <cell r="H1084">
            <v>-18.46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-43.41</v>
          </cell>
          <cell r="S1084">
            <v>0</v>
          </cell>
          <cell r="T1084">
            <v>0</v>
          </cell>
          <cell r="U1084">
            <v>-35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-8.41</v>
          </cell>
          <cell r="AB1084">
            <v>0</v>
          </cell>
          <cell r="AC1084">
            <v>0</v>
          </cell>
          <cell r="AD1084">
            <v>0</v>
          </cell>
          <cell r="AE1084">
            <v>-8.3000000000000007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-8.3000000000000007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-4.08</v>
          </cell>
          <cell r="BS1084">
            <v>0</v>
          </cell>
          <cell r="BT1084">
            <v>0</v>
          </cell>
          <cell r="BU1084">
            <v>-4.08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-3.74</v>
          </cell>
          <cell r="DF1084">
            <v>0</v>
          </cell>
          <cell r="DG1084">
            <v>0</v>
          </cell>
          <cell r="DH1084">
            <v>-2.89</v>
          </cell>
          <cell r="DI1084">
            <v>-0.85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-24.4</v>
          </cell>
          <cell r="G1085">
            <v>-6.48</v>
          </cell>
          <cell r="H1085">
            <v>-32.869999999999997</v>
          </cell>
          <cell r="I1085">
            <v>-55.48</v>
          </cell>
          <cell r="J1085">
            <v>0</v>
          </cell>
          <cell r="K1085">
            <v>-27.17</v>
          </cell>
          <cell r="L1085">
            <v>-0.45</v>
          </cell>
          <cell r="M1085">
            <v>-22.73</v>
          </cell>
          <cell r="N1085">
            <v>-25.12</v>
          </cell>
          <cell r="O1085">
            <v>-27.68</v>
          </cell>
          <cell r="P1085">
            <v>-36.119999999999997</v>
          </cell>
          <cell r="Q1085">
            <v>-18.32</v>
          </cell>
          <cell r="R1085">
            <v>-372.58</v>
          </cell>
          <cell r="S1085">
            <v>-20.7</v>
          </cell>
          <cell r="T1085">
            <v>-21</v>
          </cell>
          <cell r="U1085">
            <v>-31.11</v>
          </cell>
          <cell r="V1085">
            <v>-85.22</v>
          </cell>
          <cell r="W1085">
            <v>0</v>
          </cell>
          <cell r="X1085">
            <v>-74.400000000000006</v>
          </cell>
          <cell r="Y1085">
            <v>-19.55</v>
          </cell>
          <cell r="Z1085">
            <v>-16.760000000000002</v>
          </cell>
          <cell r="AA1085">
            <v>-42.5</v>
          </cell>
          <cell r="AB1085">
            <v>-32.659999999999997</v>
          </cell>
          <cell r="AC1085">
            <v>-24.03</v>
          </cell>
          <cell r="AD1085">
            <v>-4.66</v>
          </cell>
          <cell r="AE1085">
            <v>-126.43</v>
          </cell>
          <cell r="AF1085">
            <v>-5.22</v>
          </cell>
          <cell r="AG1085">
            <v>-6.23</v>
          </cell>
          <cell r="AH1085">
            <v>-30.72</v>
          </cell>
          <cell r="AI1085">
            <v>-51.83</v>
          </cell>
          <cell r="AJ1085">
            <v>0</v>
          </cell>
          <cell r="AK1085">
            <v>-16.670000000000002</v>
          </cell>
          <cell r="AL1085">
            <v>-1.67</v>
          </cell>
          <cell r="AM1085">
            <v>-1.69</v>
          </cell>
          <cell r="AN1085">
            <v>-12.39</v>
          </cell>
          <cell r="AO1085">
            <v>0</v>
          </cell>
          <cell r="AP1085">
            <v>0</v>
          </cell>
          <cell r="AQ1085">
            <v>0</v>
          </cell>
          <cell r="AR1085">
            <v>-74.36</v>
          </cell>
          <cell r="AS1085">
            <v>0</v>
          </cell>
          <cell r="AT1085">
            <v>0</v>
          </cell>
          <cell r="AU1085">
            <v>-27.6</v>
          </cell>
          <cell r="AV1085">
            <v>-16.18</v>
          </cell>
          <cell r="AW1085">
            <v>0</v>
          </cell>
          <cell r="AX1085">
            <v>-10.8</v>
          </cell>
          <cell r="AY1085">
            <v>0</v>
          </cell>
          <cell r="AZ1085">
            <v>0</v>
          </cell>
          <cell r="BA1085">
            <v>-8.6199999999999992</v>
          </cell>
          <cell r="BB1085">
            <v>-11.16</v>
          </cell>
          <cell r="BC1085">
            <v>0</v>
          </cell>
          <cell r="BD1085">
            <v>0</v>
          </cell>
          <cell r="BE1085">
            <v>-50.24</v>
          </cell>
          <cell r="BF1085">
            <v>0</v>
          </cell>
          <cell r="BG1085">
            <v>0</v>
          </cell>
          <cell r="BH1085">
            <v>-4.62</v>
          </cell>
          <cell r="BI1085">
            <v>-26.43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-18.88</v>
          </cell>
          <cell r="BP1085">
            <v>0</v>
          </cell>
          <cell r="BQ1085">
            <v>-0.31</v>
          </cell>
          <cell r="BR1085">
            <v>-20.260000000000002</v>
          </cell>
          <cell r="BS1085">
            <v>0</v>
          </cell>
          <cell r="BT1085">
            <v>0</v>
          </cell>
          <cell r="BU1085">
            <v>-3</v>
          </cell>
          <cell r="BV1085">
            <v>-11.54</v>
          </cell>
          <cell r="BW1085">
            <v>0</v>
          </cell>
          <cell r="BX1085">
            <v>-3.14</v>
          </cell>
          <cell r="BY1085">
            <v>-2.58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-1.53</v>
          </cell>
          <cell r="CF1085">
            <v>0</v>
          </cell>
          <cell r="CG1085">
            <v>0</v>
          </cell>
          <cell r="CH1085">
            <v>-1.53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-11.43</v>
          </cell>
          <cell r="G1087">
            <v>-0.89</v>
          </cell>
          <cell r="H1087">
            <v>-2.1800000000000002</v>
          </cell>
          <cell r="I1087">
            <v>-8.56</v>
          </cell>
          <cell r="J1087">
            <v>-19.32</v>
          </cell>
          <cell r="K1087">
            <v>0</v>
          </cell>
          <cell r="L1087">
            <v>-1.97</v>
          </cell>
          <cell r="M1087">
            <v>-4.5999999999999996</v>
          </cell>
          <cell r="N1087">
            <v>-14.3</v>
          </cell>
          <cell r="O1087">
            <v>-29.43</v>
          </cell>
          <cell r="P1087">
            <v>-6.48</v>
          </cell>
          <cell r="Q1087">
            <v>-4.9000000000000004</v>
          </cell>
          <cell r="R1087">
            <v>-105.95</v>
          </cell>
          <cell r="S1087">
            <v>-1.62</v>
          </cell>
          <cell r="T1087">
            <v>-3.2</v>
          </cell>
          <cell r="U1087">
            <v>0</v>
          </cell>
          <cell r="V1087">
            <v>-10.25</v>
          </cell>
          <cell r="W1087">
            <v>-34.229999999999997</v>
          </cell>
          <cell r="X1087">
            <v>-6.05</v>
          </cell>
          <cell r="Y1087">
            <v>-6.76</v>
          </cell>
          <cell r="Z1087">
            <v>-13.62</v>
          </cell>
          <cell r="AA1087">
            <v>-8.5500000000000007</v>
          </cell>
          <cell r="AB1087">
            <v>-15.75</v>
          </cell>
          <cell r="AC1087">
            <v>0</v>
          </cell>
          <cell r="AD1087">
            <v>-5.93</v>
          </cell>
          <cell r="AE1087">
            <v>-119.42</v>
          </cell>
          <cell r="AF1087">
            <v>-7.34</v>
          </cell>
          <cell r="AG1087">
            <v>-1.78</v>
          </cell>
          <cell r="AH1087">
            <v>0</v>
          </cell>
          <cell r="AI1087">
            <v>-8.42</v>
          </cell>
          <cell r="AJ1087">
            <v>-43.58</v>
          </cell>
          <cell r="AK1087">
            <v>-9.4600000000000009</v>
          </cell>
          <cell r="AL1087">
            <v>-5.9</v>
          </cell>
          <cell r="AM1087">
            <v>-3.55</v>
          </cell>
          <cell r="AN1087">
            <v>-8.7100000000000009</v>
          </cell>
          <cell r="AO1087">
            <v>-2.0499999999999998</v>
          </cell>
          <cell r="AP1087">
            <v>-22.44</v>
          </cell>
          <cell r="AQ1087">
            <v>-6.19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-197.99</v>
          </cell>
          <cell r="G1088">
            <v>-239.1</v>
          </cell>
          <cell r="H1088">
            <v>-402.88</v>
          </cell>
          <cell r="I1088">
            <v>-251.32</v>
          </cell>
          <cell r="J1088">
            <v>-343.61</v>
          </cell>
          <cell r="K1088">
            <v>-274.13</v>
          </cell>
          <cell r="L1088">
            <v>-29.85</v>
          </cell>
          <cell r="M1088">
            <v>-62.52</v>
          </cell>
          <cell r="N1088">
            <v>-403.35</v>
          </cell>
          <cell r="O1088">
            <v>-362.86</v>
          </cell>
          <cell r="P1088">
            <v>-379.7</v>
          </cell>
          <cell r="Q1088">
            <v>-285.12</v>
          </cell>
          <cell r="R1088">
            <v>-3006.99</v>
          </cell>
          <cell r="S1088">
            <v>-157.08000000000001</v>
          </cell>
          <cell r="T1088">
            <v>-275.82</v>
          </cell>
          <cell r="U1088">
            <v>-382.22</v>
          </cell>
          <cell r="V1088">
            <v>-336.13</v>
          </cell>
          <cell r="W1088">
            <v>-201.98</v>
          </cell>
          <cell r="X1088">
            <v>-294.93</v>
          </cell>
          <cell r="Y1088">
            <v>-70.94</v>
          </cell>
          <cell r="Z1088">
            <v>-43.29</v>
          </cell>
          <cell r="AA1088">
            <v>-408.25</v>
          </cell>
          <cell r="AB1088">
            <v>-392.05</v>
          </cell>
          <cell r="AC1088">
            <v>-280.51</v>
          </cell>
          <cell r="AD1088">
            <v>-163.79</v>
          </cell>
          <cell r="AE1088">
            <v>-1847.57</v>
          </cell>
          <cell r="AF1088">
            <v>-47.22</v>
          </cell>
          <cell r="AG1088">
            <v>-81.23</v>
          </cell>
          <cell r="AH1088">
            <v>-197</v>
          </cell>
          <cell r="AI1088">
            <v>-218.19</v>
          </cell>
          <cell r="AJ1088">
            <v>-197.44</v>
          </cell>
          <cell r="AK1088">
            <v>-195.22</v>
          </cell>
          <cell r="AL1088">
            <v>-8.23</v>
          </cell>
          <cell r="AM1088">
            <v>-88.81</v>
          </cell>
          <cell r="AN1088">
            <v>-355.68</v>
          </cell>
          <cell r="AO1088">
            <v>-224.7</v>
          </cell>
          <cell r="AP1088">
            <v>-109.53</v>
          </cell>
          <cell r="AQ1088">
            <v>-124.31</v>
          </cell>
          <cell r="AR1088">
            <v>-1357.68</v>
          </cell>
          <cell r="AS1088">
            <v>-66.13</v>
          </cell>
          <cell r="AT1088">
            <v>-37.799999999999997</v>
          </cell>
          <cell r="AU1088">
            <v>-189.03</v>
          </cell>
          <cell r="AV1088">
            <v>-189.29</v>
          </cell>
          <cell r="AW1088">
            <v>-95.82</v>
          </cell>
          <cell r="AX1088">
            <v>-162.29</v>
          </cell>
          <cell r="AY1088">
            <v>-52.73</v>
          </cell>
          <cell r="AZ1088">
            <v>-0.25</v>
          </cell>
          <cell r="BA1088">
            <v>-317.05</v>
          </cell>
          <cell r="BB1088">
            <v>-190.51</v>
          </cell>
          <cell r="BC1088">
            <v>-130.72</v>
          </cell>
          <cell r="BD1088">
            <v>73.930000000000007</v>
          </cell>
          <cell r="BE1088">
            <v>-1460.15</v>
          </cell>
          <cell r="BF1088">
            <v>-21.7</v>
          </cell>
          <cell r="BG1088">
            <v>-31.78</v>
          </cell>
          <cell r="BH1088">
            <v>-102.81</v>
          </cell>
          <cell r="BI1088">
            <v>-229.92</v>
          </cell>
          <cell r="BJ1088">
            <v>-154.31</v>
          </cell>
          <cell r="BK1088">
            <v>-199.99</v>
          </cell>
          <cell r="BL1088">
            <v>-89.44</v>
          </cell>
          <cell r="BM1088">
            <v>-44.94</v>
          </cell>
          <cell r="BN1088">
            <v>-277.45</v>
          </cell>
          <cell r="BO1088">
            <v>-163.61000000000001</v>
          </cell>
          <cell r="BP1088">
            <v>-151.75</v>
          </cell>
          <cell r="BQ1088">
            <v>7.56</v>
          </cell>
          <cell r="BR1088">
            <v>113.1</v>
          </cell>
          <cell r="BS1088">
            <v>-16.47</v>
          </cell>
          <cell r="BT1088">
            <v>-19.59</v>
          </cell>
          <cell r="BU1088">
            <v>-93.84</v>
          </cell>
          <cell r="BV1088">
            <v>-75.040000000000006</v>
          </cell>
          <cell r="BW1088">
            <v>-48.91</v>
          </cell>
          <cell r="BX1088">
            <v>-65.989999999999995</v>
          </cell>
          <cell r="BY1088">
            <v>-10.71</v>
          </cell>
          <cell r="BZ1088">
            <v>0</v>
          </cell>
          <cell r="CA1088">
            <v>-139.57</v>
          </cell>
          <cell r="CB1088">
            <v>631.55999999999995</v>
          </cell>
          <cell r="CC1088">
            <v>-48.33</v>
          </cell>
          <cell r="CD1088">
            <v>0</v>
          </cell>
          <cell r="CE1088">
            <v>-394.77</v>
          </cell>
          <cell r="CF1088">
            <v>0</v>
          </cell>
          <cell r="CG1088">
            <v>-16.170000000000002</v>
          </cell>
          <cell r="CH1088">
            <v>-72.81</v>
          </cell>
          <cell r="CI1088">
            <v>-56.94</v>
          </cell>
          <cell r="CJ1088">
            <v>-30.64</v>
          </cell>
          <cell r="CK1088">
            <v>-51.47</v>
          </cell>
          <cell r="CL1088">
            <v>-9.56</v>
          </cell>
          <cell r="CM1088">
            <v>0</v>
          </cell>
          <cell r="CN1088">
            <v>-79.78</v>
          </cell>
          <cell r="CO1088">
            <v>-20.79</v>
          </cell>
          <cell r="CP1088">
            <v>-41.63</v>
          </cell>
          <cell r="CQ1088">
            <v>-14.99</v>
          </cell>
          <cell r="CR1088">
            <v>-351.86</v>
          </cell>
          <cell r="CS1088">
            <v>0</v>
          </cell>
          <cell r="CT1088">
            <v>-21.9</v>
          </cell>
          <cell r="CU1088">
            <v>-69.739999999999995</v>
          </cell>
          <cell r="CV1088">
            <v>-52.75</v>
          </cell>
          <cell r="CW1088">
            <v>-44</v>
          </cell>
          <cell r="CX1088">
            <v>-43.37</v>
          </cell>
          <cell r="CY1088">
            <v>-1.29</v>
          </cell>
          <cell r="CZ1088">
            <v>0</v>
          </cell>
          <cell r="DA1088">
            <v>-62.42</v>
          </cell>
          <cell r="DB1088">
            <v>-11.09</v>
          </cell>
          <cell r="DC1088">
            <v>-41.45</v>
          </cell>
          <cell r="DD1088">
            <v>-3.85</v>
          </cell>
          <cell r="DE1088">
            <v>-247.61</v>
          </cell>
          <cell r="DF1088">
            <v>0</v>
          </cell>
          <cell r="DG1088">
            <v>-52.97</v>
          </cell>
          <cell r="DH1088">
            <v>-55.13</v>
          </cell>
          <cell r="DI1088">
            <v>-33</v>
          </cell>
          <cell r="DJ1088">
            <v>-32.25</v>
          </cell>
          <cell r="DK1088">
            <v>-26.6</v>
          </cell>
          <cell r="DL1088">
            <v>-4.1900000000000004</v>
          </cell>
          <cell r="DM1088">
            <v>-7.82</v>
          </cell>
          <cell r="DN1088">
            <v>-22.81</v>
          </cell>
          <cell r="DO1088">
            <v>-7.61</v>
          </cell>
          <cell r="DP1088">
            <v>-5.24</v>
          </cell>
          <cell r="DQ1088">
            <v>0</v>
          </cell>
          <cell r="DR1088">
            <v>-10.17</v>
          </cell>
          <cell r="DS1088">
            <v>0</v>
          </cell>
          <cell r="DT1088">
            <v>0</v>
          </cell>
          <cell r="DU1088">
            <v>-6.43</v>
          </cell>
          <cell r="DV1088">
            <v>-3.41</v>
          </cell>
          <cell r="DW1088">
            <v>-0.22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-0.1</v>
          </cell>
          <cell r="EC1088">
            <v>0</v>
          </cell>
          <cell r="ED1088">
            <v>0</v>
          </cell>
        </row>
        <row r="1089">
          <cell r="F1089">
            <v>-22.79</v>
          </cell>
          <cell r="G1089">
            <v>-135.07</v>
          </cell>
          <cell r="H1089">
            <v>-342.04</v>
          </cell>
          <cell r="I1089">
            <v>-326.38</v>
          </cell>
          <cell r="J1089">
            <v>-63.76</v>
          </cell>
          <cell r="K1089">
            <v>-94.86</v>
          </cell>
          <cell r="L1089">
            <v>0</v>
          </cell>
          <cell r="M1089">
            <v>0</v>
          </cell>
          <cell r="N1089">
            <v>-171.38</v>
          </cell>
          <cell r="O1089">
            <v>-8.57</v>
          </cell>
          <cell r="P1089">
            <v>-118.45</v>
          </cell>
          <cell r="Q1089">
            <v>-78.48</v>
          </cell>
          <cell r="R1089">
            <v>-1038.6400000000001</v>
          </cell>
          <cell r="S1089">
            <v>-11.32</v>
          </cell>
          <cell r="T1089">
            <v>-52.46</v>
          </cell>
          <cell r="U1089">
            <v>-380.91</v>
          </cell>
          <cell r="V1089">
            <v>-250.63</v>
          </cell>
          <cell r="W1089">
            <v>-86.12</v>
          </cell>
          <cell r="X1089">
            <v>-4.08</v>
          </cell>
          <cell r="Y1089">
            <v>-11.66</v>
          </cell>
          <cell r="Z1089">
            <v>0</v>
          </cell>
          <cell r="AA1089">
            <v>-129.9</v>
          </cell>
          <cell r="AB1089">
            <v>0</v>
          </cell>
          <cell r="AC1089">
            <v>-111.56</v>
          </cell>
          <cell r="AD1089">
            <v>0</v>
          </cell>
          <cell r="AE1089">
            <v>-1357.85</v>
          </cell>
          <cell r="AF1089">
            <v>-6.99</v>
          </cell>
          <cell r="AG1089">
            <v>-79.099999999999994</v>
          </cell>
          <cell r="AH1089">
            <v>-277.14</v>
          </cell>
          <cell r="AI1089">
            <v>-238.58</v>
          </cell>
          <cell r="AJ1089">
            <v>-115.55</v>
          </cell>
          <cell r="AK1089">
            <v>-163.44</v>
          </cell>
          <cell r="AL1089">
            <v>-10.08</v>
          </cell>
          <cell r="AM1089">
            <v>-29.6</v>
          </cell>
          <cell r="AN1089">
            <v>-196.25</v>
          </cell>
          <cell r="AO1089">
            <v>-103.11</v>
          </cell>
          <cell r="AP1089">
            <v>-92.87</v>
          </cell>
          <cell r="AQ1089">
            <v>-45.15</v>
          </cell>
          <cell r="AR1089">
            <v>-1340.85</v>
          </cell>
          <cell r="AS1089">
            <v>-64.11</v>
          </cell>
          <cell r="AT1089">
            <v>-49.1</v>
          </cell>
          <cell r="AU1089">
            <v>-147.22</v>
          </cell>
          <cell r="AV1089">
            <v>-247.74</v>
          </cell>
          <cell r="AW1089">
            <v>-161.71</v>
          </cell>
          <cell r="AX1089">
            <v>-159.33000000000001</v>
          </cell>
          <cell r="AY1089">
            <v>-25.83</v>
          </cell>
          <cell r="AZ1089">
            <v>-41.59</v>
          </cell>
          <cell r="BA1089">
            <v>-284.64999999999998</v>
          </cell>
          <cell r="BB1089">
            <v>-116.37</v>
          </cell>
          <cell r="BC1089">
            <v>-41.12</v>
          </cell>
          <cell r="BD1089">
            <v>-2.0699999999999998</v>
          </cell>
          <cell r="BE1089">
            <v>-1029.69</v>
          </cell>
          <cell r="BF1089">
            <v>-49.41</v>
          </cell>
          <cell r="BG1089">
            <v>-21.55</v>
          </cell>
          <cell r="BH1089">
            <v>-192.51</v>
          </cell>
          <cell r="BI1089">
            <v>-185.97</v>
          </cell>
          <cell r="BJ1089">
            <v>-103.39</v>
          </cell>
          <cell r="BK1089">
            <v>-112.91</v>
          </cell>
          <cell r="BL1089">
            <v>-63.38</v>
          </cell>
          <cell r="BM1089">
            <v>-46.59</v>
          </cell>
          <cell r="BN1089">
            <v>-149.62</v>
          </cell>
          <cell r="BO1089">
            <v>-66.95</v>
          </cell>
          <cell r="BP1089">
            <v>-27.29</v>
          </cell>
          <cell r="BQ1089">
            <v>-10.15</v>
          </cell>
          <cell r="BR1089">
            <v>-359.33</v>
          </cell>
          <cell r="BS1089">
            <v>-0.65</v>
          </cell>
          <cell r="BT1089">
            <v>-22.89</v>
          </cell>
          <cell r="BU1089">
            <v>-74.760000000000005</v>
          </cell>
          <cell r="BV1089">
            <v>-103.2</v>
          </cell>
          <cell r="BW1089">
            <v>-30.01</v>
          </cell>
          <cell r="BX1089">
            <v>-38.700000000000003</v>
          </cell>
          <cell r="BY1089">
            <v>-15.09</v>
          </cell>
          <cell r="BZ1089">
            <v>0</v>
          </cell>
          <cell r="CA1089">
            <v>-35.590000000000003</v>
          </cell>
          <cell r="CB1089">
            <v>-0.05</v>
          </cell>
          <cell r="CC1089">
            <v>-30.11</v>
          </cell>
          <cell r="CD1089">
            <v>-8.2799999999999994</v>
          </cell>
          <cell r="CE1089">
            <v>-196.11</v>
          </cell>
          <cell r="CF1089">
            <v>0</v>
          </cell>
          <cell r="CG1089">
            <v>-14.58</v>
          </cell>
          <cell r="CH1089">
            <v>-49.61</v>
          </cell>
          <cell r="CI1089">
            <v>-29.39</v>
          </cell>
          <cell r="CJ1089">
            <v>-6.75</v>
          </cell>
          <cell r="CK1089">
            <v>-11.2</v>
          </cell>
          <cell r="CL1089">
            <v>-1.3</v>
          </cell>
          <cell r="CM1089">
            <v>0</v>
          </cell>
          <cell r="CN1089">
            <v>-43.53</v>
          </cell>
          <cell r="CO1089">
            <v>-0.03</v>
          </cell>
          <cell r="CP1089">
            <v>-38.770000000000003</v>
          </cell>
          <cell r="CQ1089">
            <v>-0.95</v>
          </cell>
          <cell r="CR1089">
            <v>-154.32</v>
          </cell>
          <cell r="CS1089">
            <v>0</v>
          </cell>
          <cell r="CT1089">
            <v>0</v>
          </cell>
          <cell r="CU1089">
            <v>-42.82</v>
          </cell>
          <cell r="CV1089">
            <v>-32.01</v>
          </cell>
          <cell r="CW1089">
            <v>-7.8</v>
          </cell>
          <cell r="CX1089">
            <v>-6.94</v>
          </cell>
          <cell r="CY1089">
            <v>0</v>
          </cell>
          <cell r="CZ1089">
            <v>0</v>
          </cell>
          <cell r="DA1089">
            <v>-37.39</v>
          </cell>
          <cell r="DB1089">
            <v>-3.97</v>
          </cell>
          <cell r="DC1089">
            <v>-19.47</v>
          </cell>
          <cell r="DD1089">
            <v>-3.92</v>
          </cell>
          <cell r="DE1089">
            <v>-217.88</v>
          </cell>
          <cell r="DF1089">
            <v>0</v>
          </cell>
          <cell r="DG1089">
            <v>-21.3</v>
          </cell>
          <cell r="DH1089">
            <v>-58.31</v>
          </cell>
          <cell r="DI1089">
            <v>-66.88</v>
          </cell>
          <cell r="DJ1089">
            <v>-23.05</v>
          </cell>
          <cell r="DK1089">
            <v>-15.27</v>
          </cell>
          <cell r="DL1089">
            <v>-5.38</v>
          </cell>
          <cell r="DM1089">
            <v>-8.57</v>
          </cell>
          <cell r="DN1089">
            <v>-3.56</v>
          </cell>
          <cell r="DO1089">
            <v>-15.56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-506.66</v>
          </cell>
          <cell r="G1090">
            <v>-417.09</v>
          </cell>
          <cell r="H1090">
            <v>-378.84</v>
          </cell>
          <cell r="I1090">
            <v>-171.61</v>
          </cell>
          <cell r="J1090">
            <v>-651.09</v>
          </cell>
          <cell r="K1090">
            <v>-713.62</v>
          </cell>
          <cell r="L1090">
            <v>53.87</v>
          </cell>
          <cell r="M1090">
            <v>-933.95</v>
          </cell>
          <cell r="N1090">
            <v>-332.78</v>
          </cell>
          <cell r="O1090">
            <v>-643.17999999999995</v>
          </cell>
          <cell r="P1090">
            <v>-433.59</v>
          </cell>
          <cell r="Q1090">
            <v>-270.14</v>
          </cell>
          <cell r="R1090">
            <v>-4455.33</v>
          </cell>
          <cell r="S1090">
            <v>-322.29000000000002</v>
          </cell>
          <cell r="T1090">
            <v>-237.86</v>
          </cell>
          <cell r="U1090">
            <v>-258.7</v>
          </cell>
          <cell r="V1090">
            <v>-198.36</v>
          </cell>
          <cell r="W1090">
            <v>-282.39999999999998</v>
          </cell>
          <cell r="X1090">
            <v>-587.96</v>
          </cell>
          <cell r="Y1090">
            <v>-702.73</v>
          </cell>
          <cell r="Z1090">
            <v>-739.72</v>
          </cell>
          <cell r="AA1090">
            <v>-206.96</v>
          </cell>
          <cell r="AB1090">
            <v>-349.56</v>
          </cell>
          <cell r="AC1090">
            <v>-357.67</v>
          </cell>
          <cell r="AD1090">
            <v>-211.1</v>
          </cell>
          <cell r="AE1090">
            <v>-4098.5600000000004</v>
          </cell>
          <cell r="AF1090">
            <v>-385.97</v>
          </cell>
          <cell r="AG1090">
            <v>-219.87</v>
          </cell>
          <cell r="AH1090">
            <v>-290.08</v>
          </cell>
          <cell r="AI1090">
            <v>-356.67</v>
          </cell>
          <cell r="AJ1090">
            <v>-355.67</v>
          </cell>
          <cell r="AK1090">
            <v>-609.84</v>
          </cell>
          <cell r="AL1090">
            <v>61.57</v>
          </cell>
          <cell r="AM1090">
            <v>-548.9</v>
          </cell>
          <cell r="AN1090">
            <v>-275.2</v>
          </cell>
          <cell r="AO1090">
            <v>-551.51</v>
          </cell>
          <cell r="AP1090">
            <v>-421.32</v>
          </cell>
          <cell r="AQ1090">
            <v>-145.1</v>
          </cell>
          <cell r="AR1090">
            <v>-4331.71</v>
          </cell>
          <cell r="AS1090">
            <v>-265.87</v>
          </cell>
          <cell r="AT1090">
            <v>-330.69</v>
          </cell>
          <cell r="AU1090">
            <v>-310.56</v>
          </cell>
          <cell r="AV1090">
            <v>-517.96</v>
          </cell>
          <cell r="AW1090">
            <v>-265.29000000000002</v>
          </cell>
          <cell r="AX1090">
            <v>-529.12</v>
          </cell>
          <cell r="AY1090">
            <v>-308.13</v>
          </cell>
          <cell r="AZ1090">
            <v>-529.75</v>
          </cell>
          <cell r="BA1090">
            <v>-279.02</v>
          </cell>
          <cell r="BB1090">
            <v>-517.92999999999995</v>
          </cell>
          <cell r="BC1090">
            <v>-286.81</v>
          </cell>
          <cell r="BD1090">
            <v>-190.58</v>
          </cell>
          <cell r="BE1090">
            <v>-4181.5</v>
          </cell>
          <cell r="BF1090">
            <v>-205.8</v>
          </cell>
          <cell r="BG1090">
            <v>-384.99</v>
          </cell>
          <cell r="BH1090">
            <v>-292.49</v>
          </cell>
          <cell r="BI1090">
            <v>-576.92999999999995</v>
          </cell>
          <cell r="BJ1090">
            <v>-210.98</v>
          </cell>
          <cell r="BK1090">
            <v>-477.29</v>
          </cell>
          <cell r="BL1090">
            <v>-463.78</v>
          </cell>
          <cell r="BM1090">
            <v>-428.55</v>
          </cell>
          <cell r="BN1090">
            <v>-376.69</v>
          </cell>
          <cell r="BO1090">
            <v>-378.53</v>
          </cell>
          <cell r="BP1090">
            <v>-307.31</v>
          </cell>
          <cell r="BQ1090">
            <v>-78.16</v>
          </cell>
          <cell r="BR1090">
            <v>610.66</v>
          </cell>
          <cell r="BS1090">
            <v>-101.09</v>
          </cell>
          <cell r="BT1090">
            <v>-74.92</v>
          </cell>
          <cell r="BU1090">
            <v>-86.57</v>
          </cell>
          <cell r="BV1090">
            <v>-47.01</v>
          </cell>
          <cell r="BW1090">
            <v>-25.93</v>
          </cell>
          <cell r="BX1090">
            <v>-67.989999999999995</v>
          </cell>
          <cell r="BY1090">
            <v>-50.62</v>
          </cell>
          <cell r="BZ1090">
            <v>-52.4</v>
          </cell>
          <cell r="CA1090">
            <v>-62.03</v>
          </cell>
          <cell r="CB1090">
            <v>1262.48</v>
          </cell>
          <cell r="CC1090">
            <v>-81.040000000000006</v>
          </cell>
          <cell r="CD1090">
            <v>-2.23</v>
          </cell>
          <cell r="CE1090">
            <v>-704.81</v>
          </cell>
          <cell r="CF1090">
            <v>-12.97</v>
          </cell>
          <cell r="CG1090">
            <v>-73</v>
          </cell>
          <cell r="CH1090">
            <v>-85.69</v>
          </cell>
          <cell r="CI1090">
            <v>-58.32</v>
          </cell>
          <cell r="CJ1090">
            <v>-41.61</v>
          </cell>
          <cell r="CK1090">
            <v>-88.97</v>
          </cell>
          <cell r="CL1090">
            <v>-27.75</v>
          </cell>
          <cell r="CM1090">
            <v>-40.03</v>
          </cell>
          <cell r="CN1090">
            <v>-35.25</v>
          </cell>
          <cell r="CO1090">
            <v>-102.49</v>
          </cell>
          <cell r="CP1090">
            <v>-69.010000000000005</v>
          </cell>
          <cell r="CQ1090">
            <v>-69.72</v>
          </cell>
          <cell r="CR1090">
            <v>-710.73</v>
          </cell>
          <cell r="CS1090">
            <v>-41.89</v>
          </cell>
          <cell r="CT1090">
            <v>-59.08</v>
          </cell>
          <cell r="CU1090">
            <v>-106.36</v>
          </cell>
          <cell r="CV1090">
            <v>-64.81</v>
          </cell>
          <cell r="CW1090">
            <v>-28.81</v>
          </cell>
          <cell r="CX1090">
            <v>-41.64</v>
          </cell>
          <cell r="CY1090">
            <v>-34.29</v>
          </cell>
          <cell r="CZ1090">
            <v>-32.090000000000003</v>
          </cell>
          <cell r="DA1090">
            <v>-41.19</v>
          </cell>
          <cell r="DB1090">
            <v>-128.02000000000001</v>
          </cell>
          <cell r="DC1090">
            <v>-61.25</v>
          </cell>
          <cell r="DD1090">
            <v>-71.3</v>
          </cell>
          <cell r="DE1090">
            <v>-611.98</v>
          </cell>
          <cell r="DF1090">
            <v>-39.19</v>
          </cell>
          <cell r="DG1090">
            <v>-34.380000000000003</v>
          </cell>
          <cell r="DH1090">
            <v>-137.4</v>
          </cell>
          <cell r="DI1090">
            <v>-56.06</v>
          </cell>
          <cell r="DJ1090">
            <v>-30.09</v>
          </cell>
          <cell r="DK1090">
            <v>-53.95</v>
          </cell>
          <cell r="DL1090">
            <v>-49.17</v>
          </cell>
          <cell r="DM1090">
            <v>-10.71</v>
          </cell>
          <cell r="DN1090">
            <v>-62.78</v>
          </cell>
          <cell r="DO1090">
            <v>-62.9</v>
          </cell>
          <cell r="DP1090">
            <v>-55.73</v>
          </cell>
          <cell r="DQ1090">
            <v>-19.61</v>
          </cell>
          <cell r="DR1090">
            <v>-12.5</v>
          </cell>
          <cell r="DS1090">
            <v>0.21</v>
          </cell>
          <cell r="DT1090">
            <v>0.22</v>
          </cell>
          <cell r="DU1090">
            <v>-10.08</v>
          </cell>
          <cell r="DV1090">
            <v>0.19</v>
          </cell>
          <cell r="DW1090">
            <v>-7.48</v>
          </cell>
          <cell r="DX1090">
            <v>19.05</v>
          </cell>
          <cell r="DY1090">
            <v>7.0000000000000007E-2</v>
          </cell>
          <cell r="DZ1090">
            <v>0</v>
          </cell>
          <cell r="EA1090">
            <v>-11.04</v>
          </cell>
          <cell r="EB1090">
            <v>-3.76</v>
          </cell>
          <cell r="EC1090">
            <v>0.09</v>
          </cell>
          <cell r="ED1090">
            <v>0.03</v>
          </cell>
        </row>
        <row r="1091">
          <cell r="F1091">
            <v>-101.42</v>
          </cell>
          <cell r="G1091">
            <v>-67.23</v>
          </cell>
          <cell r="H1091">
            <v>-115.27</v>
          </cell>
          <cell r="I1091">
            <v>-115.56</v>
          </cell>
          <cell r="J1091">
            <v>-38.549999999999997</v>
          </cell>
          <cell r="K1091">
            <v>-108.82</v>
          </cell>
          <cell r="L1091">
            <v>-14.39</v>
          </cell>
          <cell r="M1091">
            <v>-181.15</v>
          </cell>
          <cell r="N1091">
            <v>-46.43</v>
          </cell>
          <cell r="O1091">
            <v>-102.97</v>
          </cell>
          <cell r="P1091">
            <v>-80.63</v>
          </cell>
          <cell r="Q1091">
            <v>-49.34</v>
          </cell>
          <cell r="R1091">
            <v>-1090.6300000000001</v>
          </cell>
          <cell r="S1091">
            <v>-53.44</v>
          </cell>
          <cell r="T1091">
            <v>-69.69</v>
          </cell>
          <cell r="U1091">
            <v>-94.64</v>
          </cell>
          <cell r="V1091">
            <v>-64.19</v>
          </cell>
          <cell r="W1091">
            <v>-94.88</v>
          </cell>
          <cell r="X1091">
            <v>-105.37</v>
          </cell>
          <cell r="Y1091">
            <v>-126.77</v>
          </cell>
          <cell r="Z1091">
            <v>-147.56</v>
          </cell>
          <cell r="AA1091">
            <v>-86.16</v>
          </cell>
          <cell r="AB1091">
            <v>-92.85</v>
          </cell>
          <cell r="AC1091">
            <v>-55.29</v>
          </cell>
          <cell r="AD1091">
            <v>-99.78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-7.58</v>
          </cell>
          <cell r="H1092">
            <v>-26.06</v>
          </cell>
          <cell r="I1092">
            <v>-8.82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-22.65</v>
          </cell>
          <cell r="S1092">
            <v>0</v>
          </cell>
          <cell r="T1092">
            <v>0</v>
          </cell>
          <cell r="U1092">
            <v>0</v>
          </cell>
          <cell r="V1092">
            <v>-9.68</v>
          </cell>
          <cell r="W1092">
            <v>-2.83</v>
          </cell>
          <cell r="X1092">
            <v>0</v>
          </cell>
          <cell r="Y1092">
            <v>0</v>
          </cell>
          <cell r="Z1092">
            <v>0</v>
          </cell>
          <cell r="AA1092">
            <v>-10.15</v>
          </cell>
          <cell r="AB1092">
            <v>0</v>
          </cell>
          <cell r="AC1092">
            <v>0</v>
          </cell>
          <cell r="AD1092">
            <v>0</v>
          </cell>
          <cell r="AE1092">
            <v>-2.38</v>
          </cell>
          <cell r="AF1092">
            <v>0</v>
          </cell>
          <cell r="AG1092">
            <v>0</v>
          </cell>
          <cell r="AH1092">
            <v>0</v>
          </cell>
          <cell r="AI1092">
            <v>-0.64</v>
          </cell>
          <cell r="AJ1092">
            <v>-0.69</v>
          </cell>
          <cell r="AK1092">
            <v>-1.06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-2.3199999999999998</v>
          </cell>
          <cell r="AS1092">
            <v>0</v>
          </cell>
          <cell r="AT1092">
            <v>0</v>
          </cell>
          <cell r="AU1092">
            <v>0</v>
          </cell>
          <cell r="AV1092">
            <v>-1.51</v>
          </cell>
          <cell r="AW1092">
            <v>-0.81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-0.69</v>
          </cell>
          <cell r="BF1092">
            <v>0</v>
          </cell>
          <cell r="BG1092">
            <v>0</v>
          </cell>
          <cell r="BH1092">
            <v>0</v>
          </cell>
          <cell r="BI1092">
            <v>-0.43</v>
          </cell>
          <cell r="BJ1092">
            <v>-0.26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-3.45</v>
          </cell>
          <cell r="BS1092">
            <v>0</v>
          </cell>
          <cell r="BT1092">
            <v>0</v>
          </cell>
          <cell r="BU1092">
            <v>-3.45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-4.2699999999999996</v>
          </cell>
          <cell r="DF1092">
            <v>0</v>
          </cell>
          <cell r="DG1092">
            <v>0</v>
          </cell>
          <cell r="DH1092">
            <v>0</v>
          </cell>
          <cell r="DI1092">
            <v>-4.2699999999999996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-53.67</v>
          </cell>
          <cell r="G1094">
            <v>-49.56</v>
          </cell>
          <cell r="H1094">
            <v>-28.68</v>
          </cell>
          <cell r="I1094">
            <v>-99.82</v>
          </cell>
          <cell r="J1094">
            <v>0</v>
          </cell>
          <cell r="K1094">
            <v>-38.67</v>
          </cell>
          <cell r="L1094">
            <v>-4.49</v>
          </cell>
          <cell r="M1094">
            <v>-60.09</v>
          </cell>
          <cell r="N1094">
            <v>-59.07</v>
          </cell>
          <cell r="O1094">
            <v>-50.1</v>
          </cell>
          <cell r="P1094">
            <v>-6.59</v>
          </cell>
          <cell r="Q1094">
            <v>-49.02</v>
          </cell>
          <cell r="R1094">
            <v>-401.88</v>
          </cell>
          <cell r="S1094">
            <v>-50.94</v>
          </cell>
          <cell r="T1094">
            <v>-49.46</v>
          </cell>
          <cell r="U1094">
            <v>-46.16</v>
          </cell>
          <cell r="V1094">
            <v>-67.55</v>
          </cell>
          <cell r="W1094">
            <v>-4.2699999999999996</v>
          </cell>
          <cell r="X1094">
            <v>-3.88</v>
          </cell>
          <cell r="Y1094">
            <v>-39.06</v>
          </cell>
          <cell r="Z1094">
            <v>-39.659999999999997</v>
          </cell>
          <cell r="AA1094">
            <v>-62.95</v>
          </cell>
          <cell r="AB1094">
            <v>-30.88</v>
          </cell>
          <cell r="AC1094">
            <v>-4.68</v>
          </cell>
          <cell r="AD1094">
            <v>-2.4</v>
          </cell>
          <cell r="AE1094">
            <v>-281.47000000000003</v>
          </cell>
          <cell r="AF1094">
            <v>-7.49</v>
          </cell>
          <cell r="AG1094">
            <v>-13.74</v>
          </cell>
          <cell r="AH1094">
            <v>-61.48</v>
          </cell>
          <cell r="AI1094">
            <v>-82.33</v>
          </cell>
          <cell r="AJ1094">
            <v>0</v>
          </cell>
          <cell r="AK1094">
            <v>-0.15</v>
          </cell>
          <cell r="AL1094">
            <v>2.4500000000000002</v>
          </cell>
          <cell r="AM1094">
            <v>-42.2</v>
          </cell>
          <cell r="AN1094">
            <v>-39.43</v>
          </cell>
          <cell r="AO1094">
            <v>-29.43</v>
          </cell>
          <cell r="AP1094">
            <v>-4.28</v>
          </cell>
          <cell r="AQ1094">
            <v>-3.39</v>
          </cell>
          <cell r="AR1094">
            <v>-288.48</v>
          </cell>
          <cell r="AS1094">
            <v>-5.01</v>
          </cell>
          <cell r="AT1094">
            <v>0</v>
          </cell>
          <cell r="AU1094">
            <v>-46.07</v>
          </cell>
          <cell r="AV1094">
            <v>-61.98</v>
          </cell>
          <cell r="AW1094">
            <v>0</v>
          </cell>
          <cell r="AX1094">
            <v>-34.71</v>
          </cell>
          <cell r="AY1094">
            <v>-21.43</v>
          </cell>
          <cell r="AZ1094">
            <v>-32.130000000000003</v>
          </cell>
          <cell r="BA1094">
            <v>-59.94</v>
          </cell>
          <cell r="BB1094">
            <v>-26.54</v>
          </cell>
          <cell r="BC1094">
            <v>0</v>
          </cell>
          <cell r="BD1094">
            <v>-0.66</v>
          </cell>
          <cell r="BE1094">
            <v>-309.3</v>
          </cell>
          <cell r="BF1094">
            <v>-4.72</v>
          </cell>
          <cell r="BG1094">
            <v>-2.0499999999999998</v>
          </cell>
          <cell r="BH1094">
            <v>-45.86</v>
          </cell>
          <cell r="BI1094">
            <v>-51.48</v>
          </cell>
          <cell r="BJ1094">
            <v>-1.36</v>
          </cell>
          <cell r="BK1094">
            <v>-25.66</v>
          </cell>
          <cell r="BL1094">
            <v>-59.58</v>
          </cell>
          <cell r="BM1094">
            <v>-15.75</v>
          </cell>
          <cell r="BN1094">
            <v>-68.989999999999995</v>
          </cell>
          <cell r="BO1094">
            <v>-32.06</v>
          </cell>
          <cell r="BP1094">
            <v>-1.78</v>
          </cell>
          <cell r="BQ1094">
            <v>0</v>
          </cell>
          <cell r="BR1094">
            <v>-74.73</v>
          </cell>
          <cell r="BS1094">
            <v>-2.2799999999999998</v>
          </cell>
          <cell r="BT1094">
            <v>-0.01</v>
          </cell>
          <cell r="BU1094">
            <v>-12.06</v>
          </cell>
          <cell r="BV1094">
            <v>-26.15</v>
          </cell>
          <cell r="BW1094">
            <v>0</v>
          </cell>
          <cell r="BX1094">
            <v>-5.14</v>
          </cell>
          <cell r="BY1094">
            <v>-5.7</v>
          </cell>
          <cell r="BZ1094">
            <v>-5.05</v>
          </cell>
          <cell r="CA1094">
            <v>-10.57</v>
          </cell>
          <cell r="CB1094">
            <v>-7.76</v>
          </cell>
          <cell r="CC1094">
            <v>0</v>
          </cell>
          <cell r="CD1094">
            <v>0</v>
          </cell>
          <cell r="CE1094">
            <v>-66.13</v>
          </cell>
          <cell r="CF1094">
            <v>0</v>
          </cell>
          <cell r="CG1094">
            <v>0.01</v>
          </cell>
          <cell r="CH1094">
            <v>0</v>
          </cell>
          <cell r="CI1094">
            <v>-28.13</v>
          </cell>
          <cell r="CJ1094">
            <v>-3.45</v>
          </cell>
          <cell r="CK1094">
            <v>-2.66</v>
          </cell>
          <cell r="CL1094">
            <v>-6.94</v>
          </cell>
          <cell r="CM1094">
            <v>-7</v>
          </cell>
          <cell r="CN1094">
            <v>-11.21</v>
          </cell>
          <cell r="CO1094">
            <v>-5.33</v>
          </cell>
          <cell r="CP1094">
            <v>0</v>
          </cell>
          <cell r="CQ1094">
            <v>-1.41</v>
          </cell>
          <cell r="CR1094">
            <v>-62.98</v>
          </cell>
          <cell r="CS1094">
            <v>-0.39</v>
          </cell>
          <cell r="CT1094">
            <v>-1.01</v>
          </cell>
          <cell r="CU1094">
            <v>0.2</v>
          </cell>
          <cell r="CV1094">
            <v>-19.5</v>
          </cell>
          <cell r="CW1094">
            <v>0</v>
          </cell>
          <cell r="CX1094">
            <v>-6.11</v>
          </cell>
          <cell r="CY1094">
            <v>-1.78</v>
          </cell>
          <cell r="CZ1094">
            <v>-12.2</v>
          </cell>
          <cell r="DA1094">
            <v>-8.35</v>
          </cell>
          <cell r="DB1094">
            <v>-13.86</v>
          </cell>
          <cell r="DC1094">
            <v>0</v>
          </cell>
          <cell r="DD1094">
            <v>0.01</v>
          </cell>
          <cell r="DE1094">
            <v>-21.82</v>
          </cell>
          <cell r="DF1094">
            <v>-1.2</v>
          </cell>
          <cell r="DG1094">
            <v>0.01</v>
          </cell>
          <cell r="DH1094">
            <v>0.01</v>
          </cell>
          <cell r="DI1094">
            <v>-0.3</v>
          </cell>
          <cell r="DJ1094">
            <v>0</v>
          </cell>
          <cell r="DK1094">
            <v>-3</v>
          </cell>
          <cell r="DL1094">
            <v>-3.38</v>
          </cell>
          <cell r="DM1094">
            <v>-4.26</v>
          </cell>
          <cell r="DN1094">
            <v>-2.15</v>
          </cell>
          <cell r="DO1094">
            <v>-7.55</v>
          </cell>
          <cell r="DP1094">
            <v>0</v>
          </cell>
          <cell r="DQ1094">
            <v>0</v>
          </cell>
          <cell r="DR1094">
            <v>-4.4800000000000004</v>
          </cell>
          <cell r="DS1094">
            <v>0</v>
          </cell>
          <cell r="DT1094">
            <v>0.02</v>
          </cell>
          <cell r="DU1094">
            <v>0.01</v>
          </cell>
          <cell r="DV1094">
            <v>-1.02</v>
          </cell>
          <cell r="DW1094">
            <v>0</v>
          </cell>
          <cell r="DX1094">
            <v>-0.88</v>
          </cell>
          <cell r="DY1094">
            <v>0.04</v>
          </cell>
          <cell r="DZ1094">
            <v>0.06</v>
          </cell>
          <cell r="EA1094">
            <v>-2.2400000000000002</v>
          </cell>
          <cell r="EB1094">
            <v>-0.5</v>
          </cell>
          <cell r="EC1094">
            <v>0.01</v>
          </cell>
          <cell r="ED1094">
            <v>0.01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-16.760000000000002</v>
          </cell>
          <cell r="G1096">
            <v>-11.09</v>
          </cell>
          <cell r="H1096">
            <v>-2.88</v>
          </cell>
          <cell r="I1096">
            <v>0</v>
          </cell>
          <cell r="J1096">
            <v>0</v>
          </cell>
          <cell r="K1096">
            <v>-35.5</v>
          </cell>
          <cell r="L1096">
            <v>-23.1</v>
          </cell>
          <cell r="M1096">
            <v>-27.92</v>
          </cell>
          <cell r="N1096">
            <v>-44.44</v>
          </cell>
          <cell r="O1096">
            <v>-33.24</v>
          </cell>
          <cell r="P1096">
            <v>-36.78</v>
          </cell>
          <cell r="Q1096">
            <v>-8.4</v>
          </cell>
          <cell r="R1096">
            <v>-150.13</v>
          </cell>
          <cell r="S1096">
            <v>-9.0399999999999991</v>
          </cell>
          <cell r="T1096">
            <v>-12.12</v>
          </cell>
          <cell r="U1096">
            <v>-0.98</v>
          </cell>
          <cell r="V1096">
            <v>0</v>
          </cell>
          <cell r="W1096">
            <v>0</v>
          </cell>
          <cell r="X1096">
            <v>-13.24</v>
          </cell>
          <cell r="Y1096">
            <v>-26.88</v>
          </cell>
          <cell r="Z1096">
            <v>-19.899999999999999</v>
          </cell>
          <cell r="AA1096">
            <v>-31.56</v>
          </cell>
          <cell r="AB1096">
            <v>-30.43</v>
          </cell>
          <cell r="AC1096">
            <v>-5.99</v>
          </cell>
          <cell r="AD1096">
            <v>0</v>
          </cell>
          <cell r="AE1096">
            <v>-73.28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-3.27</v>
          </cell>
          <cell r="AL1096">
            <v>-5.62</v>
          </cell>
          <cell r="AM1096">
            <v>-31.83</v>
          </cell>
          <cell r="AN1096">
            <v>-28.17</v>
          </cell>
          <cell r="AO1096">
            <v>-3.36</v>
          </cell>
          <cell r="AP1096">
            <v>-1.04</v>
          </cell>
          <cell r="AQ1096">
            <v>0</v>
          </cell>
          <cell r="AR1096">
            <v>-60.99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-4.42</v>
          </cell>
          <cell r="AY1096">
            <v>-7.96</v>
          </cell>
          <cell r="AZ1096">
            <v>-20.95</v>
          </cell>
          <cell r="BA1096">
            <v>-24.07</v>
          </cell>
          <cell r="BB1096">
            <v>-2.19</v>
          </cell>
          <cell r="BC1096">
            <v>-1.41</v>
          </cell>
          <cell r="BD1096">
            <v>0</v>
          </cell>
          <cell r="BE1096">
            <v>-81.760000000000005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-2.7</v>
          </cell>
          <cell r="BL1096">
            <v>-29.35</v>
          </cell>
          <cell r="BM1096">
            <v>-11.42</v>
          </cell>
          <cell r="BN1096">
            <v>-35.96</v>
          </cell>
          <cell r="BO1096">
            <v>-1.87</v>
          </cell>
          <cell r="BP1096">
            <v>-0.47</v>
          </cell>
          <cell r="BQ1096">
            <v>0</v>
          </cell>
          <cell r="BR1096">
            <v>249.69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-0.12</v>
          </cell>
          <cell r="BY1096">
            <v>-4.75</v>
          </cell>
          <cell r="BZ1096">
            <v>-0.73</v>
          </cell>
          <cell r="CA1096">
            <v>-3.94</v>
          </cell>
          <cell r="CB1096">
            <v>259.49</v>
          </cell>
          <cell r="CC1096">
            <v>-0.25</v>
          </cell>
          <cell r="CD1096">
            <v>0</v>
          </cell>
          <cell r="CE1096">
            <v>-4.12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1.24</v>
          </cell>
          <cell r="CL1096">
            <v>-1.37</v>
          </cell>
          <cell r="CM1096">
            <v>-1.53</v>
          </cell>
          <cell r="CN1096">
            <v>-1.92</v>
          </cell>
          <cell r="CO1096">
            <v>0.01</v>
          </cell>
          <cell r="CP1096">
            <v>-0.56000000000000005</v>
          </cell>
          <cell r="CQ1096">
            <v>0</v>
          </cell>
          <cell r="CR1096">
            <v>-17.3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1.87</v>
          </cell>
          <cell r="CY1096">
            <v>-0.84</v>
          </cell>
          <cell r="CZ1096">
            <v>-5.37</v>
          </cell>
          <cell r="DA1096">
            <v>-12.03</v>
          </cell>
          <cell r="DB1096">
            <v>-0.56999999999999995</v>
          </cell>
          <cell r="DC1096">
            <v>-0.36</v>
          </cell>
          <cell r="DD1096">
            <v>0</v>
          </cell>
          <cell r="DE1096">
            <v>-11.5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1.42</v>
          </cell>
          <cell r="DL1096">
            <v>0.22</v>
          </cell>
          <cell r="DM1096">
            <v>0.45</v>
          </cell>
          <cell r="DN1096">
            <v>-13.08</v>
          </cell>
          <cell r="DO1096">
            <v>-0.26</v>
          </cell>
          <cell r="DP1096">
            <v>-0.25</v>
          </cell>
          <cell r="DQ1096">
            <v>0</v>
          </cell>
          <cell r="DR1096">
            <v>-5.83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1.1599999999999999</v>
          </cell>
          <cell r="DY1096">
            <v>-1.1499999999999999</v>
          </cell>
          <cell r="DZ1096">
            <v>-1.39</v>
          </cell>
          <cell r="EA1096">
            <v>-3.24</v>
          </cell>
          <cell r="EB1096">
            <v>-0.53</v>
          </cell>
          <cell r="EC1096">
            <v>-0.69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-0.22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-0.41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-0.18</v>
          </cell>
          <cell r="Z1098">
            <v>-0.23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-1.58</v>
          </cell>
          <cell r="AF1098">
            <v>0</v>
          </cell>
          <cell r="AG1098">
            <v>9.44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-0.34</v>
          </cell>
          <cell r="AM1098">
            <v>-1.24</v>
          </cell>
          <cell r="AN1098">
            <v>0</v>
          </cell>
          <cell r="AO1098">
            <v>0</v>
          </cell>
          <cell r="AP1098">
            <v>0</v>
          </cell>
          <cell r="AQ1098">
            <v>-9.44</v>
          </cell>
          <cell r="AR1098">
            <v>27.55</v>
          </cell>
          <cell r="AS1098">
            <v>-9.44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-0.18</v>
          </cell>
          <cell r="AZ1098">
            <v>-0.6</v>
          </cell>
          <cell r="BA1098">
            <v>0</v>
          </cell>
          <cell r="BB1098">
            <v>0</v>
          </cell>
          <cell r="BC1098">
            <v>0</v>
          </cell>
          <cell r="BD1098">
            <v>37.78</v>
          </cell>
          <cell r="BE1098">
            <v>27.73</v>
          </cell>
          <cell r="BF1098">
            <v>28.33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-0.13</v>
          </cell>
          <cell r="BM1098">
            <v>-0.48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-2.83</v>
          </cell>
          <cell r="G1099">
            <v>-3.75</v>
          </cell>
          <cell r="H1099">
            <v>-2.83</v>
          </cell>
          <cell r="I1099">
            <v>-6.95</v>
          </cell>
          <cell r="J1099">
            <v>0</v>
          </cell>
          <cell r="K1099">
            <v>-0.2</v>
          </cell>
          <cell r="L1099">
            <v>0</v>
          </cell>
          <cell r="M1099">
            <v>0</v>
          </cell>
          <cell r="N1099">
            <v>-1.64</v>
          </cell>
          <cell r="O1099">
            <v>-4.67</v>
          </cell>
          <cell r="P1099">
            <v>0</v>
          </cell>
          <cell r="Q1099">
            <v>-3.48</v>
          </cell>
          <cell r="R1099">
            <v>-34.61</v>
          </cell>
          <cell r="S1099">
            <v>-6.15</v>
          </cell>
          <cell r="T1099">
            <v>-3.96</v>
          </cell>
          <cell r="U1099">
            <v>-7.93</v>
          </cell>
          <cell r="V1099">
            <v>-6.39</v>
          </cell>
          <cell r="W1099">
            <v>0</v>
          </cell>
          <cell r="X1099">
            <v>-4.07</v>
          </cell>
          <cell r="Y1099">
            <v>0</v>
          </cell>
          <cell r="Z1099">
            <v>0</v>
          </cell>
          <cell r="AA1099">
            <v>-1.47</v>
          </cell>
          <cell r="AB1099">
            <v>-1.25</v>
          </cell>
          <cell r="AC1099">
            <v>-2.17</v>
          </cell>
          <cell r="AD1099">
            <v>-1.22</v>
          </cell>
          <cell r="AE1099">
            <v>-16.82</v>
          </cell>
          <cell r="AF1099">
            <v>-0.56999999999999995</v>
          </cell>
          <cell r="AG1099">
            <v>-2.06</v>
          </cell>
          <cell r="AH1099">
            <v>-5.18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-2.16</v>
          </cell>
          <cell r="AN1099">
            <v>-1.53</v>
          </cell>
          <cell r="AO1099">
            <v>-4.49</v>
          </cell>
          <cell r="AP1099">
            <v>-0.84</v>
          </cell>
          <cell r="AQ1099">
            <v>0</v>
          </cell>
          <cell r="AR1099">
            <v>-22.54</v>
          </cell>
          <cell r="AS1099">
            <v>-0.32</v>
          </cell>
          <cell r="AT1099">
            <v>-2.11</v>
          </cell>
          <cell r="AU1099">
            <v>-7.12</v>
          </cell>
          <cell r="AV1099">
            <v>-2.2999999999999998</v>
          </cell>
          <cell r="AW1099">
            <v>0</v>
          </cell>
          <cell r="AX1099">
            <v>-2.4</v>
          </cell>
          <cell r="AY1099">
            <v>0</v>
          </cell>
          <cell r="AZ1099">
            <v>0</v>
          </cell>
          <cell r="BA1099">
            <v>-1.81</v>
          </cell>
          <cell r="BB1099">
            <v>-2.52</v>
          </cell>
          <cell r="BC1099">
            <v>-3.96</v>
          </cell>
          <cell r="BD1099">
            <v>0</v>
          </cell>
          <cell r="BE1099">
            <v>-27.09</v>
          </cell>
          <cell r="BF1099">
            <v>-0.1</v>
          </cell>
          <cell r="BG1099">
            <v>-5.27</v>
          </cell>
          <cell r="BH1099">
            <v>-4.92</v>
          </cell>
          <cell r="BI1099">
            <v>-5.63</v>
          </cell>
          <cell r="BJ1099">
            <v>0</v>
          </cell>
          <cell r="BK1099">
            <v>-4.12</v>
          </cell>
          <cell r="BL1099">
            <v>-1.08</v>
          </cell>
          <cell r="BM1099">
            <v>-1.1599999999999999</v>
          </cell>
          <cell r="BN1099">
            <v>-1.17</v>
          </cell>
          <cell r="BO1099">
            <v>-1.52</v>
          </cell>
          <cell r="BP1099">
            <v>-2.11</v>
          </cell>
          <cell r="BQ1099">
            <v>0</v>
          </cell>
          <cell r="BR1099">
            <v>75.34</v>
          </cell>
          <cell r="BS1099">
            <v>0.01</v>
          </cell>
          <cell r="BT1099">
            <v>0.01</v>
          </cell>
          <cell r="BU1099">
            <v>0</v>
          </cell>
          <cell r="BV1099">
            <v>-1.66</v>
          </cell>
          <cell r="BW1099">
            <v>0</v>
          </cell>
          <cell r="BX1099">
            <v>-0.77</v>
          </cell>
          <cell r="BY1099">
            <v>-0.21</v>
          </cell>
          <cell r="BZ1099">
            <v>-0.33</v>
          </cell>
          <cell r="CA1099">
            <v>0.28000000000000003</v>
          </cell>
          <cell r="CB1099">
            <v>78</v>
          </cell>
          <cell r="CC1099">
            <v>0</v>
          </cell>
          <cell r="CD1099">
            <v>0</v>
          </cell>
          <cell r="CE1099">
            <v>-3.13</v>
          </cell>
          <cell r="CF1099">
            <v>0</v>
          </cell>
          <cell r="CG1099">
            <v>-0.01</v>
          </cell>
          <cell r="CH1099">
            <v>-0.88</v>
          </cell>
          <cell r="CI1099">
            <v>-0.47</v>
          </cell>
          <cell r="CJ1099">
            <v>0</v>
          </cell>
          <cell r="CK1099">
            <v>0</v>
          </cell>
          <cell r="CL1099">
            <v>0.11</v>
          </cell>
          <cell r="CM1099">
            <v>0</v>
          </cell>
          <cell r="CN1099">
            <v>-0.55000000000000004</v>
          </cell>
          <cell r="CO1099">
            <v>-1.21</v>
          </cell>
          <cell r="CP1099">
            <v>0</v>
          </cell>
          <cell r="CQ1099">
            <v>-0.13</v>
          </cell>
          <cell r="CR1099">
            <v>-7.42</v>
          </cell>
          <cell r="CS1099">
            <v>-0.32</v>
          </cell>
          <cell r="CT1099">
            <v>-0.01</v>
          </cell>
          <cell r="CU1099">
            <v>-1.57</v>
          </cell>
          <cell r="CV1099">
            <v>-1.48</v>
          </cell>
          <cell r="CW1099">
            <v>0</v>
          </cell>
          <cell r="CX1099">
            <v>-0.49</v>
          </cell>
          <cell r="CY1099">
            <v>-1.37</v>
          </cell>
          <cell r="CZ1099">
            <v>0</v>
          </cell>
          <cell r="DA1099">
            <v>-0.25</v>
          </cell>
          <cell r="DB1099">
            <v>-1.42</v>
          </cell>
          <cell r="DC1099">
            <v>0</v>
          </cell>
          <cell r="DD1099">
            <v>-0.51</v>
          </cell>
          <cell r="DE1099">
            <v>-2.63</v>
          </cell>
          <cell r="DF1099">
            <v>-0.15</v>
          </cell>
          <cell r="DG1099">
            <v>0.01</v>
          </cell>
          <cell r="DH1099">
            <v>0.03</v>
          </cell>
          <cell r="DI1099">
            <v>-0.48</v>
          </cell>
          <cell r="DJ1099">
            <v>0</v>
          </cell>
          <cell r="DK1099">
            <v>0</v>
          </cell>
          <cell r="DL1099">
            <v>0.36</v>
          </cell>
          <cell r="DM1099">
            <v>-0.52</v>
          </cell>
          <cell r="DN1099">
            <v>-1.1599999999999999</v>
          </cell>
          <cell r="DO1099">
            <v>-0.71</v>
          </cell>
          <cell r="DP1099">
            <v>0</v>
          </cell>
          <cell r="DQ1099">
            <v>0</v>
          </cell>
          <cell r="DR1099">
            <v>0.24</v>
          </cell>
          <cell r="DS1099">
            <v>0</v>
          </cell>
          <cell r="DT1099">
            <v>0.02</v>
          </cell>
          <cell r="DU1099">
            <v>0.03</v>
          </cell>
          <cell r="DV1099">
            <v>0</v>
          </cell>
          <cell r="DW1099">
            <v>0</v>
          </cell>
          <cell r="DX1099">
            <v>0.18</v>
          </cell>
          <cell r="DY1099">
            <v>0</v>
          </cell>
          <cell r="DZ1099">
            <v>0</v>
          </cell>
          <cell r="EA1099">
            <v>0</v>
          </cell>
          <cell r="EB1099">
            <v>0.01</v>
          </cell>
          <cell r="EC1099">
            <v>0</v>
          </cell>
          <cell r="ED1099">
            <v>0.01</v>
          </cell>
        </row>
        <row r="1100">
          <cell r="F1100">
            <v>-37.97</v>
          </cell>
          <cell r="G1100">
            <v>-32.4</v>
          </cell>
          <cell r="H1100">
            <v>-25.04</v>
          </cell>
          <cell r="I1100">
            <v>-50.4</v>
          </cell>
          <cell r="J1100">
            <v>-29.61</v>
          </cell>
          <cell r="K1100">
            <v>-24.3</v>
          </cell>
          <cell r="L1100">
            <v>-1.81</v>
          </cell>
          <cell r="M1100">
            <v>-27.76</v>
          </cell>
          <cell r="N1100">
            <v>-59.89</v>
          </cell>
          <cell r="O1100">
            <v>-16.77</v>
          </cell>
          <cell r="P1100">
            <v>-53.04</v>
          </cell>
          <cell r="Q1100">
            <v>-19.690000000000001</v>
          </cell>
          <cell r="R1100">
            <v>-268.11</v>
          </cell>
          <cell r="S1100">
            <v>-32.57</v>
          </cell>
          <cell r="T1100">
            <v>-30.08</v>
          </cell>
          <cell r="U1100">
            <v>-15.72</v>
          </cell>
          <cell r="V1100">
            <v>-24.8</v>
          </cell>
          <cell r="W1100">
            <v>-11.23</v>
          </cell>
          <cell r="X1100">
            <v>-25.48</v>
          </cell>
          <cell r="Y1100">
            <v>-13.92</v>
          </cell>
          <cell r="Z1100">
            <v>-22.52</v>
          </cell>
          <cell r="AA1100">
            <v>-36.56</v>
          </cell>
          <cell r="AB1100">
            <v>-22.3</v>
          </cell>
          <cell r="AC1100">
            <v>-31.52</v>
          </cell>
          <cell r="AD1100">
            <v>-1.42</v>
          </cell>
          <cell r="AE1100">
            <v>-147.97</v>
          </cell>
          <cell r="AF1100">
            <v>-5.65</v>
          </cell>
          <cell r="AG1100">
            <v>-2.8</v>
          </cell>
          <cell r="AH1100">
            <v>-0.76</v>
          </cell>
          <cell r="AI1100">
            <v>-0.02</v>
          </cell>
          <cell r="AJ1100">
            <v>-0.24</v>
          </cell>
          <cell r="AK1100">
            <v>-21.57</v>
          </cell>
          <cell r="AL1100">
            <v>-1.21</v>
          </cell>
          <cell r="AM1100">
            <v>-24.17</v>
          </cell>
          <cell r="AN1100">
            <v>-67.569999999999993</v>
          </cell>
          <cell r="AO1100">
            <v>-6.58</v>
          </cell>
          <cell r="AP1100">
            <v>-13.79</v>
          </cell>
          <cell r="AQ1100">
            <v>-3.61</v>
          </cell>
          <cell r="AR1100">
            <v>-167.86</v>
          </cell>
          <cell r="AS1100">
            <v>-15.05</v>
          </cell>
          <cell r="AT1100">
            <v>-4.5</v>
          </cell>
          <cell r="AU1100">
            <v>-0.73</v>
          </cell>
          <cell r="AV1100">
            <v>-0.03</v>
          </cell>
          <cell r="AW1100">
            <v>-1.68</v>
          </cell>
          <cell r="AX1100">
            <v>-7.15</v>
          </cell>
          <cell r="AY1100">
            <v>-23.42</v>
          </cell>
          <cell r="AZ1100">
            <v>-27.79</v>
          </cell>
          <cell r="BA1100">
            <v>-53.49</v>
          </cell>
          <cell r="BB1100">
            <v>-0.73</v>
          </cell>
          <cell r="BC1100">
            <v>-35.1</v>
          </cell>
          <cell r="BD1100">
            <v>1.8</v>
          </cell>
          <cell r="BE1100">
            <v>-168.03</v>
          </cell>
          <cell r="BF1100">
            <v>-6.29</v>
          </cell>
          <cell r="BG1100">
            <v>-2.56</v>
          </cell>
          <cell r="BH1100">
            <v>-0.46</v>
          </cell>
          <cell r="BI1100">
            <v>-0.02</v>
          </cell>
          <cell r="BJ1100">
            <v>-0.4</v>
          </cell>
          <cell r="BK1100">
            <v>-3.46</v>
          </cell>
          <cell r="BL1100">
            <v>-57.68</v>
          </cell>
          <cell r="BM1100">
            <v>-14.53</v>
          </cell>
          <cell r="BN1100">
            <v>-60.33</v>
          </cell>
          <cell r="BO1100">
            <v>-0.33</v>
          </cell>
          <cell r="BP1100">
            <v>-12.39</v>
          </cell>
          <cell r="BQ1100">
            <v>-9.59</v>
          </cell>
          <cell r="BR1100">
            <v>-3692.4</v>
          </cell>
          <cell r="BS1100">
            <v>-0.85</v>
          </cell>
          <cell r="BT1100">
            <v>-0.52</v>
          </cell>
          <cell r="BU1100">
            <v>0.05</v>
          </cell>
          <cell r="BV1100">
            <v>0.09</v>
          </cell>
          <cell r="BW1100">
            <v>0.36</v>
          </cell>
          <cell r="BX1100">
            <v>0.47</v>
          </cell>
          <cell r="BY1100">
            <v>-9.9499999999999993</v>
          </cell>
          <cell r="BZ1100">
            <v>-5.69</v>
          </cell>
          <cell r="CA1100">
            <v>-5.24</v>
          </cell>
          <cell r="CB1100">
            <v>-3659.61</v>
          </cell>
          <cell r="CC1100">
            <v>-10.57</v>
          </cell>
          <cell r="CD1100">
            <v>-0.95</v>
          </cell>
          <cell r="CE1100">
            <v>-39.14</v>
          </cell>
          <cell r="CF1100">
            <v>-0.56999999999999995</v>
          </cell>
          <cell r="CG1100">
            <v>-0.67</v>
          </cell>
          <cell r="CH1100">
            <v>0.04</v>
          </cell>
          <cell r="CI1100">
            <v>0.09</v>
          </cell>
          <cell r="CJ1100">
            <v>0.67</v>
          </cell>
          <cell r="CK1100">
            <v>1.56</v>
          </cell>
          <cell r="CL1100">
            <v>-5.81</v>
          </cell>
          <cell r="CM1100">
            <v>-5.0999999999999996</v>
          </cell>
          <cell r="CN1100">
            <v>-15.13</v>
          </cell>
          <cell r="CO1100">
            <v>-0.35</v>
          </cell>
          <cell r="CP1100">
            <v>-9.24</v>
          </cell>
          <cell r="CQ1100">
            <v>-4.63</v>
          </cell>
          <cell r="CR1100">
            <v>-42.17</v>
          </cell>
          <cell r="CS1100">
            <v>-1.17</v>
          </cell>
          <cell r="CT1100">
            <v>-0.91</v>
          </cell>
          <cell r="CU1100">
            <v>-0.01</v>
          </cell>
          <cell r="CV1100">
            <v>0.06</v>
          </cell>
          <cell r="CW1100">
            <v>1</v>
          </cell>
          <cell r="CX1100">
            <v>-7.61</v>
          </cell>
          <cell r="CY1100">
            <v>-4.53</v>
          </cell>
          <cell r="CZ1100">
            <v>-1.44</v>
          </cell>
          <cell r="DA1100">
            <v>-10.31</v>
          </cell>
          <cell r="DB1100">
            <v>-2.74</v>
          </cell>
          <cell r="DC1100">
            <v>-12.4</v>
          </cell>
          <cell r="DD1100">
            <v>-2.09</v>
          </cell>
          <cell r="DE1100">
            <v>-47.7</v>
          </cell>
          <cell r="DF1100">
            <v>-0.22</v>
          </cell>
          <cell r="DG1100">
            <v>-0.22</v>
          </cell>
          <cell r="DH1100">
            <v>0.01</v>
          </cell>
          <cell r="DI1100">
            <v>0.05</v>
          </cell>
          <cell r="DJ1100">
            <v>0.56000000000000005</v>
          </cell>
          <cell r="DK1100">
            <v>-3.81</v>
          </cell>
          <cell r="DL1100">
            <v>-2.71</v>
          </cell>
          <cell r="DM1100">
            <v>-4.55</v>
          </cell>
          <cell r="DN1100">
            <v>-3.35</v>
          </cell>
          <cell r="DO1100">
            <v>-7.47</v>
          </cell>
          <cell r="DP1100">
            <v>-23.39</v>
          </cell>
          <cell r="DQ1100">
            <v>-2.59</v>
          </cell>
          <cell r="DR1100">
            <v>-10.54</v>
          </cell>
          <cell r="DS1100">
            <v>-0.84</v>
          </cell>
          <cell r="DT1100">
            <v>-0.86</v>
          </cell>
          <cell r="DU1100">
            <v>0.08</v>
          </cell>
          <cell r="DV1100">
            <v>0.09</v>
          </cell>
          <cell r="DW1100">
            <v>0.61</v>
          </cell>
          <cell r="DX1100">
            <v>-0.39</v>
          </cell>
          <cell r="DY1100">
            <v>0.13</v>
          </cell>
          <cell r="DZ1100">
            <v>-0.12</v>
          </cell>
          <cell r="EA1100">
            <v>-1.26</v>
          </cell>
          <cell r="EB1100">
            <v>-2.0099999999999998</v>
          </cell>
          <cell r="EC1100">
            <v>-3.11</v>
          </cell>
          <cell r="ED1100">
            <v>-2.85</v>
          </cell>
        </row>
        <row r="1101">
          <cell r="F1101">
            <v>-0.97</v>
          </cell>
          <cell r="G1101">
            <v>-0.92</v>
          </cell>
          <cell r="H1101">
            <v>-1.29</v>
          </cell>
          <cell r="I1101">
            <v>-25.17</v>
          </cell>
          <cell r="J1101">
            <v>-0.82</v>
          </cell>
          <cell r="K1101">
            <v>-24.78</v>
          </cell>
          <cell r="L1101">
            <v>-11.41</v>
          </cell>
          <cell r="M1101">
            <v>-34.97</v>
          </cell>
          <cell r="N1101">
            <v>-30.31</v>
          </cell>
          <cell r="O1101">
            <v>-2.9</v>
          </cell>
          <cell r="P1101">
            <v>-3.37</v>
          </cell>
          <cell r="Q1101">
            <v>-0.75</v>
          </cell>
          <cell r="R1101">
            <v>-77.69</v>
          </cell>
          <cell r="S1101">
            <v>-0.25</v>
          </cell>
          <cell r="T1101">
            <v>-1</v>
          </cell>
          <cell r="U1101">
            <v>-0.64</v>
          </cell>
          <cell r="V1101">
            <v>0</v>
          </cell>
          <cell r="W1101">
            <v>-0.08</v>
          </cell>
          <cell r="X1101">
            <v>-3.92</v>
          </cell>
          <cell r="Y1101">
            <v>-17.77</v>
          </cell>
          <cell r="Z1101">
            <v>-27.31</v>
          </cell>
          <cell r="AA1101">
            <v>-22.69</v>
          </cell>
          <cell r="AB1101">
            <v>-3.29</v>
          </cell>
          <cell r="AC1101">
            <v>-0.74</v>
          </cell>
          <cell r="AD1101">
            <v>0</v>
          </cell>
          <cell r="AE1101">
            <v>-15.58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-6.14</v>
          </cell>
          <cell r="AM1101">
            <v>-7.34</v>
          </cell>
          <cell r="AN1101">
            <v>-2.08</v>
          </cell>
          <cell r="AO1101">
            <v>-0.02</v>
          </cell>
          <cell r="AP1101">
            <v>0</v>
          </cell>
          <cell r="AQ1101">
            <v>0</v>
          </cell>
          <cell r="AR1101">
            <v>-24.87</v>
          </cell>
          <cell r="AS1101">
            <v>0</v>
          </cell>
          <cell r="AT1101">
            <v>-0.01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-10.02</v>
          </cell>
          <cell r="AZ1101">
            <v>-12.36</v>
          </cell>
          <cell r="BA1101">
            <v>-2.41</v>
          </cell>
          <cell r="BB1101">
            <v>-0.02</v>
          </cell>
          <cell r="BC1101">
            <v>-0.04</v>
          </cell>
          <cell r="BD1101">
            <v>-0.02</v>
          </cell>
          <cell r="BE1101">
            <v>-23.08</v>
          </cell>
          <cell r="BF1101">
            <v>0</v>
          </cell>
          <cell r="BG1101">
            <v>-0.01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-10.86</v>
          </cell>
          <cell r="BM1101">
            <v>-8</v>
          </cell>
          <cell r="BN1101">
            <v>-4.18</v>
          </cell>
          <cell r="BO1101">
            <v>-0.03</v>
          </cell>
          <cell r="BP1101">
            <v>0</v>
          </cell>
          <cell r="BQ1101">
            <v>0</v>
          </cell>
          <cell r="BR1101">
            <v>55.9</v>
          </cell>
          <cell r="BS1101">
            <v>0</v>
          </cell>
          <cell r="BT1101">
            <v>-0.01</v>
          </cell>
          <cell r="BU1101">
            <v>0.01</v>
          </cell>
          <cell r="BV1101">
            <v>0</v>
          </cell>
          <cell r="BW1101">
            <v>0.01</v>
          </cell>
          <cell r="BX1101">
            <v>0.01</v>
          </cell>
          <cell r="BY1101">
            <v>0.44</v>
          </cell>
          <cell r="BZ1101">
            <v>-0.09</v>
          </cell>
          <cell r="CA1101">
            <v>-0.14000000000000001</v>
          </cell>
          <cell r="CB1101">
            <v>55.68</v>
          </cell>
          <cell r="CC1101">
            <v>-0.01</v>
          </cell>
          <cell r="CD1101">
            <v>0</v>
          </cell>
          <cell r="CE1101">
            <v>-0.26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0.01</v>
          </cell>
          <cell r="CK1101">
            <v>0.01</v>
          </cell>
          <cell r="CL1101">
            <v>-0.05</v>
          </cell>
          <cell r="CM1101">
            <v>-0.18</v>
          </cell>
          <cell r="CN1101">
            <v>-0.04</v>
          </cell>
          <cell r="CO1101">
            <v>0.02</v>
          </cell>
          <cell r="CP1101">
            <v>0</v>
          </cell>
          <cell r="CQ1101">
            <v>-0.02</v>
          </cell>
          <cell r="CR1101">
            <v>-1.32</v>
          </cell>
          <cell r="CS1101">
            <v>0</v>
          </cell>
          <cell r="CT1101">
            <v>-0.01</v>
          </cell>
          <cell r="CU1101">
            <v>0.01</v>
          </cell>
          <cell r="CV1101">
            <v>0</v>
          </cell>
          <cell r="CW1101">
            <v>0.04</v>
          </cell>
          <cell r="CX1101">
            <v>0.01</v>
          </cell>
          <cell r="CY1101">
            <v>-0.76</v>
          </cell>
          <cell r="CZ1101">
            <v>-0.4</v>
          </cell>
          <cell r="DA1101">
            <v>-0.2</v>
          </cell>
          <cell r="DB1101">
            <v>0.01</v>
          </cell>
          <cell r="DC1101">
            <v>-0.01</v>
          </cell>
          <cell r="DD1101">
            <v>0</v>
          </cell>
          <cell r="DE1101">
            <v>-0.04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-0.16</v>
          </cell>
          <cell r="DM1101">
            <v>-0.15</v>
          </cell>
          <cell r="DN1101">
            <v>0.28999999999999998</v>
          </cell>
          <cell r="DO1101">
            <v>0</v>
          </cell>
          <cell r="DP1101">
            <v>-0.01</v>
          </cell>
          <cell r="DQ1101">
            <v>0</v>
          </cell>
          <cell r="DR1101">
            <v>-1.36</v>
          </cell>
          <cell r="DS1101">
            <v>0</v>
          </cell>
          <cell r="DT1101">
            <v>-0.02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-0.09</v>
          </cell>
          <cell r="DZ1101">
            <v>-0.22</v>
          </cell>
          <cell r="EA1101">
            <v>-1.02</v>
          </cell>
          <cell r="EB1101">
            <v>0</v>
          </cell>
          <cell r="EC1101">
            <v>-0.01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-92.41</v>
          </cell>
          <cell r="AF1104">
            <v>-7.8</v>
          </cell>
          <cell r="AG1104">
            <v>-16.350000000000001</v>
          </cell>
          <cell r="AH1104">
            <v>-24.57</v>
          </cell>
          <cell r="AI1104">
            <v>-12.2</v>
          </cell>
          <cell r="AJ1104">
            <v>-1.38</v>
          </cell>
          <cell r="AK1104">
            <v>0</v>
          </cell>
          <cell r="AL1104">
            <v>0</v>
          </cell>
          <cell r="AM1104">
            <v>-3.26</v>
          </cell>
          <cell r="AN1104">
            <v>-10.220000000000001</v>
          </cell>
          <cell r="AO1104">
            <v>0</v>
          </cell>
          <cell r="AP1104">
            <v>-11.54</v>
          </cell>
          <cell r="AQ1104">
            <v>-5.09</v>
          </cell>
          <cell r="AR1104">
            <v>-109.39</v>
          </cell>
          <cell r="AS1104">
            <v>-6.64</v>
          </cell>
          <cell r="AT1104">
            <v>-8.3800000000000008</v>
          </cell>
          <cell r="AU1104">
            <v>-29.1</v>
          </cell>
          <cell r="AV1104">
            <v>-11.49</v>
          </cell>
          <cell r="AW1104">
            <v>0</v>
          </cell>
          <cell r="AX1104">
            <v>0</v>
          </cell>
          <cell r="AY1104">
            <v>-1.95</v>
          </cell>
          <cell r="AZ1104">
            <v>0</v>
          </cell>
          <cell r="BA1104">
            <v>-8.49</v>
          </cell>
          <cell r="BB1104">
            <v>-6.15</v>
          </cell>
          <cell r="BC1104">
            <v>-31.36</v>
          </cell>
          <cell r="BD1104">
            <v>-5.83</v>
          </cell>
          <cell r="BE1104">
            <v>-79.680000000000007</v>
          </cell>
          <cell r="BF1104">
            <v>-7.7</v>
          </cell>
          <cell r="BG1104">
            <v>-5.26</v>
          </cell>
          <cell r="BH1104">
            <v>-22.46</v>
          </cell>
          <cell r="BI1104">
            <v>-7.77</v>
          </cell>
          <cell r="BJ1104">
            <v>0</v>
          </cell>
          <cell r="BK1104">
            <v>0</v>
          </cell>
          <cell r="BL1104">
            <v>0</v>
          </cell>
          <cell r="BM1104">
            <v>-0.24</v>
          </cell>
          <cell r="BN1104">
            <v>-2.38</v>
          </cell>
          <cell r="BO1104">
            <v>-15.96</v>
          </cell>
          <cell r="BP1104">
            <v>-14.66</v>
          </cell>
          <cell r="BQ1104">
            <v>-3.25</v>
          </cell>
          <cell r="BR1104">
            <v>277.08999999999997</v>
          </cell>
          <cell r="BS1104">
            <v>-2.99</v>
          </cell>
          <cell r="BT1104">
            <v>-7.71</v>
          </cell>
          <cell r="BU1104">
            <v>-7.82</v>
          </cell>
          <cell r="BV1104">
            <v>-3.93</v>
          </cell>
          <cell r="BW1104">
            <v>-4.9400000000000004</v>
          </cell>
          <cell r="BX1104">
            <v>-2.87</v>
          </cell>
          <cell r="BY1104">
            <v>-1.87</v>
          </cell>
          <cell r="BZ1104">
            <v>-1.95</v>
          </cell>
          <cell r="CA1104">
            <v>-12.18</v>
          </cell>
          <cell r="CB1104">
            <v>335.29</v>
          </cell>
          <cell r="CC1104">
            <v>-11.4</v>
          </cell>
          <cell r="CD1104">
            <v>-0.55000000000000004</v>
          </cell>
          <cell r="CE1104">
            <v>-67.680000000000007</v>
          </cell>
          <cell r="CF1104">
            <v>0</v>
          </cell>
          <cell r="CG1104">
            <v>-6.27</v>
          </cell>
          <cell r="CH1104">
            <v>-9.8800000000000008</v>
          </cell>
          <cell r="CI1104">
            <v>-10.33</v>
          </cell>
          <cell r="CJ1104">
            <v>-7.27</v>
          </cell>
          <cell r="CK1104">
            <v>-3.77</v>
          </cell>
          <cell r="CL1104">
            <v>0.62</v>
          </cell>
          <cell r="CM1104">
            <v>0.01</v>
          </cell>
          <cell r="CN1104">
            <v>-8.08</v>
          </cell>
          <cell r="CO1104">
            <v>-7.71</v>
          </cell>
          <cell r="CP1104">
            <v>-9.36</v>
          </cell>
          <cell r="CQ1104">
            <v>-5.65</v>
          </cell>
          <cell r="CR1104">
            <v>-57.1</v>
          </cell>
          <cell r="CS1104">
            <v>-2.36</v>
          </cell>
          <cell r="CT1104">
            <v>-4.4000000000000004</v>
          </cell>
          <cell r="CU1104">
            <v>-12.1</v>
          </cell>
          <cell r="CV1104">
            <v>-7.65</v>
          </cell>
          <cell r="CW1104">
            <v>-2.78</v>
          </cell>
          <cell r="CX1104">
            <v>-3.18</v>
          </cell>
          <cell r="CY1104">
            <v>-2.86</v>
          </cell>
          <cell r="CZ1104">
            <v>1.23</v>
          </cell>
          <cell r="DA1104">
            <v>-6.27</v>
          </cell>
          <cell r="DB1104">
            <v>-6.15</v>
          </cell>
          <cell r="DC1104">
            <v>-10.34</v>
          </cell>
          <cell r="DD1104">
            <v>-0.25</v>
          </cell>
          <cell r="DE1104">
            <v>-47.52</v>
          </cell>
          <cell r="DF1104">
            <v>-3.36</v>
          </cell>
          <cell r="DG1104">
            <v>-4.74</v>
          </cell>
          <cell r="DH1104">
            <v>-10.210000000000001</v>
          </cell>
          <cell r="DI1104">
            <v>-4.29</v>
          </cell>
          <cell r="DJ1104">
            <v>-1.44</v>
          </cell>
          <cell r="DK1104">
            <v>-3.59</v>
          </cell>
          <cell r="DL1104">
            <v>-3.11</v>
          </cell>
          <cell r="DM1104">
            <v>-0.04</v>
          </cell>
          <cell r="DN1104">
            <v>-10.47</v>
          </cell>
          <cell r="DO1104">
            <v>-1.43</v>
          </cell>
          <cell r="DP1104">
            <v>-2.04</v>
          </cell>
          <cell r="DQ1104">
            <v>-2.8</v>
          </cell>
          <cell r="DR1104">
            <v>0.28000000000000003</v>
          </cell>
          <cell r="DS1104">
            <v>0</v>
          </cell>
          <cell r="DT1104">
            <v>0</v>
          </cell>
          <cell r="DU1104">
            <v>-0.8</v>
          </cell>
          <cell r="DV1104">
            <v>0</v>
          </cell>
          <cell r="DW1104">
            <v>0</v>
          </cell>
          <cell r="DX1104">
            <v>0</v>
          </cell>
          <cell r="DY1104">
            <v>1.06</v>
          </cell>
          <cell r="DZ1104">
            <v>0.01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129.53</v>
          </cell>
          <cell r="BS1107">
            <v>-5.33</v>
          </cell>
          <cell r="BT1107">
            <v>-12.15</v>
          </cell>
          <cell r="BU1107">
            <v>-4.79</v>
          </cell>
          <cell r="BV1107">
            <v>-19.22</v>
          </cell>
          <cell r="BW1107">
            <v>-3.02</v>
          </cell>
          <cell r="BX1107">
            <v>0.13</v>
          </cell>
          <cell r="BY1107">
            <v>-1.64</v>
          </cell>
          <cell r="BZ1107">
            <v>-4.25</v>
          </cell>
          <cell r="CA1107">
            <v>-20.52</v>
          </cell>
          <cell r="CB1107">
            <v>227.39</v>
          </cell>
          <cell r="CC1107">
            <v>-21.06</v>
          </cell>
          <cell r="CD1107">
            <v>-6.03</v>
          </cell>
          <cell r="CE1107">
            <v>-92.63</v>
          </cell>
          <cell r="CF1107">
            <v>-1.96</v>
          </cell>
          <cell r="CG1107">
            <v>-5.07</v>
          </cell>
          <cell r="CH1107">
            <v>-4.75</v>
          </cell>
          <cell r="CI1107">
            <v>-6.5</v>
          </cell>
          <cell r="CJ1107">
            <v>-7.13</v>
          </cell>
          <cell r="CK1107">
            <v>-8.4700000000000006</v>
          </cell>
          <cell r="CL1107">
            <v>-4.67</v>
          </cell>
          <cell r="CM1107">
            <v>-1.29</v>
          </cell>
          <cell r="CN1107">
            <v>-17.079999999999998</v>
          </cell>
          <cell r="CO1107">
            <v>-12.43</v>
          </cell>
          <cell r="CP1107">
            <v>-20.41</v>
          </cell>
          <cell r="CQ1107">
            <v>-2.88</v>
          </cell>
          <cell r="CR1107">
            <v>-89.27</v>
          </cell>
          <cell r="CS1107">
            <v>-1.22</v>
          </cell>
          <cell r="CT1107">
            <v>-7.01</v>
          </cell>
          <cell r="CU1107">
            <v>-9.61</v>
          </cell>
          <cell r="CV1107">
            <v>-3.8</v>
          </cell>
          <cell r="CW1107">
            <v>-11.58</v>
          </cell>
          <cell r="CX1107">
            <v>-12.4</v>
          </cell>
          <cell r="CY1107">
            <v>-2.38</v>
          </cell>
          <cell r="CZ1107">
            <v>-1.65</v>
          </cell>
          <cell r="DA1107">
            <v>-17.940000000000001</v>
          </cell>
          <cell r="DB1107">
            <v>-9.66</v>
          </cell>
          <cell r="DC1107">
            <v>-8.86</v>
          </cell>
          <cell r="DD1107">
            <v>-3.16</v>
          </cell>
          <cell r="DE1107">
            <v>-72.5</v>
          </cell>
          <cell r="DF1107">
            <v>-2.38</v>
          </cell>
          <cell r="DG1107">
            <v>-7.41</v>
          </cell>
          <cell r="DH1107">
            <v>-5.5</v>
          </cell>
          <cell r="DI1107">
            <v>-1.69</v>
          </cell>
          <cell r="DJ1107">
            <v>-8.86</v>
          </cell>
          <cell r="DK1107">
            <v>-12.27</v>
          </cell>
          <cell r="DL1107">
            <v>-3.82</v>
          </cell>
          <cell r="DM1107">
            <v>-2.37</v>
          </cell>
          <cell r="DN1107">
            <v>-12.64</v>
          </cell>
          <cell r="DO1107">
            <v>-7.12</v>
          </cell>
          <cell r="DP1107">
            <v>-6.2</v>
          </cell>
          <cell r="DQ1107">
            <v>-2.21</v>
          </cell>
          <cell r="DR1107">
            <v>-10.11</v>
          </cell>
          <cell r="DS1107">
            <v>-1.74</v>
          </cell>
          <cell r="DT1107">
            <v>-1.43</v>
          </cell>
          <cell r="DU1107">
            <v>-2.13</v>
          </cell>
          <cell r="DV1107">
            <v>-0.92</v>
          </cell>
          <cell r="DW1107">
            <v>-1.95</v>
          </cell>
          <cell r="DX1107">
            <v>-0.11</v>
          </cell>
          <cell r="DY1107">
            <v>-0.05</v>
          </cell>
          <cell r="DZ1107">
            <v>0</v>
          </cell>
          <cell r="EA1107">
            <v>-0.11</v>
          </cell>
          <cell r="EB1107">
            <v>-1.5</v>
          </cell>
          <cell r="EC1107">
            <v>-0.05</v>
          </cell>
          <cell r="ED1107">
            <v>-0.11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-864.69</v>
          </cell>
          <cell r="G1112">
            <v>-885.15</v>
          </cell>
          <cell r="H1112">
            <v>-1318.6</v>
          </cell>
          <cell r="I1112">
            <v>-937.73</v>
          </cell>
          <cell r="J1112">
            <v>-1116.3399999999999</v>
          </cell>
          <cell r="K1112">
            <v>-1218.6099999999999</v>
          </cell>
          <cell r="L1112">
            <v>7.2</v>
          </cell>
          <cell r="M1112">
            <v>-1204.95</v>
          </cell>
          <cell r="N1112">
            <v>-993.36</v>
          </cell>
          <cell r="O1112">
            <v>-1174.69</v>
          </cell>
          <cell r="P1112">
            <v>-1054.96</v>
          </cell>
          <cell r="Q1112">
            <v>-706.29</v>
          </cell>
          <cell r="R1112">
            <v>-10136.19</v>
          </cell>
          <cell r="S1112">
            <v>-566.45000000000005</v>
          </cell>
          <cell r="T1112">
            <v>-660.02</v>
          </cell>
          <cell r="U1112">
            <v>-1182.57</v>
          </cell>
          <cell r="V1112">
            <v>-954.46</v>
          </cell>
          <cell r="W1112">
            <v>-702.44</v>
          </cell>
          <cell r="X1112">
            <v>-1072.8</v>
          </cell>
          <cell r="Y1112">
            <v>-938.41</v>
          </cell>
          <cell r="Z1112">
            <v>-960.95</v>
          </cell>
          <cell r="AA1112">
            <v>-900.88</v>
          </cell>
          <cell r="AB1112">
            <v>-882.87</v>
          </cell>
          <cell r="AC1112">
            <v>-829.07</v>
          </cell>
          <cell r="AD1112">
            <v>-485.27</v>
          </cell>
          <cell r="AE1112">
            <v>-7560.5</v>
          </cell>
          <cell r="AF1112">
            <v>-452.74</v>
          </cell>
          <cell r="AG1112">
            <v>-388.21</v>
          </cell>
          <cell r="AH1112">
            <v>-794.94</v>
          </cell>
          <cell r="AI1112">
            <v>-874.34</v>
          </cell>
          <cell r="AJ1112">
            <v>-712.92</v>
          </cell>
          <cell r="AK1112">
            <v>-995.68</v>
          </cell>
          <cell r="AL1112">
            <v>35.69</v>
          </cell>
          <cell r="AM1112">
            <v>-672.56</v>
          </cell>
          <cell r="AN1112">
            <v>-856.53</v>
          </cell>
          <cell r="AO1112">
            <v>-881.37</v>
          </cell>
          <cell r="AP1112">
            <v>-646.15</v>
          </cell>
          <cell r="AQ1112">
            <v>-320.74</v>
          </cell>
          <cell r="AR1112">
            <v>-7106.92</v>
          </cell>
          <cell r="AS1112">
            <v>-396.12</v>
          </cell>
          <cell r="AT1112">
            <v>-417.59</v>
          </cell>
          <cell r="AU1112">
            <v>-674.41</v>
          </cell>
          <cell r="AV1112">
            <v>-972.68</v>
          </cell>
          <cell r="AW1112">
            <v>-523.63</v>
          </cell>
          <cell r="AX1112">
            <v>-861.53</v>
          </cell>
          <cell r="AY1112">
            <v>-386.69</v>
          </cell>
          <cell r="AZ1112">
            <v>-571.6</v>
          </cell>
          <cell r="BA1112">
            <v>-889.34</v>
          </cell>
          <cell r="BB1112">
            <v>-835.96</v>
          </cell>
          <cell r="BC1112">
            <v>-458.66</v>
          </cell>
          <cell r="BD1112">
            <v>-118.72</v>
          </cell>
          <cell r="BE1112">
            <v>-6722.28</v>
          </cell>
          <cell r="BF1112">
            <v>-276.91000000000003</v>
          </cell>
          <cell r="BG1112">
            <v>-438.32</v>
          </cell>
          <cell r="BH1112">
            <v>-592.42999999999995</v>
          </cell>
          <cell r="BI1112">
            <v>-1019.68</v>
          </cell>
          <cell r="BJ1112">
            <v>-468.95</v>
          </cell>
          <cell r="BK1112">
            <v>-790.2</v>
          </cell>
          <cell r="BL1112">
            <v>-616.59</v>
          </cell>
          <cell r="BM1112">
            <v>-520.08000000000004</v>
          </cell>
          <cell r="BN1112">
            <v>-803.76</v>
          </cell>
          <cell r="BO1112">
            <v>-627.97</v>
          </cell>
          <cell r="BP1112">
            <v>-486.34</v>
          </cell>
          <cell r="BQ1112">
            <v>-81.06</v>
          </cell>
          <cell r="BR1112">
            <v>336.63</v>
          </cell>
          <cell r="BS1112">
            <v>-118.21</v>
          </cell>
          <cell r="BT1112">
            <v>-117.4</v>
          </cell>
          <cell r="BU1112">
            <v>-265.70999999999998</v>
          </cell>
          <cell r="BV1112">
            <v>-236.79</v>
          </cell>
          <cell r="BW1112">
            <v>-104.85</v>
          </cell>
          <cell r="BX1112">
            <v>-175.82</v>
          </cell>
          <cell r="BY1112">
            <v>-79</v>
          </cell>
          <cell r="BZ1112">
            <v>-52.4</v>
          </cell>
          <cell r="CA1112">
            <v>-237.18</v>
          </cell>
          <cell r="CB1112">
            <v>1893.99</v>
          </cell>
          <cell r="CC1112">
            <v>-159.49</v>
          </cell>
          <cell r="CD1112">
            <v>-10.51</v>
          </cell>
          <cell r="CE1112">
            <v>-1297.22</v>
          </cell>
          <cell r="CF1112">
            <v>-12.97</v>
          </cell>
          <cell r="CG1112">
            <v>-103.74</v>
          </cell>
          <cell r="CH1112">
            <v>-209.64</v>
          </cell>
          <cell r="CI1112">
            <v>-144.65</v>
          </cell>
          <cell r="CJ1112">
            <v>-79.010000000000005</v>
          </cell>
          <cell r="CK1112">
            <v>-151.63999999999999</v>
          </cell>
          <cell r="CL1112">
            <v>-38.61</v>
          </cell>
          <cell r="CM1112">
            <v>-40.03</v>
          </cell>
          <cell r="CN1112">
            <v>-158.56</v>
          </cell>
          <cell r="CO1112">
            <v>-123.31</v>
          </cell>
          <cell r="CP1112">
            <v>-149.4</v>
          </cell>
          <cell r="CQ1112">
            <v>-85.66</v>
          </cell>
          <cell r="CR1112">
            <v>-1216.9100000000001</v>
          </cell>
          <cell r="CS1112">
            <v>-41.89</v>
          </cell>
          <cell r="CT1112">
            <v>-80.98</v>
          </cell>
          <cell r="CU1112">
            <v>-218.93</v>
          </cell>
          <cell r="CV1112">
            <v>-149.57</v>
          </cell>
          <cell r="CW1112">
            <v>-80.61</v>
          </cell>
          <cell r="CX1112">
            <v>-91.95</v>
          </cell>
          <cell r="CY1112">
            <v>-35.58</v>
          </cell>
          <cell r="CZ1112">
            <v>-32.090000000000003</v>
          </cell>
          <cell r="DA1112">
            <v>-141</v>
          </cell>
          <cell r="DB1112">
            <v>-143.08000000000001</v>
          </cell>
          <cell r="DC1112">
            <v>-122.18</v>
          </cell>
          <cell r="DD1112">
            <v>-79.06</v>
          </cell>
          <cell r="DE1112">
            <v>-1085.49</v>
          </cell>
          <cell r="DF1112">
            <v>-39.19</v>
          </cell>
          <cell r="DG1112">
            <v>-108.65</v>
          </cell>
          <cell r="DH1112">
            <v>-253.74</v>
          </cell>
          <cell r="DI1112">
            <v>-161.07</v>
          </cell>
          <cell r="DJ1112">
            <v>-85.4</v>
          </cell>
          <cell r="DK1112">
            <v>-95.82</v>
          </cell>
          <cell r="DL1112">
            <v>-58.74</v>
          </cell>
          <cell r="DM1112">
            <v>-27.1</v>
          </cell>
          <cell r="DN1112">
            <v>-89.15</v>
          </cell>
          <cell r="DO1112">
            <v>-86.07</v>
          </cell>
          <cell r="DP1112">
            <v>-60.97</v>
          </cell>
          <cell r="DQ1112">
            <v>-19.61</v>
          </cell>
          <cell r="DR1112">
            <v>-22.66</v>
          </cell>
          <cell r="DS1112">
            <v>0.21</v>
          </cell>
          <cell r="DT1112">
            <v>0.22</v>
          </cell>
          <cell r="DU1112">
            <v>-16.52</v>
          </cell>
          <cell r="DV1112">
            <v>-3.22</v>
          </cell>
          <cell r="DW1112">
            <v>-7.7</v>
          </cell>
          <cell r="DX1112">
            <v>19.05</v>
          </cell>
          <cell r="DY1112">
            <v>7.0000000000000007E-2</v>
          </cell>
          <cell r="DZ1112">
            <v>0</v>
          </cell>
          <cell r="EA1112">
            <v>-11.04</v>
          </cell>
          <cell r="EB1112">
            <v>-3.87</v>
          </cell>
          <cell r="EC1112">
            <v>0.09</v>
          </cell>
          <cell r="ED1112">
            <v>0.03</v>
          </cell>
        </row>
        <row r="1113">
          <cell r="F1113">
            <v>-112.2</v>
          </cell>
          <cell r="G1113">
            <v>-97.72</v>
          </cell>
          <cell r="H1113">
            <v>-60.71</v>
          </cell>
          <cell r="I1113">
            <v>-182.34</v>
          </cell>
          <cell r="J1113">
            <v>-30.44</v>
          </cell>
          <cell r="K1113">
            <v>-123.45</v>
          </cell>
          <cell r="L1113">
            <v>-40.799999999999997</v>
          </cell>
          <cell r="M1113">
            <v>-150.74</v>
          </cell>
          <cell r="N1113">
            <v>-195.35</v>
          </cell>
          <cell r="O1113">
            <v>-107.69</v>
          </cell>
          <cell r="P1113">
            <v>-99.79</v>
          </cell>
          <cell r="Q1113">
            <v>-81.34</v>
          </cell>
          <cell r="R1113">
            <v>-932.44</v>
          </cell>
          <cell r="S1113">
            <v>-98.95</v>
          </cell>
          <cell r="T1113">
            <v>-96.62</v>
          </cell>
          <cell r="U1113">
            <v>-71.42</v>
          </cell>
          <cell r="V1113">
            <v>-98.74</v>
          </cell>
          <cell r="W1113">
            <v>-15.58</v>
          </cell>
          <cell r="X1113">
            <v>-50.59</v>
          </cell>
          <cell r="Y1113">
            <v>-97.63</v>
          </cell>
          <cell r="Z1113">
            <v>-109.39</v>
          </cell>
          <cell r="AA1113">
            <v>-155.22999999999999</v>
          </cell>
          <cell r="AB1113">
            <v>-88.16</v>
          </cell>
          <cell r="AC1113">
            <v>-45.09</v>
          </cell>
          <cell r="AD1113">
            <v>-5.03</v>
          </cell>
          <cell r="AE1113">
            <v>-627.53</v>
          </cell>
          <cell r="AF1113">
            <v>-21.51</v>
          </cell>
          <cell r="AG1113">
            <v>-34.950000000000003</v>
          </cell>
          <cell r="AH1113">
            <v>-91.99</v>
          </cell>
          <cell r="AI1113">
            <v>-94.55</v>
          </cell>
          <cell r="AJ1113">
            <v>-1.62</v>
          </cell>
          <cell r="AK1113">
            <v>-25</v>
          </cell>
          <cell r="AL1113">
            <v>-10.52</v>
          </cell>
          <cell r="AM1113">
            <v>-110.97</v>
          </cell>
          <cell r="AN1113">
            <v>-148.97999999999999</v>
          </cell>
          <cell r="AO1113">
            <v>-43.88</v>
          </cell>
          <cell r="AP1113">
            <v>-31.47</v>
          </cell>
          <cell r="AQ1113">
            <v>-12.08</v>
          </cell>
          <cell r="AR1113">
            <v>-674.14</v>
          </cell>
          <cell r="AS1113">
            <v>-27.02</v>
          </cell>
          <cell r="AT1113">
            <v>-15</v>
          </cell>
          <cell r="AU1113">
            <v>-83.01</v>
          </cell>
          <cell r="AV1113">
            <v>-75.8</v>
          </cell>
          <cell r="AW1113">
            <v>-1.68</v>
          </cell>
          <cell r="AX1113">
            <v>-48.69</v>
          </cell>
          <cell r="AY1113">
            <v>-64.78</v>
          </cell>
          <cell r="AZ1113">
            <v>-93.22</v>
          </cell>
          <cell r="BA1113">
            <v>-150.21</v>
          </cell>
          <cell r="BB1113">
            <v>-38.14</v>
          </cell>
          <cell r="BC1113">
            <v>-71.87</v>
          </cell>
          <cell r="BD1113">
            <v>-4.72</v>
          </cell>
          <cell r="BE1113">
            <v>-688.93</v>
          </cell>
          <cell r="BF1113">
            <v>-18.8</v>
          </cell>
          <cell r="BG1113">
            <v>-15.15</v>
          </cell>
          <cell r="BH1113">
            <v>-73.7</v>
          </cell>
          <cell r="BI1113">
            <v>-64.900000000000006</v>
          </cell>
          <cell r="BJ1113">
            <v>-1.77</v>
          </cell>
          <cell r="BK1113">
            <v>-35.94</v>
          </cell>
          <cell r="BL1113">
            <v>-158.54</v>
          </cell>
          <cell r="BM1113">
            <v>-51.09</v>
          </cell>
          <cell r="BN1113">
            <v>-173.01</v>
          </cell>
          <cell r="BO1113">
            <v>-51.77</v>
          </cell>
          <cell r="BP1113">
            <v>-31.42</v>
          </cell>
          <cell r="BQ1113">
            <v>-12.84</v>
          </cell>
          <cell r="BR1113">
            <v>-2979.57</v>
          </cell>
          <cell r="BS1113">
            <v>-11.44</v>
          </cell>
          <cell r="BT1113">
            <v>-20.39</v>
          </cell>
          <cell r="BU1113">
            <v>-24.6</v>
          </cell>
          <cell r="BV1113">
            <v>-50.87</v>
          </cell>
          <cell r="BW1113">
            <v>-7.59</v>
          </cell>
          <cell r="BX1113">
            <v>-8.3000000000000007</v>
          </cell>
          <cell r="BY1113">
            <v>-23.67</v>
          </cell>
          <cell r="BZ1113">
            <v>-18.07</v>
          </cell>
          <cell r="CA1113">
            <v>-52.3</v>
          </cell>
          <cell r="CB1113">
            <v>-2711.51</v>
          </cell>
          <cell r="CC1113">
            <v>-43.29</v>
          </cell>
          <cell r="CD1113">
            <v>-7.53</v>
          </cell>
          <cell r="CE1113">
            <v>-273.10000000000002</v>
          </cell>
          <cell r="CF1113">
            <v>-2.5299999999999998</v>
          </cell>
          <cell r="CG1113">
            <v>-12</v>
          </cell>
          <cell r="CH1113">
            <v>-15.47</v>
          </cell>
          <cell r="CI1113">
            <v>-45.35</v>
          </cell>
          <cell r="CJ1113">
            <v>-17.170000000000002</v>
          </cell>
          <cell r="CK1113">
            <v>-12.09</v>
          </cell>
          <cell r="CL1113">
            <v>-18.12</v>
          </cell>
          <cell r="CM1113">
            <v>-15.09</v>
          </cell>
          <cell r="CN1113">
            <v>-54.02</v>
          </cell>
          <cell r="CO1113">
            <v>-26.99</v>
          </cell>
          <cell r="CP1113">
            <v>-39.57</v>
          </cell>
          <cell r="CQ1113">
            <v>-14.72</v>
          </cell>
          <cell r="CR1113">
            <v>-277.56</v>
          </cell>
          <cell r="CS1113">
            <v>-5.45</v>
          </cell>
          <cell r="CT1113">
            <v>-13.35</v>
          </cell>
          <cell r="CU1113">
            <v>-23.09</v>
          </cell>
          <cell r="CV1113">
            <v>-32.36</v>
          </cell>
          <cell r="CW1113">
            <v>-13.32</v>
          </cell>
          <cell r="CX1113">
            <v>-27.91</v>
          </cell>
          <cell r="CY1113">
            <v>-14.53</v>
          </cell>
          <cell r="CZ1113">
            <v>-19.82</v>
          </cell>
          <cell r="DA1113">
            <v>-55.36</v>
          </cell>
          <cell r="DB1113">
            <v>-34.4</v>
          </cell>
          <cell r="DC1113">
            <v>-31.97</v>
          </cell>
          <cell r="DD1113">
            <v>-6.01</v>
          </cell>
          <cell r="DE1113">
            <v>-203.71</v>
          </cell>
          <cell r="DF1113">
            <v>-7.31</v>
          </cell>
          <cell r="DG1113">
            <v>-12.36</v>
          </cell>
          <cell r="DH1113">
            <v>-15.67</v>
          </cell>
          <cell r="DI1113">
            <v>-6.7</v>
          </cell>
          <cell r="DJ1113">
            <v>-9.75</v>
          </cell>
          <cell r="DK1113">
            <v>-21.27</v>
          </cell>
          <cell r="DL1113">
            <v>-12.6</v>
          </cell>
          <cell r="DM1113">
            <v>-11.44</v>
          </cell>
          <cell r="DN1113">
            <v>-42.57</v>
          </cell>
          <cell r="DO1113">
            <v>-24.54</v>
          </cell>
          <cell r="DP1113">
            <v>-31.9</v>
          </cell>
          <cell r="DQ1113">
            <v>-7.61</v>
          </cell>
          <cell r="DR1113">
            <v>-31.8</v>
          </cell>
          <cell r="DS1113">
            <v>-2.59</v>
          </cell>
          <cell r="DT1113">
            <v>-2.27</v>
          </cell>
          <cell r="DU1113">
            <v>-2.81</v>
          </cell>
          <cell r="DV1113">
            <v>-1.85</v>
          </cell>
          <cell r="DW1113">
            <v>-1.34</v>
          </cell>
          <cell r="DX1113">
            <v>-0.04</v>
          </cell>
          <cell r="DY1113">
            <v>-0.06</v>
          </cell>
          <cell r="DZ1113">
            <v>-1.66</v>
          </cell>
          <cell r="EA1113">
            <v>-7.86</v>
          </cell>
          <cell r="EB1113">
            <v>-4.53</v>
          </cell>
          <cell r="EC1113">
            <v>-3.85</v>
          </cell>
          <cell r="ED1113">
            <v>-2.94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-0.22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-0.41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-0.18</v>
          </cell>
          <cell r="Z1114">
            <v>-0.23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-1.58</v>
          </cell>
          <cell r="AF1114">
            <v>0</v>
          </cell>
          <cell r="AG1114">
            <v>9.44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-0.34</v>
          </cell>
          <cell r="AM1114">
            <v>-1.24</v>
          </cell>
          <cell r="AN1114">
            <v>0</v>
          </cell>
          <cell r="AO1114">
            <v>0</v>
          </cell>
          <cell r="AP1114">
            <v>0</v>
          </cell>
          <cell r="AQ1114">
            <v>-9.44</v>
          </cell>
          <cell r="AR1114">
            <v>27.55</v>
          </cell>
          <cell r="AS1114">
            <v>-9.44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-0.18</v>
          </cell>
          <cell r="AZ1114">
            <v>-0.6</v>
          </cell>
          <cell r="BA1114">
            <v>0</v>
          </cell>
          <cell r="BB1114">
            <v>0</v>
          </cell>
          <cell r="BC1114">
            <v>0</v>
          </cell>
          <cell r="BD1114">
            <v>37.78</v>
          </cell>
          <cell r="BE1114">
            <v>27.73</v>
          </cell>
          <cell r="BF1114">
            <v>28.33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-0.13</v>
          </cell>
          <cell r="BM1114">
            <v>-0.48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-976.88</v>
          </cell>
          <cell r="G1115">
            <v>-982.86</v>
          </cell>
          <cell r="H1115">
            <v>-1379.31</v>
          </cell>
          <cell r="I1115">
            <v>-1120.07</v>
          </cell>
          <cell r="J1115">
            <v>-1146.77</v>
          </cell>
          <cell r="K1115">
            <v>-1342.06</v>
          </cell>
          <cell r="L1115">
            <v>-33.6</v>
          </cell>
          <cell r="M1115">
            <v>-1355.92</v>
          </cell>
          <cell r="N1115">
            <v>-1188.71</v>
          </cell>
          <cell r="O1115">
            <v>-1282.3800000000001</v>
          </cell>
          <cell r="P1115">
            <v>-1154.75</v>
          </cell>
          <cell r="Q1115">
            <v>-787.63</v>
          </cell>
          <cell r="R1115">
            <v>-11069.03</v>
          </cell>
          <cell r="S1115">
            <v>-665.4</v>
          </cell>
          <cell r="T1115">
            <v>-756.64</v>
          </cell>
          <cell r="U1115">
            <v>-1254</v>
          </cell>
          <cell r="V1115">
            <v>-1053.2</v>
          </cell>
          <cell r="W1115">
            <v>-718.02</v>
          </cell>
          <cell r="X1115">
            <v>-1123.3900000000001</v>
          </cell>
          <cell r="Y1115">
            <v>-1036.22</v>
          </cell>
          <cell r="Z1115">
            <v>-1070.57</v>
          </cell>
          <cell r="AA1115">
            <v>-1056.1099999999999</v>
          </cell>
          <cell r="AB1115">
            <v>-971.03</v>
          </cell>
          <cell r="AC1115">
            <v>-874.16</v>
          </cell>
          <cell r="AD1115">
            <v>-490.3</v>
          </cell>
          <cell r="AE1115">
            <v>-8189.61</v>
          </cell>
          <cell r="AF1115">
            <v>-474.25</v>
          </cell>
          <cell r="AG1115">
            <v>-413.71</v>
          </cell>
          <cell r="AH1115">
            <v>-886.93</v>
          </cell>
          <cell r="AI1115">
            <v>-968.9</v>
          </cell>
          <cell r="AJ1115">
            <v>-714.55</v>
          </cell>
          <cell r="AK1115">
            <v>-1020.68</v>
          </cell>
          <cell r="AL1115">
            <v>24.83</v>
          </cell>
          <cell r="AM1115">
            <v>-784.76</v>
          </cell>
          <cell r="AN1115">
            <v>-1005.52</v>
          </cell>
          <cell r="AO1115">
            <v>-925.24</v>
          </cell>
          <cell r="AP1115">
            <v>-677.63</v>
          </cell>
          <cell r="AQ1115">
            <v>-342.27</v>
          </cell>
          <cell r="AR1115">
            <v>-7753.51</v>
          </cell>
          <cell r="AS1115">
            <v>-432.59</v>
          </cell>
          <cell r="AT1115">
            <v>-432.58</v>
          </cell>
          <cell r="AU1115">
            <v>-757.42</v>
          </cell>
          <cell r="AV1115">
            <v>-1048.48</v>
          </cell>
          <cell r="AW1115">
            <v>-525.30999999999995</v>
          </cell>
          <cell r="AX1115">
            <v>-910.22</v>
          </cell>
          <cell r="AY1115">
            <v>-451.65</v>
          </cell>
          <cell r="AZ1115">
            <v>-665.41</v>
          </cell>
          <cell r="BA1115">
            <v>-1039.55</v>
          </cell>
          <cell r="BB1115">
            <v>-874.11</v>
          </cell>
          <cell r="BC1115">
            <v>-530.53</v>
          </cell>
          <cell r="BD1115">
            <v>-85.66</v>
          </cell>
          <cell r="BE1115">
            <v>-7383.48</v>
          </cell>
          <cell r="BF1115">
            <v>-267.38</v>
          </cell>
          <cell r="BG1115">
            <v>-453.47</v>
          </cell>
          <cell r="BH1115">
            <v>-666.13</v>
          </cell>
          <cell r="BI1115">
            <v>-1084.58</v>
          </cell>
          <cell r="BJ1115">
            <v>-470.71</v>
          </cell>
          <cell r="BK1115">
            <v>-826.14</v>
          </cell>
          <cell r="BL1115">
            <v>-775.26</v>
          </cell>
          <cell r="BM1115">
            <v>-571.65</v>
          </cell>
          <cell r="BN1115">
            <v>-976.77</v>
          </cell>
          <cell r="BO1115">
            <v>-679.74</v>
          </cell>
          <cell r="BP1115">
            <v>-517.75</v>
          </cell>
          <cell r="BQ1115">
            <v>-93.9</v>
          </cell>
          <cell r="BR1115">
            <v>-2642.94</v>
          </cell>
          <cell r="BS1115">
            <v>-129.63999999999999</v>
          </cell>
          <cell r="BT1115">
            <v>-137.79</v>
          </cell>
          <cell r="BU1115">
            <v>-290.31</v>
          </cell>
          <cell r="BV1115">
            <v>-287.66000000000003</v>
          </cell>
          <cell r="BW1115">
            <v>-112.45</v>
          </cell>
          <cell r="BX1115">
            <v>-184.11</v>
          </cell>
          <cell r="BY1115">
            <v>-102.67</v>
          </cell>
          <cell r="BZ1115">
            <v>-70.48</v>
          </cell>
          <cell r="CA1115">
            <v>-289.48</v>
          </cell>
          <cell r="CB1115">
            <v>-817.52</v>
          </cell>
          <cell r="CC1115">
            <v>-202.77</v>
          </cell>
          <cell r="CD1115">
            <v>-18.04</v>
          </cell>
          <cell r="CE1115">
            <v>-1570.32</v>
          </cell>
          <cell r="CF1115">
            <v>-15.51</v>
          </cell>
          <cell r="CG1115">
            <v>-115.74</v>
          </cell>
          <cell r="CH1115">
            <v>-225.11</v>
          </cell>
          <cell r="CI1115">
            <v>-189.99</v>
          </cell>
          <cell r="CJ1115">
            <v>-96.17</v>
          </cell>
          <cell r="CK1115">
            <v>-163.72999999999999</v>
          </cell>
          <cell r="CL1115">
            <v>-56.73</v>
          </cell>
          <cell r="CM1115">
            <v>-55.11</v>
          </cell>
          <cell r="CN1115">
            <v>-212.58</v>
          </cell>
          <cell r="CO1115">
            <v>-150.30000000000001</v>
          </cell>
          <cell r="CP1115">
            <v>-188.97</v>
          </cell>
          <cell r="CQ1115">
            <v>-100.38</v>
          </cell>
          <cell r="CR1115">
            <v>-1494.47</v>
          </cell>
          <cell r="CS1115">
            <v>-47.34</v>
          </cell>
          <cell r="CT1115">
            <v>-94.32</v>
          </cell>
          <cell r="CU1115">
            <v>-242.01</v>
          </cell>
          <cell r="CV1115">
            <v>-181.94</v>
          </cell>
          <cell r="CW1115">
            <v>-93.93</v>
          </cell>
          <cell r="CX1115">
            <v>-119.86</v>
          </cell>
          <cell r="CY1115">
            <v>-50.11</v>
          </cell>
          <cell r="CZ1115">
            <v>-51.91</v>
          </cell>
          <cell r="DA1115">
            <v>-196.36</v>
          </cell>
          <cell r="DB1115">
            <v>-177.47</v>
          </cell>
          <cell r="DC1115">
            <v>-154.13999999999999</v>
          </cell>
          <cell r="DD1115">
            <v>-85.06</v>
          </cell>
          <cell r="DE1115">
            <v>-1289.2</v>
          </cell>
          <cell r="DF1115">
            <v>-46.5</v>
          </cell>
          <cell r="DG1115">
            <v>-121.01</v>
          </cell>
          <cell r="DH1115">
            <v>-269.39999999999998</v>
          </cell>
          <cell r="DI1115">
            <v>-167.77</v>
          </cell>
          <cell r="DJ1115">
            <v>-95.14</v>
          </cell>
          <cell r="DK1115">
            <v>-117.09</v>
          </cell>
          <cell r="DL1115">
            <v>-71.33</v>
          </cell>
          <cell r="DM1115">
            <v>-38.54</v>
          </cell>
          <cell r="DN1115">
            <v>-131.72</v>
          </cell>
          <cell r="DO1115">
            <v>-110.61</v>
          </cell>
          <cell r="DP1115">
            <v>-92.86</v>
          </cell>
          <cell r="DQ1115">
            <v>-27.21</v>
          </cell>
          <cell r="DR1115">
            <v>-54.47</v>
          </cell>
          <cell r="DS1115">
            <v>-2.37</v>
          </cell>
          <cell r="DT1115">
            <v>-2.0499999999999998</v>
          </cell>
          <cell r="DU1115">
            <v>-19.32</v>
          </cell>
          <cell r="DV1115">
            <v>-5.0599999999999996</v>
          </cell>
          <cell r="DW1115">
            <v>-9.0399999999999991</v>
          </cell>
          <cell r="DX1115">
            <v>19.010000000000002</v>
          </cell>
          <cell r="DY1115">
            <v>0.01</v>
          </cell>
          <cell r="DZ1115">
            <v>-1.66</v>
          </cell>
          <cell r="EA1115">
            <v>-18.899999999999999</v>
          </cell>
          <cell r="EB1115">
            <v>-8.4</v>
          </cell>
          <cell r="EC1115">
            <v>-3.76</v>
          </cell>
          <cell r="ED1115">
            <v>-2.91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-7411.21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-2642.94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-1570.32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-1494.47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-1289.2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-54.47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-7411.21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-2642.94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-1570.32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-1494.47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-1289.2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-54.47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-401.88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-281.47000000000003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-288.48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-309.3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-74.73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-66.13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-62.98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-21.82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-4.4800000000000004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-401.88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-281.47000000000003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-288.48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-309.3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-74.73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-66.13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-62.98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-21.82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-4.4800000000000004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9"/>
    <pageSetUpPr fitToPage="1"/>
  </sheetPr>
  <dimension ref="A1:Q102"/>
  <sheetViews>
    <sheetView topLeftCell="F1" zoomScale="70" zoomScaleNormal="70" zoomScaleSheetLayoutView="70" workbookViewId="0">
      <pane xSplit="2" ySplit="10" topLeftCell="H72" activePane="bottomRight" state="frozen"/>
      <selection activeCell="G7" sqref="G7"/>
      <selection pane="topRight" activeCell="G7" sqref="G7"/>
      <selection pane="bottomLeft" activeCell="G7" sqref="G7"/>
      <selection pane="bottomRight" activeCell="I86" sqref="I86"/>
    </sheetView>
  </sheetViews>
  <sheetFormatPr defaultColWidth="10.6640625" defaultRowHeight="12.75"/>
  <cols>
    <col min="1" max="1" width="10.33203125" style="174" customWidth="1"/>
    <col min="2" max="5" width="0" style="174" hidden="1" customWidth="1"/>
    <col min="6" max="6" width="6" style="174" customWidth="1"/>
    <col min="7" max="7" width="35.83203125" style="174" customWidth="1"/>
    <col min="8" max="8" width="12.5" style="174" customWidth="1"/>
    <col min="9" max="9" width="18.33203125" style="174" customWidth="1"/>
    <col min="10" max="10" width="46.33203125" style="174" customWidth="1"/>
    <col min="11" max="11" width="12.5" style="174" customWidth="1"/>
    <col min="12" max="12" width="18.33203125" style="175" customWidth="1"/>
    <col min="13" max="13" width="3.83203125" style="174" customWidth="1"/>
    <col min="14" max="14" width="7.1640625" style="174" customWidth="1"/>
    <col min="15" max="15" width="59.83203125" style="174" customWidth="1"/>
    <col min="16" max="16384" width="10.6640625" style="173"/>
  </cols>
  <sheetData>
    <row r="1" spans="1:17" ht="18.75" thickBot="1">
      <c r="G1" s="375" t="s">
        <v>94</v>
      </c>
      <c r="H1" s="376"/>
      <c r="I1" s="376"/>
      <c r="J1" s="376"/>
      <c r="K1" s="376"/>
      <c r="L1" s="377"/>
      <c r="N1" s="201" t="str">
        <f ca="1">MID(CELL("filename",N2),FIND("[",CELL("filename",N2))+1,FIND(".xls",CELL("filename",N2))-FIND("[",CELL("filename",N2))-1)</f>
        <v>17-035-37 RMP MacNeil Wkpr - Avoided Cost Study-Solar F 08-17-17</v>
      </c>
      <c r="O1" s="200"/>
    </row>
    <row r="3" spans="1:17" ht="13.5" thickBot="1"/>
    <row r="4" spans="1:17" ht="18.75" customHeight="1" thickBot="1">
      <c r="G4" s="196" t="s">
        <v>93</v>
      </c>
      <c r="H4" s="178" t="e">
        <f>MAX(H11:H65444)</f>
        <v>#REF!</v>
      </c>
      <c r="I4" s="378" t="e">
        <f>IF(SUM(M5:M102)&gt;0,"Needs Verification","Data Series Ready")</f>
        <v>#REF!</v>
      </c>
      <c r="J4" s="379"/>
      <c r="K4" s="379"/>
      <c r="L4" s="380"/>
      <c r="M4" s="199"/>
      <c r="N4" s="198" t="s">
        <v>92</v>
      </c>
      <c r="O4" s="197" t="e">
        <v>#NAME?</v>
      </c>
    </row>
    <row r="5" spans="1:17" ht="21" thickBot="1">
      <c r="G5" s="196"/>
      <c r="H5" s="178"/>
      <c r="I5" s="195"/>
      <c r="J5" s="194"/>
      <c r="K5" s="194"/>
      <c r="N5" s="194"/>
      <c r="O5" s="175"/>
    </row>
    <row r="6" spans="1:17" s="183" customFormat="1" ht="36.75" customHeight="1" thickBot="1">
      <c r="A6" s="188"/>
      <c r="B6" s="188"/>
      <c r="C6" s="188"/>
      <c r="D6" s="188"/>
      <c r="E6" s="188"/>
      <c r="F6" s="188"/>
      <c r="G6" s="204" t="e">
        <f>#REF!</f>
        <v>#REF!</v>
      </c>
      <c r="H6" s="187"/>
      <c r="I6" s="381" t="e">
        <f>#REF!</f>
        <v>#REF!</v>
      </c>
      <c r="J6" s="382"/>
      <c r="K6" s="382"/>
      <c r="L6" s="383"/>
      <c r="M6" s="185" t="e">
        <f>IF(I6&lt;&gt;"Data Series Ready",1,0)</f>
        <v>#REF!</v>
      </c>
      <c r="N6" s="194"/>
      <c r="O6" s="175"/>
      <c r="P6" s="173"/>
      <c r="Q6" s="184"/>
    </row>
    <row r="7" spans="1:17" s="183" customFormat="1" ht="36.75" customHeight="1" thickBot="1">
      <c r="A7" s="188"/>
      <c r="B7" s="188"/>
      <c r="C7" s="188"/>
      <c r="D7" s="188"/>
      <c r="E7" s="188"/>
      <c r="F7" s="188"/>
      <c r="G7" s="204" t="e">
        <f>#REF!</f>
        <v>#REF!</v>
      </c>
      <c r="H7" s="192"/>
      <c r="I7" s="381" t="e">
        <f>#REF!</f>
        <v>#REF!</v>
      </c>
      <c r="J7" s="382"/>
      <c r="K7" s="382"/>
      <c r="L7" s="383"/>
      <c r="M7" s="185" t="e">
        <f>IF(I7&lt;&gt;"Data Series Ready",1,0)</f>
        <v>#REF!</v>
      </c>
      <c r="N7" s="194"/>
      <c r="O7" s="175"/>
      <c r="P7" s="173"/>
      <c r="Q7" s="184"/>
    </row>
    <row r="8" spans="1:17" s="189" customFormat="1" ht="26.25" thickBot="1">
      <c r="A8" s="193"/>
      <c r="B8" s="193"/>
      <c r="C8" s="193"/>
      <c r="D8" s="193"/>
      <c r="E8" s="193"/>
      <c r="F8" s="193"/>
      <c r="G8" s="204" t="s">
        <v>273</v>
      </c>
      <c r="H8" s="187"/>
      <c r="I8" s="381" t="s">
        <v>274</v>
      </c>
      <c r="J8" s="382"/>
      <c r="K8" s="382"/>
      <c r="L8" s="383"/>
      <c r="M8" s="185">
        <f>IF(I8&lt;&gt;"Data Series Ready",1,0)</f>
        <v>1</v>
      </c>
      <c r="N8" s="191" t="s">
        <v>92</v>
      </c>
      <c r="O8" s="190">
        <v>0</v>
      </c>
      <c r="P8" s="185"/>
      <c r="Q8" s="185"/>
    </row>
    <row r="9" spans="1:17" s="183" customFormat="1">
      <c r="A9" s="188"/>
      <c r="B9" s="188"/>
      <c r="C9" s="188"/>
      <c r="D9" s="188"/>
      <c r="E9" s="188"/>
      <c r="F9" s="188"/>
      <c r="G9" s="187"/>
      <c r="H9" s="187"/>
      <c r="I9" s="186"/>
      <c r="J9" s="186"/>
      <c r="K9" s="186"/>
      <c r="L9" s="186"/>
      <c r="M9" s="185"/>
      <c r="N9" s="174"/>
      <c r="O9" s="174"/>
      <c r="P9" s="173"/>
      <c r="Q9" s="184"/>
    </row>
    <row r="10" spans="1:17">
      <c r="G10" s="182" t="s">
        <v>91</v>
      </c>
      <c r="H10" s="181" t="s">
        <v>89</v>
      </c>
      <c r="I10" s="181" t="s">
        <v>90</v>
      </c>
      <c r="J10" s="181" t="s">
        <v>84</v>
      </c>
      <c r="K10" s="181" t="s">
        <v>89</v>
      </c>
      <c r="L10" s="181" t="s">
        <v>88</v>
      </c>
    </row>
    <row r="11" spans="1:17">
      <c r="G11" s="180"/>
      <c r="H11" s="179" t="s">
        <v>110</v>
      </c>
      <c r="I11" s="178"/>
      <c r="K11" s="205" t="s">
        <v>110</v>
      </c>
      <c r="M11" s="176" t="s">
        <v>110</v>
      </c>
    </row>
    <row r="12" spans="1:17" hidden="1">
      <c r="G12" s="180" t="s">
        <v>87</v>
      </c>
      <c r="H12" s="206">
        <v>41526</v>
      </c>
      <c r="I12" s="178" t="s">
        <v>86</v>
      </c>
      <c r="K12" s="205">
        <v>41526</v>
      </c>
      <c r="L12" s="175" t="s">
        <v>85</v>
      </c>
      <c r="M12" s="176">
        <v>0</v>
      </c>
    </row>
    <row r="13" spans="1:17" hidden="1">
      <c r="G13" s="180" t="s">
        <v>95</v>
      </c>
      <c r="H13" s="206">
        <v>41526</v>
      </c>
      <c r="I13" s="178" t="s">
        <v>86</v>
      </c>
      <c r="K13" s="205">
        <v>41533</v>
      </c>
      <c r="L13" s="175" t="s">
        <v>85</v>
      </c>
      <c r="M13" s="176">
        <v>0</v>
      </c>
    </row>
    <row r="14" spans="1:17" hidden="1">
      <c r="G14" s="180" t="s">
        <v>96</v>
      </c>
      <c r="H14" s="206">
        <v>41527</v>
      </c>
      <c r="I14" s="178" t="s">
        <v>86</v>
      </c>
      <c r="K14" s="205">
        <v>41533</v>
      </c>
      <c r="L14" s="175" t="s">
        <v>85</v>
      </c>
      <c r="M14" s="176">
        <v>0</v>
      </c>
    </row>
    <row r="15" spans="1:17" hidden="1">
      <c r="G15" s="180" t="s">
        <v>97</v>
      </c>
      <c r="H15" s="206">
        <v>41527</v>
      </c>
      <c r="I15" s="178" t="s">
        <v>86</v>
      </c>
      <c r="K15" s="205">
        <v>41533</v>
      </c>
      <c r="L15" s="175" t="s">
        <v>85</v>
      </c>
      <c r="M15" s="176">
        <v>0</v>
      </c>
    </row>
    <row r="16" spans="1:17" ht="25.5" hidden="1">
      <c r="G16" s="180" t="s">
        <v>111</v>
      </c>
      <c r="H16" s="206">
        <v>41537</v>
      </c>
      <c r="I16" s="202" t="s">
        <v>86</v>
      </c>
      <c r="K16" s="205">
        <v>41540</v>
      </c>
      <c r="L16" s="175" t="s">
        <v>85</v>
      </c>
      <c r="M16" s="176">
        <v>0</v>
      </c>
    </row>
    <row r="17" spans="7:13" hidden="1">
      <c r="G17" s="180" t="s">
        <v>112</v>
      </c>
      <c r="H17" s="206">
        <v>41544</v>
      </c>
      <c r="I17" s="202" t="s">
        <v>86</v>
      </c>
      <c r="K17" s="205">
        <v>41550</v>
      </c>
      <c r="L17" s="175" t="s">
        <v>85</v>
      </c>
      <c r="M17" s="176">
        <v>0</v>
      </c>
    </row>
    <row r="18" spans="7:13" hidden="1">
      <c r="G18" s="180" t="s">
        <v>113</v>
      </c>
      <c r="H18" s="206">
        <v>41577</v>
      </c>
      <c r="I18" s="202" t="s">
        <v>86</v>
      </c>
      <c r="K18" s="205">
        <v>41647</v>
      </c>
      <c r="L18" s="175" t="s">
        <v>98</v>
      </c>
      <c r="M18" s="176">
        <v>0</v>
      </c>
    </row>
    <row r="19" spans="7:13" hidden="1">
      <c r="G19" s="180" t="s">
        <v>114</v>
      </c>
      <c r="H19" s="206">
        <v>41577</v>
      </c>
      <c r="I19" s="202" t="s">
        <v>86</v>
      </c>
      <c r="K19" s="205">
        <v>41577</v>
      </c>
      <c r="L19" s="175" t="s">
        <v>86</v>
      </c>
      <c r="M19" s="176">
        <v>0</v>
      </c>
    </row>
    <row r="20" spans="7:13" hidden="1">
      <c r="G20" s="180" t="s">
        <v>115</v>
      </c>
      <c r="H20" s="206">
        <v>41582</v>
      </c>
      <c r="I20" s="202" t="s">
        <v>86</v>
      </c>
      <c r="K20" s="205">
        <v>41582</v>
      </c>
      <c r="L20" s="175" t="s">
        <v>86</v>
      </c>
      <c r="M20" s="176">
        <v>0</v>
      </c>
    </row>
    <row r="21" spans="7:13" hidden="1">
      <c r="G21" s="180" t="s">
        <v>116</v>
      </c>
      <c r="H21" s="206">
        <v>41584</v>
      </c>
      <c r="I21" s="202" t="s">
        <v>86</v>
      </c>
      <c r="K21" s="205">
        <v>41584</v>
      </c>
      <c r="L21" s="175" t="s">
        <v>86</v>
      </c>
      <c r="M21" s="176">
        <v>0</v>
      </c>
    </row>
    <row r="22" spans="7:13" hidden="1">
      <c r="G22" s="180" t="s">
        <v>117</v>
      </c>
      <c r="H22" s="206">
        <v>41586</v>
      </c>
      <c r="I22" s="202" t="s">
        <v>86</v>
      </c>
      <c r="K22" s="205">
        <v>41586</v>
      </c>
      <c r="L22" s="175" t="s">
        <v>86</v>
      </c>
      <c r="M22" s="176">
        <v>0</v>
      </c>
    </row>
    <row r="23" spans="7:13" hidden="1">
      <c r="G23" s="180" t="s">
        <v>118</v>
      </c>
      <c r="H23" s="206">
        <v>41588</v>
      </c>
      <c r="I23" s="202" t="s">
        <v>86</v>
      </c>
      <c r="K23" s="205">
        <v>41588</v>
      </c>
      <c r="L23" s="175" t="s">
        <v>86</v>
      </c>
      <c r="M23" s="176">
        <v>0</v>
      </c>
    </row>
    <row r="24" spans="7:13" hidden="1">
      <c r="G24" s="180" t="s">
        <v>119</v>
      </c>
      <c r="H24" s="206">
        <v>41593</v>
      </c>
      <c r="I24" s="202" t="s">
        <v>86</v>
      </c>
      <c r="K24" s="205">
        <v>41593</v>
      </c>
      <c r="L24" s="175" t="s">
        <v>86</v>
      </c>
      <c r="M24" s="176">
        <v>0</v>
      </c>
    </row>
    <row r="25" spans="7:13" hidden="1">
      <c r="G25" s="180" t="s">
        <v>120</v>
      </c>
      <c r="H25" s="206">
        <v>41593</v>
      </c>
      <c r="I25" s="202" t="s">
        <v>86</v>
      </c>
      <c r="K25" s="205">
        <v>41593</v>
      </c>
      <c r="L25" s="175" t="s">
        <v>86</v>
      </c>
      <c r="M25" s="176">
        <v>0</v>
      </c>
    </row>
    <row r="26" spans="7:13" hidden="1">
      <c r="G26" s="180" t="s">
        <v>121</v>
      </c>
      <c r="H26" s="206">
        <v>41605</v>
      </c>
      <c r="I26" s="202" t="s">
        <v>86</v>
      </c>
      <c r="K26" s="205">
        <v>41605</v>
      </c>
      <c r="L26" s="175" t="s">
        <v>86</v>
      </c>
      <c r="M26" s="176">
        <v>0</v>
      </c>
    </row>
    <row r="27" spans="7:13" hidden="1">
      <c r="G27" s="180" t="s">
        <v>122</v>
      </c>
      <c r="H27" s="206">
        <v>41648</v>
      </c>
      <c r="I27" s="202" t="s">
        <v>86</v>
      </c>
      <c r="K27" s="205">
        <v>41648</v>
      </c>
      <c r="L27" s="175" t="s">
        <v>86</v>
      </c>
      <c r="M27" s="176">
        <v>0</v>
      </c>
    </row>
    <row r="28" spans="7:13" hidden="1">
      <c r="G28" s="180" t="s">
        <v>123</v>
      </c>
      <c r="H28" s="206">
        <v>41663</v>
      </c>
      <c r="I28" s="202" t="s">
        <v>86</v>
      </c>
      <c r="K28" s="205">
        <v>41667</v>
      </c>
      <c r="L28" s="175" t="s">
        <v>85</v>
      </c>
      <c r="M28" s="176">
        <v>0</v>
      </c>
    </row>
    <row r="29" spans="7:13" hidden="1">
      <c r="G29" s="180" t="s">
        <v>124</v>
      </c>
      <c r="H29" s="206">
        <v>41675</v>
      </c>
      <c r="I29" s="202" t="s">
        <v>86</v>
      </c>
      <c r="K29" s="205">
        <v>41677</v>
      </c>
      <c r="L29" s="175" t="s">
        <v>98</v>
      </c>
      <c r="M29" s="176">
        <v>0</v>
      </c>
    </row>
    <row r="30" spans="7:13" hidden="1">
      <c r="G30" s="180" t="s">
        <v>125</v>
      </c>
      <c r="H30" s="206">
        <v>41688</v>
      </c>
      <c r="I30" s="202" t="s">
        <v>86</v>
      </c>
      <c r="K30" s="205">
        <v>41695</v>
      </c>
      <c r="L30" s="175" t="s">
        <v>98</v>
      </c>
      <c r="M30" s="176">
        <v>0</v>
      </c>
    </row>
    <row r="31" spans="7:13" hidden="1">
      <c r="G31" s="180" t="s">
        <v>126</v>
      </c>
      <c r="H31" s="206">
        <v>41701</v>
      </c>
      <c r="I31" s="202" t="s">
        <v>86</v>
      </c>
      <c r="K31" s="205">
        <v>41704</v>
      </c>
      <c r="L31" s="175" t="s">
        <v>98</v>
      </c>
      <c r="M31" s="176">
        <v>0</v>
      </c>
    </row>
    <row r="32" spans="7:13" hidden="1">
      <c r="G32" s="180" t="s">
        <v>127</v>
      </c>
      <c r="H32" s="206">
        <v>41705</v>
      </c>
      <c r="I32" s="202" t="s">
        <v>98</v>
      </c>
      <c r="K32" s="205">
        <v>41709</v>
      </c>
      <c r="L32" s="175" t="s">
        <v>86</v>
      </c>
      <c r="M32" s="176">
        <v>0</v>
      </c>
    </row>
    <row r="33" spans="7:13" ht="25.5" hidden="1">
      <c r="G33" s="180" t="s">
        <v>128</v>
      </c>
      <c r="H33" s="206">
        <v>41710</v>
      </c>
      <c r="I33" s="202" t="s">
        <v>86</v>
      </c>
      <c r="K33" s="205">
        <v>41715</v>
      </c>
      <c r="L33" s="175" t="s">
        <v>98</v>
      </c>
      <c r="M33" s="176">
        <v>0</v>
      </c>
    </row>
    <row r="34" spans="7:13" hidden="1">
      <c r="G34" s="180" t="s">
        <v>129</v>
      </c>
      <c r="H34" s="206">
        <v>41754</v>
      </c>
      <c r="I34" s="202" t="s">
        <v>86</v>
      </c>
      <c r="K34" s="205">
        <v>41786</v>
      </c>
      <c r="L34" s="175" t="s">
        <v>99</v>
      </c>
      <c r="M34" s="176">
        <v>0</v>
      </c>
    </row>
    <row r="35" spans="7:13" hidden="1">
      <c r="G35" s="180" t="s">
        <v>130</v>
      </c>
      <c r="H35" s="206">
        <v>41755</v>
      </c>
      <c r="I35" s="202" t="s">
        <v>86</v>
      </c>
      <c r="K35" s="205">
        <v>41786</v>
      </c>
      <c r="L35" s="175" t="s">
        <v>99</v>
      </c>
      <c r="M35" s="176">
        <v>0</v>
      </c>
    </row>
    <row r="36" spans="7:13" hidden="1">
      <c r="G36" s="180" t="s">
        <v>131</v>
      </c>
      <c r="H36" s="206">
        <v>41758</v>
      </c>
      <c r="I36" s="202" t="s">
        <v>86</v>
      </c>
      <c r="K36" s="205">
        <v>41786</v>
      </c>
      <c r="L36" s="175" t="s">
        <v>99</v>
      </c>
      <c r="M36" s="176">
        <v>0</v>
      </c>
    </row>
    <row r="37" spans="7:13" hidden="1">
      <c r="G37" s="180" t="s">
        <v>132</v>
      </c>
      <c r="H37" s="206">
        <v>41796</v>
      </c>
      <c r="I37" s="202" t="s">
        <v>86</v>
      </c>
      <c r="K37" s="205">
        <v>41801</v>
      </c>
      <c r="L37" s="175" t="s">
        <v>85</v>
      </c>
      <c r="M37" s="176">
        <v>0</v>
      </c>
    </row>
    <row r="38" spans="7:13" hidden="1">
      <c r="G38" s="180" t="s">
        <v>133</v>
      </c>
      <c r="H38" s="206">
        <v>41806</v>
      </c>
      <c r="I38" s="202" t="s">
        <v>86</v>
      </c>
      <c r="K38" s="205">
        <v>41809</v>
      </c>
      <c r="L38" s="175" t="s">
        <v>85</v>
      </c>
      <c r="M38" s="176">
        <v>0</v>
      </c>
    </row>
    <row r="39" spans="7:13" hidden="1">
      <c r="G39" s="180" t="s">
        <v>134</v>
      </c>
      <c r="H39" s="206">
        <v>41815</v>
      </c>
      <c r="I39" s="202" t="s">
        <v>86</v>
      </c>
      <c r="K39" s="205">
        <v>41815</v>
      </c>
      <c r="L39" s="175" t="s">
        <v>99</v>
      </c>
      <c r="M39" s="176">
        <v>0</v>
      </c>
    </row>
    <row r="40" spans="7:13" hidden="1">
      <c r="G40" s="180" t="s">
        <v>135</v>
      </c>
      <c r="H40" s="206">
        <v>41816</v>
      </c>
      <c r="I40" s="202" t="s">
        <v>86</v>
      </c>
      <c r="K40" s="205">
        <v>41817</v>
      </c>
      <c r="L40" s="175" t="s">
        <v>85</v>
      </c>
      <c r="M40" s="176">
        <v>0</v>
      </c>
    </row>
    <row r="41" spans="7:13" hidden="1">
      <c r="G41" s="180" t="s">
        <v>136</v>
      </c>
      <c r="H41" s="206">
        <v>41822</v>
      </c>
      <c r="I41" s="202" t="s">
        <v>86</v>
      </c>
      <c r="K41" s="205">
        <v>41822</v>
      </c>
      <c r="L41" s="175" t="s">
        <v>85</v>
      </c>
      <c r="M41" s="176">
        <v>0</v>
      </c>
    </row>
    <row r="42" spans="7:13" hidden="1">
      <c r="G42" s="180" t="s">
        <v>137</v>
      </c>
      <c r="H42" s="206">
        <v>41828</v>
      </c>
      <c r="I42" s="202" t="s">
        <v>86</v>
      </c>
      <c r="K42" s="205">
        <v>41836</v>
      </c>
      <c r="L42" s="175" t="s">
        <v>85</v>
      </c>
      <c r="M42" s="176">
        <v>0</v>
      </c>
    </row>
    <row r="43" spans="7:13" hidden="1">
      <c r="G43" s="180" t="s">
        <v>138</v>
      </c>
      <c r="H43" s="206">
        <v>41850</v>
      </c>
      <c r="I43" s="202" t="s">
        <v>98</v>
      </c>
      <c r="K43" s="205">
        <v>41850</v>
      </c>
      <c r="L43" s="175" t="s">
        <v>85</v>
      </c>
      <c r="M43" s="176">
        <v>0</v>
      </c>
    </row>
    <row r="44" spans="7:13" hidden="1">
      <c r="G44" s="180" t="s">
        <v>139</v>
      </c>
      <c r="H44" s="206">
        <v>41863</v>
      </c>
      <c r="I44" s="202" t="s">
        <v>86</v>
      </c>
      <c r="K44" s="205">
        <v>41870</v>
      </c>
      <c r="L44" s="175" t="s">
        <v>85</v>
      </c>
      <c r="M44" s="176">
        <v>0</v>
      </c>
    </row>
    <row r="45" spans="7:13" hidden="1">
      <c r="G45" s="180" t="s">
        <v>140</v>
      </c>
      <c r="H45" s="206">
        <v>41876</v>
      </c>
      <c r="I45" s="202" t="s">
        <v>86</v>
      </c>
      <c r="J45" s="174" t="s">
        <v>102</v>
      </c>
      <c r="K45" s="205">
        <v>41879</v>
      </c>
      <c r="L45" s="175" t="s">
        <v>98</v>
      </c>
      <c r="M45" s="176">
        <v>0</v>
      </c>
    </row>
    <row r="46" spans="7:13" hidden="1">
      <c r="G46" s="180" t="s">
        <v>141</v>
      </c>
      <c r="H46" s="206">
        <v>41893</v>
      </c>
      <c r="I46" s="202" t="s">
        <v>86</v>
      </c>
      <c r="K46" s="205">
        <v>41894</v>
      </c>
      <c r="L46" s="175" t="s">
        <v>85</v>
      </c>
      <c r="M46" s="176">
        <v>0</v>
      </c>
    </row>
    <row r="47" spans="7:13" hidden="1">
      <c r="G47" s="180" t="s">
        <v>142</v>
      </c>
      <c r="H47" s="206">
        <v>41898</v>
      </c>
      <c r="I47" s="202" t="s">
        <v>86</v>
      </c>
      <c r="K47" s="205">
        <v>41899</v>
      </c>
      <c r="L47" s="175" t="s">
        <v>85</v>
      </c>
      <c r="M47" s="176">
        <v>0</v>
      </c>
    </row>
    <row r="48" spans="7:13" hidden="1">
      <c r="G48" s="180" t="s">
        <v>143</v>
      </c>
      <c r="H48" s="206">
        <v>41904</v>
      </c>
      <c r="I48" s="202" t="s">
        <v>86</v>
      </c>
      <c r="K48" s="205">
        <v>41906</v>
      </c>
      <c r="L48" s="175" t="s">
        <v>98</v>
      </c>
      <c r="M48" s="176">
        <v>0</v>
      </c>
    </row>
    <row r="49" spans="7:13" hidden="1">
      <c r="G49" s="180" t="s">
        <v>144</v>
      </c>
      <c r="H49" s="206">
        <v>41918</v>
      </c>
      <c r="I49" s="202" t="s">
        <v>86</v>
      </c>
      <c r="K49" s="205">
        <v>41919</v>
      </c>
      <c r="L49" s="175" t="s">
        <v>98</v>
      </c>
      <c r="M49" s="176">
        <v>0</v>
      </c>
    </row>
    <row r="50" spans="7:13" ht="25.5" hidden="1">
      <c r="G50" s="180" t="s">
        <v>145</v>
      </c>
      <c r="H50" s="206">
        <v>41922</v>
      </c>
      <c r="I50" s="202" t="s">
        <v>86</v>
      </c>
      <c r="K50" s="205">
        <v>41927</v>
      </c>
      <c r="L50" s="175" t="s">
        <v>98</v>
      </c>
      <c r="M50" s="176">
        <v>0</v>
      </c>
    </row>
    <row r="51" spans="7:13" hidden="1">
      <c r="G51" s="180" t="s">
        <v>146</v>
      </c>
      <c r="H51" s="206">
        <v>41941</v>
      </c>
      <c r="I51" s="202" t="s">
        <v>86</v>
      </c>
      <c r="K51" s="205">
        <v>41941</v>
      </c>
      <c r="L51" s="175" t="s">
        <v>98</v>
      </c>
      <c r="M51" s="176">
        <v>0</v>
      </c>
    </row>
    <row r="52" spans="7:13" hidden="1">
      <c r="G52" s="180" t="s">
        <v>147</v>
      </c>
      <c r="H52" s="206">
        <v>41949</v>
      </c>
      <c r="I52" s="202" t="s">
        <v>86</v>
      </c>
      <c r="K52" s="205">
        <v>41954</v>
      </c>
      <c r="L52" s="175" t="s">
        <v>98</v>
      </c>
      <c r="M52" s="176">
        <v>0</v>
      </c>
    </row>
    <row r="53" spans="7:13" hidden="1">
      <c r="G53" s="180" t="s">
        <v>148</v>
      </c>
      <c r="H53" s="206">
        <v>41963</v>
      </c>
      <c r="I53" s="202" t="s">
        <v>85</v>
      </c>
      <c r="K53" s="206">
        <v>41969</v>
      </c>
      <c r="L53" s="202" t="s">
        <v>86</v>
      </c>
      <c r="M53" s="176">
        <v>0</v>
      </c>
    </row>
    <row r="54" spans="7:13" hidden="1">
      <c r="G54" s="180" t="s">
        <v>149</v>
      </c>
      <c r="H54" s="206">
        <v>41982</v>
      </c>
      <c r="I54" s="202" t="s">
        <v>86</v>
      </c>
      <c r="K54" s="206">
        <v>41988</v>
      </c>
      <c r="L54" s="202" t="s">
        <v>98</v>
      </c>
      <c r="M54" s="176">
        <v>0</v>
      </c>
    </row>
    <row r="55" spans="7:13" hidden="1">
      <c r="G55" s="180" t="s">
        <v>150</v>
      </c>
      <c r="H55" s="206">
        <v>42024</v>
      </c>
      <c r="I55" s="202" t="s">
        <v>86</v>
      </c>
      <c r="K55" s="206">
        <v>42026</v>
      </c>
      <c r="L55" s="202" t="s">
        <v>98</v>
      </c>
      <c r="M55" s="176">
        <v>0</v>
      </c>
    </row>
    <row r="56" spans="7:13" hidden="1">
      <c r="G56" s="180" t="s">
        <v>151</v>
      </c>
      <c r="H56" s="206">
        <v>42045</v>
      </c>
      <c r="I56" s="202" t="s">
        <v>86</v>
      </c>
      <c r="K56" s="206">
        <v>42052</v>
      </c>
      <c r="L56" s="202" t="s">
        <v>98</v>
      </c>
      <c r="M56" s="176">
        <v>0</v>
      </c>
    </row>
    <row r="57" spans="7:13" hidden="1">
      <c r="G57" s="180" t="s">
        <v>152</v>
      </c>
      <c r="H57" s="206">
        <v>42055</v>
      </c>
      <c r="I57" s="202" t="s">
        <v>86</v>
      </c>
      <c r="K57" s="205">
        <v>42073</v>
      </c>
      <c r="L57" s="175" t="s">
        <v>85</v>
      </c>
      <c r="M57" s="176">
        <v>0</v>
      </c>
    </row>
    <row r="58" spans="7:13" hidden="1">
      <c r="G58" s="180" t="s">
        <v>153</v>
      </c>
      <c r="H58" s="206">
        <v>42074</v>
      </c>
      <c r="I58" s="202" t="s">
        <v>86</v>
      </c>
      <c r="K58" s="205">
        <v>42075</v>
      </c>
      <c r="L58" s="175" t="s">
        <v>85</v>
      </c>
      <c r="M58" s="176">
        <v>0</v>
      </c>
    </row>
    <row r="59" spans="7:13" hidden="1">
      <c r="G59" s="180" t="s">
        <v>154</v>
      </c>
      <c r="H59" s="206">
        <v>42081</v>
      </c>
      <c r="I59" s="202" t="s">
        <v>86</v>
      </c>
      <c r="K59" s="205">
        <v>42082</v>
      </c>
      <c r="L59" s="175" t="s">
        <v>98</v>
      </c>
      <c r="M59" s="176">
        <v>0</v>
      </c>
    </row>
    <row r="60" spans="7:13" hidden="1">
      <c r="G60" s="180" t="s">
        <v>155</v>
      </c>
      <c r="H60" s="206">
        <v>42095</v>
      </c>
      <c r="I60" s="202" t="s">
        <v>86</v>
      </c>
      <c r="K60" s="205">
        <v>42124</v>
      </c>
      <c r="L60" s="175" t="s">
        <v>98</v>
      </c>
      <c r="M60" s="176">
        <v>0</v>
      </c>
    </row>
    <row r="61" spans="7:13" hidden="1">
      <c r="G61" s="180" t="s">
        <v>156</v>
      </c>
      <c r="H61" s="206">
        <v>42193</v>
      </c>
      <c r="I61" s="202" t="s">
        <v>86</v>
      </c>
      <c r="K61" s="205">
        <v>42194</v>
      </c>
      <c r="L61" s="175" t="s">
        <v>98</v>
      </c>
      <c r="M61" s="176">
        <v>0</v>
      </c>
    </row>
    <row r="62" spans="7:13" hidden="1">
      <c r="G62" s="180" t="s">
        <v>157</v>
      </c>
      <c r="H62" s="206">
        <v>42213</v>
      </c>
      <c r="I62" s="202" t="s">
        <v>98</v>
      </c>
      <c r="K62" s="205">
        <v>42214</v>
      </c>
      <c r="L62" s="175" t="s">
        <v>86</v>
      </c>
      <c r="M62" s="176">
        <v>0</v>
      </c>
    </row>
    <row r="63" spans="7:13" hidden="1">
      <c r="G63" s="180" t="s">
        <v>158</v>
      </c>
      <c r="H63" s="206">
        <v>42256</v>
      </c>
      <c r="I63" s="202" t="s">
        <v>86</v>
      </c>
      <c r="K63" s="205">
        <v>42261</v>
      </c>
      <c r="L63" s="175" t="s">
        <v>98</v>
      </c>
      <c r="M63" s="176">
        <v>0</v>
      </c>
    </row>
    <row r="64" spans="7:13" hidden="1">
      <c r="G64" s="180" t="s">
        <v>159</v>
      </c>
      <c r="H64" s="206">
        <v>42318</v>
      </c>
      <c r="I64" s="202" t="s">
        <v>86</v>
      </c>
      <c r="K64" s="206">
        <v>42318</v>
      </c>
      <c r="L64" s="202" t="s">
        <v>98</v>
      </c>
      <c r="M64" s="176">
        <v>0</v>
      </c>
    </row>
    <row r="65" spans="7:13" hidden="1">
      <c r="G65" s="180" t="s">
        <v>160</v>
      </c>
      <c r="H65" s="206">
        <v>42405</v>
      </c>
      <c r="I65" s="202" t="s">
        <v>86</v>
      </c>
      <c r="K65" s="206">
        <v>42408</v>
      </c>
      <c r="L65" s="202" t="s">
        <v>98</v>
      </c>
      <c r="M65" s="176">
        <f t="shared" ref="M65:M74" si="0">IF(ISTEXT(G65),IF(AND(ISNUMBER(H65),ISNUMBER(K65)),0,1),"")</f>
        <v>0</v>
      </c>
    </row>
    <row r="66" spans="7:13" hidden="1">
      <c r="G66" s="180" t="s">
        <v>161</v>
      </c>
      <c r="H66" s="206">
        <v>42410</v>
      </c>
      <c r="I66" s="202" t="s">
        <v>86</v>
      </c>
      <c r="K66" s="206">
        <v>42409</v>
      </c>
      <c r="L66" s="202" t="s">
        <v>98</v>
      </c>
      <c r="M66" s="176">
        <f t="shared" si="0"/>
        <v>0</v>
      </c>
    </row>
    <row r="67" spans="7:13" hidden="1">
      <c r="G67" s="180" t="s">
        <v>162</v>
      </c>
      <c r="H67" s="206">
        <v>42437</v>
      </c>
      <c r="I67" s="202" t="s">
        <v>86</v>
      </c>
      <c r="K67" s="206">
        <v>42438</v>
      </c>
      <c r="L67" s="202" t="s">
        <v>98</v>
      </c>
      <c r="M67" s="176">
        <f t="shared" si="0"/>
        <v>0</v>
      </c>
    </row>
    <row r="68" spans="7:13" hidden="1">
      <c r="G68" s="180" t="s">
        <v>163</v>
      </c>
      <c r="H68" s="206">
        <v>42453</v>
      </c>
      <c r="I68" s="202" t="s">
        <v>86</v>
      </c>
      <c r="K68" s="206">
        <v>42457</v>
      </c>
      <c r="L68" s="202" t="s">
        <v>98</v>
      </c>
      <c r="M68" s="176">
        <f t="shared" si="0"/>
        <v>0</v>
      </c>
    </row>
    <row r="69" spans="7:13" hidden="1">
      <c r="G69" s="180" t="s">
        <v>164</v>
      </c>
      <c r="H69" s="206">
        <v>42481</v>
      </c>
      <c r="I69" s="202" t="s">
        <v>86</v>
      </c>
      <c r="K69" s="206">
        <v>42481</v>
      </c>
      <c r="L69" s="202" t="s">
        <v>98</v>
      </c>
      <c r="M69" s="176">
        <f t="shared" si="0"/>
        <v>0</v>
      </c>
    </row>
    <row r="70" spans="7:13" hidden="1">
      <c r="G70" s="180" t="s">
        <v>165</v>
      </c>
      <c r="H70" s="206">
        <v>42488</v>
      </c>
      <c r="I70" s="202" t="s">
        <v>86</v>
      </c>
      <c r="K70" s="206">
        <v>42492</v>
      </c>
      <c r="L70" s="202" t="s">
        <v>98</v>
      </c>
      <c r="M70" s="176">
        <f t="shared" si="0"/>
        <v>0</v>
      </c>
    </row>
    <row r="71" spans="7:13" hidden="1">
      <c r="G71" s="180" t="s">
        <v>166</v>
      </c>
      <c r="H71" s="206">
        <v>42564</v>
      </c>
      <c r="I71" s="202" t="s">
        <v>86</v>
      </c>
      <c r="K71" s="205">
        <v>42571</v>
      </c>
      <c r="L71" s="175" t="s">
        <v>86</v>
      </c>
      <c r="M71" s="176">
        <f t="shared" si="0"/>
        <v>0</v>
      </c>
    </row>
    <row r="72" spans="7:13">
      <c r="G72" s="180" t="s">
        <v>167</v>
      </c>
      <c r="H72" s="206">
        <v>42571</v>
      </c>
      <c r="I72" s="202" t="s">
        <v>86</v>
      </c>
      <c r="K72" s="205">
        <v>42577</v>
      </c>
      <c r="L72" s="175" t="s">
        <v>98</v>
      </c>
      <c r="M72" s="176">
        <f t="shared" si="0"/>
        <v>0</v>
      </c>
    </row>
    <row r="73" spans="7:13">
      <c r="G73" s="180" t="s">
        <v>168</v>
      </c>
      <c r="H73" s="206">
        <v>42590</v>
      </c>
      <c r="I73" s="202" t="s">
        <v>86</v>
      </c>
      <c r="K73" s="205">
        <v>42591</v>
      </c>
      <c r="L73" s="175" t="s">
        <v>85</v>
      </c>
      <c r="M73" s="176">
        <f t="shared" si="0"/>
        <v>0</v>
      </c>
    </row>
    <row r="74" spans="7:13">
      <c r="G74" s="180" t="s">
        <v>169</v>
      </c>
      <c r="H74" s="206">
        <v>42598</v>
      </c>
      <c r="I74" s="202" t="s">
        <v>86</v>
      </c>
      <c r="K74" s="205">
        <v>42606</v>
      </c>
      <c r="L74" s="175" t="s">
        <v>98</v>
      </c>
      <c r="M74" s="176">
        <f t="shared" si="0"/>
        <v>0</v>
      </c>
    </row>
    <row r="75" spans="7:13">
      <c r="G75" s="180" t="s">
        <v>171</v>
      </c>
      <c r="H75" s="206">
        <v>42606</v>
      </c>
      <c r="I75" s="202" t="s">
        <v>86</v>
      </c>
      <c r="K75" s="205">
        <v>42628</v>
      </c>
      <c r="L75" s="175" t="s">
        <v>170</v>
      </c>
      <c r="M75" s="176">
        <f t="shared" ref="M75:M102" si="1">IF(ISTEXT(G75),IF(AND(ISNUMBER(H75),ISNUMBER(K75)),0,1),"")</f>
        <v>0</v>
      </c>
    </row>
    <row r="76" spans="7:13">
      <c r="G76" s="180" t="s">
        <v>172</v>
      </c>
      <c r="H76" s="206">
        <v>42627</v>
      </c>
      <c r="I76" s="202" t="s">
        <v>86</v>
      </c>
      <c r="K76" s="205">
        <v>42628</v>
      </c>
      <c r="L76" s="175" t="s">
        <v>98</v>
      </c>
      <c r="M76" s="176">
        <f t="shared" si="1"/>
        <v>0</v>
      </c>
    </row>
    <row r="77" spans="7:13">
      <c r="G77" s="180" t="s">
        <v>173</v>
      </c>
      <c r="H77" s="206">
        <v>42669</v>
      </c>
      <c r="I77" s="202" t="s">
        <v>86</v>
      </c>
      <c r="K77" s="205">
        <v>42670</v>
      </c>
      <c r="L77" s="175" t="s">
        <v>98</v>
      </c>
      <c r="M77" s="176">
        <f t="shared" si="1"/>
        <v>0</v>
      </c>
    </row>
    <row r="78" spans="7:13">
      <c r="G78" s="180" t="s">
        <v>174</v>
      </c>
      <c r="H78" s="206">
        <v>42675</v>
      </c>
      <c r="I78" s="202" t="s">
        <v>86</v>
      </c>
      <c r="K78" s="205">
        <v>42678</v>
      </c>
      <c r="L78" s="175" t="s">
        <v>98</v>
      </c>
      <c r="M78" s="176">
        <f t="shared" si="1"/>
        <v>0</v>
      </c>
    </row>
    <row r="79" spans="7:13">
      <c r="G79" s="180" t="s">
        <v>175</v>
      </c>
      <c r="H79" s="206">
        <v>42689</v>
      </c>
      <c r="I79" s="202" t="s">
        <v>86</v>
      </c>
      <c r="K79" s="205">
        <v>42697</v>
      </c>
      <c r="L79" s="175" t="s">
        <v>98</v>
      </c>
      <c r="M79" s="176">
        <f t="shared" si="1"/>
        <v>0</v>
      </c>
    </row>
    <row r="80" spans="7:13">
      <c r="G80" s="180" t="s">
        <v>176</v>
      </c>
      <c r="H80" s="206">
        <v>42705</v>
      </c>
      <c r="I80" s="202" t="s">
        <v>86</v>
      </c>
      <c r="K80" s="205">
        <v>42706</v>
      </c>
      <c r="L80" s="175" t="s">
        <v>98</v>
      </c>
      <c r="M80" s="176">
        <f t="shared" si="1"/>
        <v>0</v>
      </c>
    </row>
    <row r="81" spans="7:13">
      <c r="G81" s="180" t="s">
        <v>177</v>
      </c>
      <c r="H81" s="206">
        <v>42709</v>
      </c>
      <c r="I81" s="202" t="s">
        <v>86</v>
      </c>
      <c r="K81" s="206">
        <v>42717</v>
      </c>
      <c r="L81" s="202" t="s">
        <v>98</v>
      </c>
      <c r="M81" s="176">
        <f t="shared" si="1"/>
        <v>0</v>
      </c>
    </row>
    <row r="82" spans="7:13">
      <c r="G82" s="180" t="e">
        <f>#REF!</f>
        <v>#REF!</v>
      </c>
      <c r="H82" s="206" t="e">
        <f>#REF!</f>
        <v>#REF!</v>
      </c>
      <c r="I82" s="202" t="e">
        <f>#REF!</f>
        <v>#REF!</v>
      </c>
      <c r="K82" s="205">
        <v>42725</v>
      </c>
      <c r="L82" s="175" t="s">
        <v>98</v>
      </c>
      <c r="M82" s="176" t="str">
        <f t="shared" si="1"/>
        <v/>
      </c>
    </row>
    <row r="83" spans="7:13">
      <c r="G83" s="180" t="e">
        <f>#REF!</f>
        <v>#REF!</v>
      </c>
      <c r="H83" s="206" t="e">
        <f>#REF!</f>
        <v>#REF!</v>
      </c>
      <c r="I83" s="202" t="e">
        <f>#REF!</f>
        <v>#REF!</v>
      </c>
      <c r="K83" s="205">
        <v>42739</v>
      </c>
      <c r="L83" s="175" t="s">
        <v>98</v>
      </c>
      <c r="M83" s="176" t="str">
        <f t="shared" si="1"/>
        <v/>
      </c>
    </row>
    <row r="84" spans="7:13">
      <c r="G84" s="180" t="e">
        <f>#REF!</f>
        <v>#REF!</v>
      </c>
      <c r="H84" s="206" t="e">
        <f>#REF!</f>
        <v>#REF!</v>
      </c>
      <c r="I84" s="178" t="s">
        <v>98</v>
      </c>
      <c r="K84" s="205">
        <v>42810</v>
      </c>
      <c r="L84" s="175" t="s">
        <v>178</v>
      </c>
      <c r="M84" s="176" t="str">
        <f t="shared" si="1"/>
        <v/>
      </c>
    </row>
    <row r="85" spans="7:13">
      <c r="G85" s="180" t="e">
        <f>#REF!</f>
        <v>#REF!</v>
      </c>
      <c r="H85" s="206">
        <v>42842</v>
      </c>
      <c r="I85" s="180" t="s">
        <v>98</v>
      </c>
      <c r="J85" s="174" t="s">
        <v>236</v>
      </c>
      <c r="K85" s="205" t="str">
        <f t="shared" ref="K85:K102" si="2">IF(ISNUMBER(H85),IF(ISTEXT(L85),"Assigned","to do"),"")</f>
        <v>to do</v>
      </c>
      <c r="M85" s="176" t="str">
        <f t="shared" si="1"/>
        <v/>
      </c>
    </row>
    <row r="86" spans="7:13">
      <c r="G86" s="180" t="e">
        <f>#REF!</f>
        <v>#REF!</v>
      </c>
      <c r="H86" s="206" t="e">
        <f>#REF!</f>
        <v>#REF!</v>
      </c>
      <c r="I86" s="180" t="e">
        <f>#REF!</f>
        <v>#REF!</v>
      </c>
      <c r="K86" s="205" t="str">
        <f t="shared" si="2"/>
        <v/>
      </c>
      <c r="M86" s="176" t="str">
        <f t="shared" si="1"/>
        <v/>
      </c>
    </row>
    <row r="87" spans="7:13">
      <c r="G87" s="180" t="e">
        <f>#REF!</f>
        <v>#REF!</v>
      </c>
      <c r="H87" s="206" t="e">
        <f>#REF!</f>
        <v>#REF!</v>
      </c>
      <c r="I87" s="180" t="e">
        <f>#REF!</f>
        <v>#REF!</v>
      </c>
      <c r="K87" s="205" t="str">
        <f t="shared" si="2"/>
        <v/>
      </c>
      <c r="M87" s="176" t="str">
        <f t="shared" si="1"/>
        <v/>
      </c>
    </row>
    <row r="88" spans="7:13">
      <c r="G88" s="180" t="e">
        <f>#REF!</f>
        <v>#REF!</v>
      </c>
      <c r="H88" s="206" t="e">
        <f>#REF!</f>
        <v>#REF!</v>
      </c>
      <c r="I88" s="180" t="e">
        <f>#REF!</f>
        <v>#REF!</v>
      </c>
      <c r="K88" s="205" t="str">
        <f t="shared" si="2"/>
        <v/>
      </c>
      <c r="M88" s="176" t="str">
        <f t="shared" si="1"/>
        <v/>
      </c>
    </row>
    <row r="89" spans="7:13">
      <c r="G89" s="180" t="e">
        <f>#REF!</f>
        <v>#REF!</v>
      </c>
      <c r="H89" s="206" t="e">
        <f>#REF!</f>
        <v>#REF!</v>
      </c>
      <c r="I89" s="180" t="e">
        <f>#REF!</f>
        <v>#REF!</v>
      </c>
      <c r="K89" s="205" t="str">
        <f t="shared" si="2"/>
        <v/>
      </c>
      <c r="M89" s="176" t="str">
        <f t="shared" si="1"/>
        <v/>
      </c>
    </row>
    <row r="90" spans="7:13">
      <c r="G90" s="180" t="e">
        <f>#REF!</f>
        <v>#REF!</v>
      </c>
      <c r="H90" s="206" t="e">
        <f>#REF!</f>
        <v>#REF!</v>
      </c>
      <c r="I90" s="180" t="e">
        <f>#REF!</f>
        <v>#REF!</v>
      </c>
      <c r="K90" s="205" t="str">
        <f t="shared" si="2"/>
        <v/>
      </c>
      <c r="M90" s="176" t="str">
        <f t="shared" si="1"/>
        <v/>
      </c>
    </row>
    <row r="91" spans="7:13">
      <c r="G91" s="180" t="e">
        <f>#REF!</f>
        <v>#REF!</v>
      </c>
      <c r="H91" s="206" t="e">
        <f>#REF!</f>
        <v>#REF!</v>
      </c>
      <c r="I91" s="180" t="e">
        <f>#REF!</f>
        <v>#REF!</v>
      </c>
      <c r="K91" s="205" t="str">
        <f t="shared" si="2"/>
        <v/>
      </c>
      <c r="M91" s="176" t="str">
        <f t="shared" si="1"/>
        <v/>
      </c>
    </row>
    <row r="92" spans="7:13">
      <c r="G92" s="180"/>
      <c r="H92" s="206" t="str">
        <f t="shared" ref="H92:H102" si="3">IF(ISTEXT(G92),IF(ISTEXT(I92),"in process","to do"),"")</f>
        <v/>
      </c>
      <c r="I92" s="178"/>
      <c r="K92" s="205" t="str">
        <f t="shared" si="2"/>
        <v/>
      </c>
      <c r="M92" s="176" t="str">
        <f t="shared" si="1"/>
        <v/>
      </c>
    </row>
    <row r="93" spans="7:13">
      <c r="G93" s="180"/>
      <c r="H93" s="206" t="str">
        <f t="shared" si="3"/>
        <v/>
      </c>
      <c r="I93" s="178"/>
      <c r="K93" s="205" t="str">
        <f t="shared" si="2"/>
        <v/>
      </c>
      <c r="M93" s="176" t="str">
        <f t="shared" si="1"/>
        <v/>
      </c>
    </row>
    <row r="94" spans="7:13">
      <c r="G94" s="180"/>
      <c r="H94" s="206" t="str">
        <f t="shared" si="3"/>
        <v/>
      </c>
      <c r="I94" s="178"/>
      <c r="K94" s="205" t="str">
        <f t="shared" si="2"/>
        <v/>
      </c>
      <c r="M94" s="176" t="str">
        <f t="shared" si="1"/>
        <v/>
      </c>
    </row>
    <row r="95" spans="7:13">
      <c r="G95" s="180"/>
      <c r="H95" s="206" t="str">
        <f t="shared" si="3"/>
        <v/>
      </c>
      <c r="I95" s="178"/>
      <c r="K95" s="205" t="str">
        <f t="shared" si="2"/>
        <v/>
      </c>
      <c r="M95" s="176" t="str">
        <f t="shared" si="1"/>
        <v/>
      </c>
    </row>
    <row r="96" spans="7:13">
      <c r="G96" s="180"/>
      <c r="H96" s="206" t="str">
        <f t="shared" si="3"/>
        <v/>
      </c>
      <c r="I96" s="178"/>
      <c r="K96" s="205" t="str">
        <f t="shared" si="2"/>
        <v/>
      </c>
      <c r="M96" s="176" t="str">
        <f t="shared" si="1"/>
        <v/>
      </c>
    </row>
    <row r="97" spans="7:13">
      <c r="G97" s="180"/>
      <c r="H97" s="206" t="str">
        <f t="shared" si="3"/>
        <v/>
      </c>
      <c r="I97" s="178"/>
      <c r="K97" s="205" t="str">
        <f t="shared" si="2"/>
        <v/>
      </c>
      <c r="M97" s="176" t="str">
        <f t="shared" si="1"/>
        <v/>
      </c>
    </row>
    <row r="98" spans="7:13">
      <c r="G98" s="180"/>
      <c r="H98" s="206" t="str">
        <f t="shared" si="3"/>
        <v/>
      </c>
      <c r="I98" s="178"/>
      <c r="K98" s="205" t="str">
        <f t="shared" si="2"/>
        <v/>
      </c>
      <c r="M98" s="176" t="str">
        <f t="shared" si="1"/>
        <v/>
      </c>
    </row>
    <row r="99" spans="7:13">
      <c r="G99" s="180"/>
      <c r="H99" s="206" t="str">
        <f t="shared" si="3"/>
        <v/>
      </c>
      <c r="I99" s="178"/>
      <c r="K99" s="205" t="str">
        <f t="shared" si="2"/>
        <v/>
      </c>
      <c r="M99" s="176" t="str">
        <f t="shared" si="1"/>
        <v/>
      </c>
    </row>
    <row r="100" spans="7:13">
      <c r="G100" s="180"/>
      <c r="H100" s="206" t="str">
        <f t="shared" si="3"/>
        <v/>
      </c>
      <c r="I100" s="178"/>
      <c r="K100" s="205" t="str">
        <f t="shared" si="2"/>
        <v/>
      </c>
      <c r="M100" s="176" t="str">
        <f t="shared" si="1"/>
        <v/>
      </c>
    </row>
    <row r="101" spans="7:13">
      <c r="G101" s="180"/>
      <c r="H101" s="179" t="str">
        <f t="shared" si="3"/>
        <v/>
      </c>
      <c r="I101" s="178"/>
      <c r="K101" s="177" t="str">
        <f t="shared" si="2"/>
        <v/>
      </c>
      <c r="M101" s="176" t="str">
        <f t="shared" si="1"/>
        <v/>
      </c>
    </row>
    <row r="102" spans="7:13">
      <c r="G102" s="180"/>
      <c r="H102" s="179" t="str">
        <f t="shared" si="3"/>
        <v/>
      </c>
      <c r="I102" s="178"/>
      <c r="K102" s="177" t="str">
        <f t="shared" si="2"/>
        <v/>
      </c>
      <c r="M102" s="176" t="str">
        <f t="shared" si="1"/>
        <v/>
      </c>
    </row>
  </sheetData>
  <mergeCells count="5">
    <mergeCell ref="G1:L1"/>
    <mergeCell ref="I4:L4"/>
    <mergeCell ref="I6:L6"/>
    <mergeCell ref="I7:L7"/>
    <mergeCell ref="I8:L8"/>
  </mergeCells>
  <conditionalFormatting sqref="K11:K43 K47:K50 K71:K80 K82:K100">
    <cfRule type="cellIs" dxfId="34" priority="31" stopIfTrue="1" operator="equal">
      <formula>"To Do"</formula>
    </cfRule>
    <cfRule type="cellIs" dxfId="33" priority="32" stopIfTrue="1" operator="equal">
      <formula>"assigned"</formula>
    </cfRule>
  </conditionalFormatting>
  <conditionalFormatting sqref="H11:H71 H73:H100">
    <cfRule type="cellIs" dxfId="32" priority="29" stopIfTrue="1" operator="equal">
      <formula>"To Do"</formula>
    </cfRule>
    <cfRule type="cellIs" dxfId="31" priority="30" stopIfTrue="1" operator="equal">
      <formula>"in process"</formula>
    </cfRule>
  </conditionalFormatting>
  <conditionalFormatting sqref="I4:L8">
    <cfRule type="cellIs" dxfId="30" priority="33" stopIfTrue="1" operator="equal">
      <formula>"Data Series Ready"</formula>
    </cfRule>
    <cfRule type="cellIs" dxfId="29" priority="34" stopIfTrue="1" operator="equal">
      <formula>"Needs Verification"</formula>
    </cfRule>
  </conditionalFormatting>
  <conditionalFormatting sqref="K44">
    <cfRule type="cellIs" dxfId="28" priority="27" stopIfTrue="1" operator="equal">
      <formula>"To Do"</formula>
    </cfRule>
    <cfRule type="cellIs" dxfId="27" priority="28" stopIfTrue="1" operator="equal">
      <formula>"assigned"</formula>
    </cfRule>
  </conditionalFormatting>
  <conditionalFormatting sqref="K45">
    <cfRule type="cellIs" dxfId="26" priority="25" stopIfTrue="1" operator="equal">
      <formula>"To Do"</formula>
    </cfRule>
    <cfRule type="cellIs" dxfId="25" priority="26" stopIfTrue="1" operator="equal">
      <formula>"assigned"</formula>
    </cfRule>
  </conditionalFormatting>
  <conditionalFormatting sqref="K46">
    <cfRule type="cellIs" dxfId="24" priority="23" stopIfTrue="1" operator="equal">
      <formula>"To Do"</formula>
    </cfRule>
    <cfRule type="cellIs" dxfId="23" priority="24" stopIfTrue="1" operator="equal">
      <formula>"assigned"</formula>
    </cfRule>
  </conditionalFormatting>
  <conditionalFormatting sqref="K51">
    <cfRule type="cellIs" dxfId="22" priority="21" stopIfTrue="1" operator="equal">
      <formula>"To Do"</formula>
    </cfRule>
    <cfRule type="cellIs" dxfId="21" priority="22" stopIfTrue="1" operator="equal">
      <formula>"assigned"</formula>
    </cfRule>
  </conditionalFormatting>
  <conditionalFormatting sqref="K52">
    <cfRule type="cellIs" dxfId="20" priority="19" stopIfTrue="1" operator="equal">
      <formula>"To Do"</formula>
    </cfRule>
    <cfRule type="cellIs" dxfId="19" priority="20" stopIfTrue="1" operator="equal">
      <formula>"assigned"</formula>
    </cfRule>
  </conditionalFormatting>
  <conditionalFormatting sqref="K53:K56">
    <cfRule type="cellIs" dxfId="18" priority="17" stopIfTrue="1" operator="equal">
      <formula>"To Do"</formula>
    </cfRule>
    <cfRule type="cellIs" dxfId="17" priority="18" stopIfTrue="1" operator="equal">
      <formula>"in process"</formula>
    </cfRule>
  </conditionalFormatting>
  <conditionalFormatting sqref="K57">
    <cfRule type="cellIs" dxfId="16" priority="15" stopIfTrue="1" operator="equal">
      <formula>"To Do"</formula>
    </cfRule>
    <cfRule type="cellIs" dxfId="15" priority="16" stopIfTrue="1" operator="equal">
      <formula>"assigned"</formula>
    </cfRule>
  </conditionalFormatting>
  <conditionalFormatting sqref="K58:K63">
    <cfRule type="cellIs" dxfId="14" priority="13" stopIfTrue="1" operator="equal">
      <formula>"To Do"</formula>
    </cfRule>
    <cfRule type="cellIs" dxfId="13" priority="14" stopIfTrue="1" operator="equal">
      <formula>"assigned"</formula>
    </cfRule>
  </conditionalFormatting>
  <conditionalFormatting sqref="K64:K66">
    <cfRule type="cellIs" dxfId="12" priority="11" stopIfTrue="1" operator="equal">
      <formula>"To Do"</formula>
    </cfRule>
    <cfRule type="cellIs" dxfId="11" priority="12" stopIfTrue="1" operator="equal">
      <formula>"in process"</formula>
    </cfRule>
  </conditionalFormatting>
  <conditionalFormatting sqref="K67:K69">
    <cfRule type="cellIs" dxfId="10" priority="9" stopIfTrue="1" operator="equal">
      <formula>"To Do"</formula>
    </cfRule>
    <cfRule type="cellIs" dxfId="9" priority="10" stopIfTrue="1" operator="equal">
      <formula>"in process"</formula>
    </cfRule>
  </conditionalFormatting>
  <conditionalFormatting sqref="K70">
    <cfRule type="cellIs" dxfId="8" priority="7" stopIfTrue="1" operator="equal">
      <formula>"To Do"</formula>
    </cfRule>
    <cfRule type="cellIs" dxfId="7" priority="8" stopIfTrue="1" operator="equal">
      <formula>"in process"</formula>
    </cfRule>
  </conditionalFormatting>
  <conditionalFormatting sqref="H72:H83">
    <cfRule type="cellIs" dxfId="6" priority="5" stopIfTrue="1" operator="equal">
      <formula>"To Do"</formula>
    </cfRule>
    <cfRule type="cellIs" dxfId="5" priority="6" stopIfTrue="1" operator="equal">
      <formula>"in process"</formula>
    </cfRule>
  </conditionalFormatting>
  <conditionalFormatting sqref="K81">
    <cfRule type="cellIs" dxfId="4" priority="3" stopIfTrue="1" operator="equal">
      <formula>"To Do"</formula>
    </cfRule>
    <cfRule type="cellIs" dxfId="3" priority="4" stopIfTrue="1" operator="equal">
      <formula>"in process"</formula>
    </cfRule>
  </conditionalFormatting>
  <conditionalFormatting sqref="K81">
    <cfRule type="cellIs" dxfId="2" priority="1" stopIfTrue="1" operator="equal">
      <formula>"To Do"</formula>
    </cfRule>
    <cfRule type="cellIs" dxfId="1" priority="2" stopIfTrue="1" operator="equal">
      <formula>"in process"</formula>
    </cfRule>
  </conditionalFormatting>
  <printOptions horizontalCentered="1"/>
  <pageMargins left="0.8" right="0.3" top="0.4" bottom="0.4" header="0.5" footer="0.2"/>
  <pageSetup scale="73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70" workbookViewId="0">
      <selection activeCell="B1" sqref="B1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9" width="12.5" style="241" customWidth="1"/>
    <col min="10" max="10" width="11.6640625" style="241" customWidth="1"/>
    <col min="11" max="12" width="9.33203125" style="241"/>
    <col min="13" max="13" width="17.5" style="241" customWidth="1"/>
    <col min="14" max="14" width="4.83203125" style="241" customWidth="1"/>
    <col min="15" max="15" width="11.5" style="241" customWidth="1"/>
    <col min="16" max="16" width="12.5" style="241" customWidth="1"/>
    <col min="17" max="16384" width="9.33203125" style="241"/>
  </cols>
  <sheetData>
    <row r="1" spans="2:19" ht="15.75">
      <c r="B1" s="239" t="s">
        <v>195</v>
      </c>
      <c r="C1" s="240"/>
      <c r="D1" s="240"/>
      <c r="E1" s="240"/>
      <c r="F1" s="240"/>
      <c r="G1" s="240"/>
      <c r="H1" s="240"/>
      <c r="I1" s="240"/>
    </row>
    <row r="2" spans="2:19" ht="15.75">
      <c r="B2" s="239" t="s">
        <v>268</v>
      </c>
      <c r="C2" s="240"/>
      <c r="D2" s="240"/>
      <c r="E2" s="240"/>
      <c r="F2" s="240"/>
      <c r="G2" s="240"/>
      <c r="H2" s="240"/>
      <c r="I2" s="240"/>
    </row>
    <row r="3" spans="2:19" ht="15.75">
      <c r="B3" s="239" t="str">
        <f>TEXT($C$63,"0%")&amp;" Capacity Factor"</f>
        <v>90% Capacity Factor</v>
      </c>
      <c r="C3" s="240"/>
      <c r="D3" s="240"/>
      <c r="E3" s="240"/>
      <c r="F3" s="240"/>
      <c r="G3" s="240"/>
      <c r="H3" s="240"/>
      <c r="I3" s="240"/>
    </row>
    <row r="4" spans="2:19">
      <c r="B4" s="242"/>
      <c r="C4" s="242"/>
      <c r="D4" s="242"/>
      <c r="E4" s="242"/>
      <c r="F4" s="242"/>
      <c r="G4" s="242"/>
      <c r="H4" s="242"/>
      <c r="I4" s="243"/>
      <c r="J4" s="243"/>
    </row>
    <row r="5" spans="2:19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245" t="s">
        <v>210</v>
      </c>
      <c r="J5" s="19" t="s">
        <v>73</v>
      </c>
      <c r="K5"/>
      <c r="Q5" s="305"/>
    </row>
    <row r="6" spans="2:19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/>
      <c r="N6" s="307"/>
      <c r="O6" s="307"/>
      <c r="P6" s="69"/>
      <c r="Q6" s="69"/>
      <c r="R6" s="69"/>
    </row>
    <row r="7" spans="2:19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/>
      <c r="N7" s="69"/>
      <c r="O7" s="69"/>
      <c r="P7" s="69"/>
      <c r="Q7" s="69"/>
      <c r="R7" s="69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243"/>
      <c r="E9" s="243"/>
      <c r="F9" s="243"/>
      <c r="G9" s="243"/>
      <c r="H9" s="243"/>
      <c r="I9" s="243"/>
      <c r="J9" s="243"/>
      <c r="K9"/>
    </row>
    <row r="10" spans="2:19">
      <c r="B10" s="250">
        <v>2016</v>
      </c>
      <c r="C10" s="251">
        <f>C55</f>
        <v>0</v>
      </c>
      <c r="D10" s="252">
        <f>C10*$C$62</f>
        <v>0</v>
      </c>
      <c r="E10" s="252">
        <f>C56</f>
        <v>0</v>
      </c>
      <c r="F10" s="253">
        <f t="shared" ref="F10:F36" si="0">(D10+E10)/(8.76*$C$63)</f>
        <v>0</v>
      </c>
      <c r="G10" s="253">
        <f>$C$58</f>
        <v>77.34</v>
      </c>
      <c r="H10" s="300">
        <f>C59</f>
        <v>0</v>
      </c>
      <c r="I10" s="254">
        <f>F10+H10+G10</f>
        <v>77.34</v>
      </c>
      <c r="J10" s="254">
        <f>ROUND(I10*$C$63*8.76,2)</f>
        <v>611.44000000000005</v>
      </c>
      <c r="K10"/>
      <c r="N10" s="69"/>
      <c r="O10" s="69"/>
      <c r="P10" s="69"/>
      <c r="Q10" s="306"/>
      <c r="R10" s="69"/>
    </row>
    <row r="11" spans="2:19">
      <c r="B11" s="250">
        <f t="shared" ref="B11:B36" si="1">B10+1</f>
        <v>2017</v>
      </c>
      <c r="C11" s="256"/>
      <c r="D11" s="252">
        <f>ROUND(D10*(1+$D66),2)</f>
        <v>0</v>
      </c>
      <c r="E11" s="252">
        <f>ROUND(E10*(1+$D66),2)</f>
        <v>0</v>
      </c>
      <c r="F11" s="253">
        <f t="shared" si="0"/>
        <v>0</v>
      </c>
      <c r="G11" s="115">
        <f>ROUND(G10*(1+$D66),2)</f>
        <v>79.05</v>
      </c>
      <c r="H11" s="252">
        <f>ROUND(H10*(1+$D66),2)</f>
        <v>0</v>
      </c>
      <c r="I11" s="254">
        <f>F11+H11+G11</f>
        <v>79.05</v>
      </c>
      <c r="J11" s="254">
        <f t="shared" ref="J11:J36" si="2">ROUND(I11*$C$63*8.76,2)</f>
        <v>624.96</v>
      </c>
      <c r="K11"/>
      <c r="N11" s="69"/>
      <c r="O11" s="69"/>
      <c r="P11" s="69"/>
      <c r="Q11" s="306"/>
      <c r="R11" s="69"/>
    </row>
    <row r="12" spans="2:19">
      <c r="B12" s="263">
        <f t="shared" si="1"/>
        <v>2018</v>
      </c>
      <c r="C12" s="264"/>
      <c r="D12" s="252">
        <f t="shared" ref="D12:E19" si="3">ROUND(D11*(1+$D67),2)</f>
        <v>0</v>
      </c>
      <c r="E12" s="252">
        <f t="shared" si="3"/>
        <v>0</v>
      </c>
      <c r="F12" s="254">
        <f t="shared" si="0"/>
        <v>0</v>
      </c>
      <c r="G12" s="252">
        <f t="shared" ref="G12:G19" si="4">ROUND(G11*(1+$D67),2)</f>
        <v>80.760000000000005</v>
      </c>
      <c r="H12" s="265">
        <f t="shared" ref="H12" si="5">ROUND(H11*(1+$D67),2)</f>
        <v>0</v>
      </c>
      <c r="I12" s="254">
        <f t="shared" ref="I12:I36" si="6">F12+H12+G12</f>
        <v>80.760000000000005</v>
      </c>
      <c r="J12" s="254">
        <f t="shared" si="2"/>
        <v>638.48</v>
      </c>
      <c r="K12"/>
      <c r="L12" s="243"/>
      <c r="N12" s="69"/>
      <c r="O12" s="69"/>
      <c r="P12" s="69"/>
      <c r="Q12" s="306"/>
      <c r="R12" s="69"/>
    </row>
    <row r="13" spans="2:19">
      <c r="B13" s="263">
        <f t="shared" si="1"/>
        <v>2019</v>
      </c>
      <c r="C13" s="264"/>
      <c r="D13" s="252">
        <f t="shared" si="3"/>
        <v>0</v>
      </c>
      <c r="E13" s="252">
        <f t="shared" si="3"/>
        <v>0</v>
      </c>
      <c r="F13" s="254">
        <f t="shared" si="0"/>
        <v>0</v>
      </c>
      <c r="G13" s="252">
        <f t="shared" si="4"/>
        <v>82.38</v>
      </c>
      <c r="H13" s="265">
        <f t="shared" ref="H13" si="7">ROUND(H12*(1+$D68),2)</f>
        <v>0</v>
      </c>
      <c r="I13" s="254">
        <f t="shared" si="6"/>
        <v>82.38</v>
      </c>
      <c r="J13" s="254">
        <f t="shared" si="2"/>
        <v>651.29</v>
      </c>
      <c r="K13"/>
      <c r="L13" s="243"/>
      <c r="N13" s="69"/>
      <c r="O13" s="69"/>
      <c r="P13" s="69"/>
      <c r="Q13" s="306"/>
      <c r="R13" s="69"/>
    </row>
    <row r="14" spans="2:19">
      <c r="B14" s="263">
        <f t="shared" si="1"/>
        <v>2020</v>
      </c>
      <c r="C14" s="264"/>
      <c r="D14" s="252">
        <f t="shared" si="3"/>
        <v>0</v>
      </c>
      <c r="E14" s="252">
        <f t="shared" si="3"/>
        <v>0</v>
      </c>
      <c r="F14" s="254">
        <f t="shared" si="0"/>
        <v>0</v>
      </c>
      <c r="G14" s="252">
        <f t="shared" si="4"/>
        <v>84.14</v>
      </c>
      <c r="H14" s="265">
        <f t="shared" ref="H14" si="8">ROUND(H13*(1+$D69),2)</f>
        <v>0</v>
      </c>
      <c r="I14" s="254">
        <f t="shared" si="6"/>
        <v>84.14</v>
      </c>
      <c r="J14" s="254">
        <f t="shared" si="2"/>
        <v>665.2</v>
      </c>
      <c r="K14"/>
      <c r="L14" s="243"/>
      <c r="N14" s="69"/>
      <c r="O14" s="69"/>
      <c r="P14" s="69"/>
      <c r="Q14" s="306"/>
      <c r="R14" s="69"/>
      <c r="S14" s="262"/>
    </row>
    <row r="15" spans="2:19">
      <c r="B15" s="263">
        <f t="shared" si="1"/>
        <v>2021</v>
      </c>
      <c r="C15" s="264"/>
      <c r="D15" s="252">
        <f t="shared" si="3"/>
        <v>0</v>
      </c>
      <c r="E15" s="252">
        <f t="shared" si="3"/>
        <v>0</v>
      </c>
      <c r="F15" s="254">
        <f t="shared" si="0"/>
        <v>0</v>
      </c>
      <c r="G15" s="252">
        <f t="shared" si="4"/>
        <v>86.03</v>
      </c>
      <c r="H15" s="265">
        <f t="shared" ref="H15" si="9">ROUND(H14*(1+$D70),2)</f>
        <v>0</v>
      </c>
      <c r="I15" s="254">
        <f t="shared" si="6"/>
        <v>86.03</v>
      </c>
      <c r="J15" s="254">
        <f t="shared" si="2"/>
        <v>680.14</v>
      </c>
      <c r="K15"/>
      <c r="L15" s="243"/>
      <c r="N15" s="69"/>
      <c r="O15" s="69"/>
      <c r="P15" s="69"/>
      <c r="Q15" s="306"/>
      <c r="R15" s="69"/>
      <c r="S15" s="262"/>
    </row>
    <row r="16" spans="2:19">
      <c r="B16" s="263">
        <f t="shared" si="1"/>
        <v>2022</v>
      </c>
      <c r="C16" s="264"/>
      <c r="D16" s="252">
        <f t="shared" si="3"/>
        <v>0</v>
      </c>
      <c r="E16" s="252">
        <f t="shared" si="3"/>
        <v>0</v>
      </c>
      <c r="F16" s="254">
        <f t="shared" si="0"/>
        <v>0</v>
      </c>
      <c r="G16" s="252">
        <f t="shared" si="4"/>
        <v>87.97</v>
      </c>
      <c r="H16" s="265">
        <f t="shared" ref="H16" si="10">ROUND(H15*(1+$D71),2)</f>
        <v>0</v>
      </c>
      <c r="I16" s="254">
        <f t="shared" si="6"/>
        <v>87.97</v>
      </c>
      <c r="J16" s="254">
        <f t="shared" si="2"/>
        <v>695.48</v>
      </c>
      <c r="K16"/>
      <c r="L16" s="243"/>
      <c r="N16" s="69"/>
      <c r="O16" s="69"/>
      <c r="P16" s="69"/>
      <c r="Q16" s="306"/>
      <c r="R16" s="69"/>
    </row>
    <row r="17" spans="2:19">
      <c r="B17" s="263">
        <f t="shared" si="1"/>
        <v>2023</v>
      </c>
      <c r="C17" s="264"/>
      <c r="D17" s="252">
        <f t="shared" si="3"/>
        <v>0</v>
      </c>
      <c r="E17" s="252">
        <f t="shared" si="3"/>
        <v>0</v>
      </c>
      <c r="F17" s="254">
        <f t="shared" si="0"/>
        <v>0</v>
      </c>
      <c r="G17" s="252">
        <f t="shared" si="4"/>
        <v>90</v>
      </c>
      <c r="H17" s="265">
        <f t="shared" ref="H17" si="11">ROUND(H16*(1+$D72),2)</f>
        <v>0</v>
      </c>
      <c r="I17" s="254">
        <f t="shared" si="6"/>
        <v>90</v>
      </c>
      <c r="J17" s="254">
        <f t="shared" si="2"/>
        <v>711.53</v>
      </c>
      <c r="K17"/>
      <c r="L17" s="243"/>
      <c r="N17" s="69"/>
      <c r="O17" s="69"/>
      <c r="P17" s="69"/>
      <c r="Q17" s="306"/>
      <c r="R17" s="69"/>
    </row>
    <row r="18" spans="2:19">
      <c r="B18" s="263">
        <f t="shared" si="1"/>
        <v>2024</v>
      </c>
      <c r="C18" s="264"/>
      <c r="D18" s="252">
        <f t="shared" si="3"/>
        <v>0</v>
      </c>
      <c r="E18" s="252">
        <f t="shared" si="3"/>
        <v>0</v>
      </c>
      <c r="F18" s="254">
        <f t="shared" si="0"/>
        <v>0</v>
      </c>
      <c r="G18" s="252">
        <f t="shared" si="4"/>
        <v>92.08</v>
      </c>
      <c r="H18" s="265">
        <f t="shared" ref="H18" si="12">ROUND(H17*(1+$D73),2)</f>
        <v>0</v>
      </c>
      <c r="I18" s="254">
        <f t="shared" si="6"/>
        <v>92.08</v>
      </c>
      <c r="J18" s="254">
        <f t="shared" si="2"/>
        <v>727.98</v>
      </c>
      <c r="K18"/>
      <c r="L18" s="243"/>
      <c r="N18" s="69"/>
      <c r="O18" s="69"/>
      <c r="P18" s="69"/>
      <c r="Q18" s="306"/>
      <c r="R18" s="69"/>
    </row>
    <row r="19" spans="2:19">
      <c r="B19" s="263">
        <f t="shared" si="1"/>
        <v>2025</v>
      </c>
      <c r="C19" s="264"/>
      <c r="D19" s="252">
        <f t="shared" si="3"/>
        <v>0</v>
      </c>
      <c r="E19" s="252">
        <f t="shared" si="3"/>
        <v>0</v>
      </c>
      <c r="F19" s="254">
        <f t="shared" si="0"/>
        <v>0</v>
      </c>
      <c r="G19" s="252">
        <f t="shared" si="4"/>
        <v>94.21</v>
      </c>
      <c r="H19" s="265">
        <f t="shared" ref="H19" si="13">ROUND(H18*(1+$D74),2)</f>
        <v>0</v>
      </c>
      <c r="I19" s="254">
        <f t="shared" si="6"/>
        <v>94.21</v>
      </c>
      <c r="J19" s="254">
        <f t="shared" si="2"/>
        <v>744.81</v>
      </c>
      <c r="K19"/>
      <c r="L19" s="243"/>
      <c r="N19" s="69"/>
      <c r="O19" s="69"/>
      <c r="P19" s="69"/>
      <c r="Q19" s="306"/>
      <c r="R19" s="69"/>
    </row>
    <row r="20" spans="2:19">
      <c r="B20" s="263">
        <f t="shared" si="1"/>
        <v>2026</v>
      </c>
      <c r="C20" s="264"/>
      <c r="D20" s="252">
        <f>ROUND(D19*(1+$G66),2)</f>
        <v>0</v>
      </c>
      <c r="E20" s="252">
        <f>ROUND(E19*(1+$G66),2)</f>
        <v>0</v>
      </c>
      <c r="F20" s="254">
        <f t="shared" si="0"/>
        <v>0</v>
      </c>
      <c r="G20" s="252">
        <f>ROUND(G19*(1+$G66),2)</f>
        <v>96.37</v>
      </c>
      <c r="H20" s="265">
        <f>ROUND(H19*(1+$G66),2)</f>
        <v>0</v>
      </c>
      <c r="I20" s="254">
        <f t="shared" si="6"/>
        <v>96.37</v>
      </c>
      <c r="J20" s="254">
        <f t="shared" si="2"/>
        <v>761.89</v>
      </c>
      <c r="K20"/>
      <c r="L20" s="243"/>
      <c r="N20" s="69"/>
      <c r="O20" s="69"/>
      <c r="P20" s="69"/>
      <c r="Q20" s="306"/>
      <c r="R20" s="69"/>
    </row>
    <row r="21" spans="2:19">
      <c r="B21" s="263">
        <f t="shared" si="1"/>
        <v>2027</v>
      </c>
      <c r="C21" s="264"/>
      <c r="D21" s="252">
        <f t="shared" ref="D21:E28" si="14">ROUND(D20*(1+$G67),2)</f>
        <v>0</v>
      </c>
      <c r="E21" s="252">
        <f t="shared" si="14"/>
        <v>0</v>
      </c>
      <c r="F21" s="254">
        <f t="shared" si="0"/>
        <v>0</v>
      </c>
      <c r="G21" s="252">
        <f t="shared" ref="G21:G28" si="15">ROUND(G20*(1+$G67),2)</f>
        <v>98.6</v>
      </c>
      <c r="H21" s="265">
        <f t="shared" ref="H21" si="16">ROUND(H20*(1+$G67),2)</f>
        <v>0</v>
      </c>
      <c r="I21" s="254">
        <f t="shared" si="6"/>
        <v>98.6</v>
      </c>
      <c r="J21" s="254">
        <f t="shared" si="2"/>
        <v>779.52</v>
      </c>
      <c r="K21"/>
      <c r="L21" s="243"/>
      <c r="N21" s="69"/>
      <c r="O21" s="69"/>
      <c r="P21" s="69"/>
      <c r="Q21" s="306"/>
      <c r="R21" s="69"/>
    </row>
    <row r="22" spans="2:19">
      <c r="B22" s="263">
        <f t="shared" si="1"/>
        <v>2028</v>
      </c>
      <c r="C22" s="264"/>
      <c r="D22" s="258">
        <f t="shared" si="14"/>
        <v>0</v>
      </c>
      <c r="E22" s="258">
        <f t="shared" si="14"/>
        <v>0</v>
      </c>
      <c r="F22" s="259">
        <f t="shared" si="0"/>
        <v>0</v>
      </c>
      <c r="G22" s="258">
        <f t="shared" si="15"/>
        <v>100.89</v>
      </c>
      <c r="H22" s="258">
        <f t="shared" ref="H22" si="17">ROUND(H21*(1+$G68),2)</f>
        <v>0</v>
      </c>
      <c r="I22" s="259">
        <f t="shared" si="6"/>
        <v>100.89</v>
      </c>
      <c r="J22" s="259">
        <f t="shared" si="2"/>
        <v>797.63</v>
      </c>
      <c r="K22"/>
      <c r="L22" s="243"/>
      <c r="N22" s="69"/>
      <c r="O22" s="69"/>
      <c r="P22" s="69"/>
      <c r="Q22" s="306"/>
      <c r="R22" s="69"/>
    </row>
    <row r="23" spans="2:19">
      <c r="B23" s="263">
        <f t="shared" si="1"/>
        <v>2029</v>
      </c>
      <c r="C23" s="264"/>
      <c r="D23" s="252">
        <f t="shared" si="14"/>
        <v>0</v>
      </c>
      <c r="E23" s="252">
        <f t="shared" si="14"/>
        <v>0</v>
      </c>
      <c r="F23" s="254">
        <f t="shared" si="0"/>
        <v>0</v>
      </c>
      <c r="G23" s="252">
        <f t="shared" si="15"/>
        <v>103.28</v>
      </c>
      <c r="H23" s="265">
        <f t="shared" ref="H23" si="18">ROUND(H22*(1+$G69),2)</f>
        <v>0</v>
      </c>
      <c r="I23" s="254">
        <f t="shared" si="6"/>
        <v>103.28</v>
      </c>
      <c r="J23" s="254">
        <f t="shared" si="2"/>
        <v>816.52</v>
      </c>
      <c r="K23"/>
      <c r="L23" s="243"/>
      <c r="N23" s="69"/>
      <c r="O23" s="69"/>
      <c r="P23" s="306"/>
      <c r="Q23" s="306"/>
      <c r="R23" s="252"/>
      <c r="S23" s="283"/>
    </row>
    <row r="24" spans="2:19">
      <c r="B24" s="263">
        <f t="shared" si="1"/>
        <v>2030</v>
      </c>
      <c r="C24" s="264"/>
      <c r="D24" s="252">
        <f t="shared" si="14"/>
        <v>0</v>
      </c>
      <c r="E24" s="252">
        <f t="shared" si="14"/>
        <v>0</v>
      </c>
      <c r="F24" s="254">
        <f t="shared" si="0"/>
        <v>0</v>
      </c>
      <c r="G24" s="252">
        <f t="shared" si="15"/>
        <v>105.74</v>
      </c>
      <c r="H24" s="265">
        <f t="shared" ref="H24" si="19">ROUND(H23*(1+$G70),2)</f>
        <v>0</v>
      </c>
      <c r="I24" s="254">
        <f t="shared" si="6"/>
        <v>105.74</v>
      </c>
      <c r="J24" s="254">
        <f t="shared" si="2"/>
        <v>835.97</v>
      </c>
      <c r="K24"/>
      <c r="L24" s="243"/>
      <c r="N24" s="69"/>
      <c r="O24" s="69"/>
      <c r="P24" s="306"/>
      <c r="Q24" s="306"/>
      <c r="R24" s="252"/>
      <c r="S24" s="283"/>
    </row>
    <row r="25" spans="2:19">
      <c r="B25" s="263">
        <f t="shared" si="1"/>
        <v>2031</v>
      </c>
      <c r="C25" s="264"/>
      <c r="D25" s="252">
        <f t="shared" si="14"/>
        <v>0</v>
      </c>
      <c r="E25" s="252">
        <f t="shared" si="14"/>
        <v>0</v>
      </c>
      <c r="F25" s="254">
        <f t="shared" si="0"/>
        <v>0</v>
      </c>
      <c r="G25" s="252">
        <f t="shared" si="15"/>
        <v>108.28</v>
      </c>
      <c r="H25" s="265">
        <f t="shared" ref="H25" si="20">ROUND(H24*(1+$G71),2)</f>
        <v>0</v>
      </c>
      <c r="I25" s="254">
        <f t="shared" si="6"/>
        <v>108.28</v>
      </c>
      <c r="J25" s="254">
        <f t="shared" si="2"/>
        <v>856.05</v>
      </c>
      <c r="K25"/>
      <c r="L25" s="243"/>
      <c r="N25" s="69"/>
      <c r="O25" s="69"/>
      <c r="P25" s="306"/>
      <c r="Q25" s="306"/>
      <c r="R25" s="252"/>
      <c r="S25" s="283"/>
    </row>
    <row r="26" spans="2:19">
      <c r="B26" s="263">
        <f t="shared" si="1"/>
        <v>2032</v>
      </c>
      <c r="C26" s="264"/>
      <c r="D26" s="252">
        <f t="shared" si="14"/>
        <v>0</v>
      </c>
      <c r="E26" s="252">
        <f t="shared" si="14"/>
        <v>0</v>
      </c>
      <c r="F26" s="254">
        <f t="shared" si="0"/>
        <v>0</v>
      </c>
      <c r="G26" s="252">
        <f t="shared" si="15"/>
        <v>110.89</v>
      </c>
      <c r="H26" s="265">
        <f t="shared" ref="H26" si="21">ROUND(H25*(1+$G72),2)</f>
        <v>0</v>
      </c>
      <c r="I26" s="254">
        <f t="shared" si="6"/>
        <v>110.89</v>
      </c>
      <c r="J26" s="254">
        <f t="shared" si="2"/>
        <v>876.69</v>
      </c>
      <c r="K26"/>
      <c r="L26" s="243"/>
      <c r="N26" s="69"/>
      <c r="O26" s="69"/>
      <c r="P26" s="306"/>
      <c r="Q26" s="306"/>
      <c r="R26" s="252"/>
      <c r="S26" s="283"/>
    </row>
    <row r="27" spans="2:19">
      <c r="B27" s="263">
        <f t="shared" si="1"/>
        <v>2033</v>
      </c>
      <c r="C27" s="264"/>
      <c r="D27" s="252">
        <f t="shared" si="14"/>
        <v>0</v>
      </c>
      <c r="E27" s="252">
        <f t="shared" si="14"/>
        <v>0</v>
      </c>
      <c r="F27" s="254">
        <f t="shared" si="0"/>
        <v>0</v>
      </c>
      <c r="G27" s="252">
        <f t="shared" si="15"/>
        <v>113.57</v>
      </c>
      <c r="H27" s="265">
        <f t="shared" ref="H27" si="22">ROUND(H26*(1+$G73),2)</f>
        <v>0</v>
      </c>
      <c r="I27" s="254">
        <f t="shared" si="6"/>
        <v>113.57</v>
      </c>
      <c r="J27" s="254">
        <f t="shared" si="2"/>
        <v>897.87</v>
      </c>
      <c r="K27"/>
      <c r="L27" s="243"/>
      <c r="N27" s="69"/>
      <c r="O27" s="69"/>
      <c r="P27" s="306"/>
      <c r="Q27" s="306"/>
      <c r="R27" s="252"/>
      <c r="S27" s="283"/>
    </row>
    <row r="28" spans="2:19">
      <c r="B28" s="263">
        <f t="shared" si="1"/>
        <v>2034</v>
      </c>
      <c r="C28" s="264"/>
      <c r="D28" s="252">
        <f t="shared" si="14"/>
        <v>0</v>
      </c>
      <c r="E28" s="252">
        <f t="shared" si="14"/>
        <v>0</v>
      </c>
      <c r="F28" s="254">
        <f t="shared" si="0"/>
        <v>0</v>
      </c>
      <c r="G28" s="252">
        <f t="shared" si="15"/>
        <v>116.32</v>
      </c>
      <c r="H28" s="265">
        <f t="shared" ref="H28" si="23">ROUND(H27*(1+$G74),2)</f>
        <v>0</v>
      </c>
      <c r="I28" s="254">
        <f t="shared" si="6"/>
        <v>116.32</v>
      </c>
      <c r="J28" s="254">
        <f t="shared" si="2"/>
        <v>919.61</v>
      </c>
      <c r="K28"/>
      <c r="L28" s="243"/>
      <c r="N28" s="69"/>
      <c r="O28" s="69"/>
      <c r="P28" s="306"/>
      <c r="Q28" s="306"/>
      <c r="R28" s="252"/>
      <c r="S28" s="283"/>
    </row>
    <row r="29" spans="2:19">
      <c r="B29" s="263">
        <f t="shared" si="1"/>
        <v>2035</v>
      </c>
      <c r="C29" s="264"/>
      <c r="D29" s="252">
        <f>ROUND(D28*(1+$J66),2)</f>
        <v>0</v>
      </c>
      <c r="E29" s="252">
        <f>ROUND(E28*(1+$J66),2)</f>
        <v>0</v>
      </c>
      <c r="F29" s="254">
        <f t="shared" si="0"/>
        <v>0</v>
      </c>
      <c r="G29" s="252">
        <f>ROUND(G28*(1+$J66),2)</f>
        <v>119.13</v>
      </c>
      <c r="H29" s="265">
        <f>ROUND(H28*(1+$J66),2)</f>
        <v>0</v>
      </c>
      <c r="I29" s="254">
        <f t="shared" si="6"/>
        <v>119.13</v>
      </c>
      <c r="J29" s="254">
        <f t="shared" si="2"/>
        <v>941.83</v>
      </c>
      <c r="K29"/>
      <c r="L29" s="243"/>
      <c r="N29" s="69"/>
      <c r="O29" s="69"/>
      <c r="P29" s="306"/>
      <c r="Q29" s="306"/>
      <c r="R29" s="252"/>
      <c r="S29" s="283"/>
    </row>
    <row r="30" spans="2:19">
      <c r="B30" s="263">
        <f t="shared" si="1"/>
        <v>2036</v>
      </c>
      <c r="C30" s="264"/>
      <c r="D30" s="252">
        <f t="shared" ref="D30:E36" si="24">ROUND(D29*(1+$J67),2)</f>
        <v>0</v>
      </c>
      <c r="E30" s="252">
        <f t="shared" si="24"/>
        <v>0</v>
      </c>
      <c r="F30" s="254">
        <f t="shared" si="0"/>
        <v>0</v>
      </c>
      <c r="G30" s="252">
        <f t="shared" ref="G30:G36" si="25">ROUND(G29*(1+$J67),2)</f>
        <v>122.03</v>
      </c>
      <c r="H30" s="265">
        <f t="shared" ref="H30" si="26">ROUND(H29*(1+$J67),2)</f>
        <v>0</v>
      </c>
      <c r="I30" s="254">
        <f t="shared" si="6"/>
        <v>122.03</v>
      </c>
      <c r="J30" s="254">
        <f t="shared" si="2"/>
        <v>964.76</v>
      </c>
      <c r="K30"/>
      <c r="L30" s="243"/>
      <c r="N30" s="69"/>
      <c r="O30" s="69"/>
      <c r="P30" s="306"/>
      <c r="Q30" s="306"/>
      <c r="R30" s="252"/>
      <c r="S30" s="283"/>
    </row>
    <row r="31" spans="2:19">
      <c r="B31" s="263">
        <f t="shared" si="1"/>
        <v>2037</v>
      </c>
      <c r="C31" s="264"/>
      <c r="D31" s="252">
        <f t="shared" si="24"/>
        <v>0</v>
      </c>
      <c r="E31" s="252">
        <f t="shared" si="24"/>
        <v>0</v>
      </c>
      <c r="F31" s="254">
        <f t="shared" si="0"/>
        <v>0</v>
      </c>
      <c r="G31" s="252">
        <f t="shared" si="25"/>
        <v>124.99</v>
      </c>
      <c r="H31" s="265">
        <f t="shared" ref="H31" si="27">ROUND(H30*(1+$J68),2)</f>
        <v>0</v>
      </c>
      <c r="I31" s="254">
        <f t="shared" si="6"/>
        <v>124.99</v>
      </c>
      <c r="J31" s="254">
        <f t="shared" si="2"/>
        <v>988.16</v>
      </c>
      <c r="K31"/>
      <c r="L31" s="243"/>
      <c r="N31" s="69"/>
      <c r="O31" s="69"/>
      <c r="P31" s="69"/>
      <c r="Q31" s="306"/>
      <c r="R31" s="252"/>
      <c r="S31" s="252"/>
    </row>
    <row r="32" spans="2:19">
      <c r="B32" s="263">
        <f t="shared" si="1"/>
        <v>2038</v>
      </c>
      <c r="C32" s="264"/>
      <c r="D32" s="252">
        <f t="shared" si="24"/>
        <v>0</v>
      </c>
      <c r="E32" s="252">
        <f t="shared" si="24"/>
        <v>0</v>
      </c>
      <c r="F32" s="254">
        <f t="shared" si="0"/>
        <v>0</v>
      </c>
      <c r="G32" s="252">
        <f t="shared" si="25"/>
        <v>128.04</v>
      </c>
      <c r="H32" s="265">
        <f t="shared" ref="H32" si="28">ROUND(H31*(1+$J69),2)</f>
        <v>0</v>
      </c>
      <c r="I32" s="254">
        <f t="shared" si="6"/>
        <v>128.04</v>
      </c>
      <c r="J32" s="254">
        <f t="shared" si="2"/>
        <v>1012.27</v>
      </c>
      <c r="K32"/>
      <c r="L32" s="243"/>
      <c r="N32" s="69"/>
      <c r="O32" s="69"/>
      <c r="Q32" s="293"/>
      <c r="R32" s="252"/>
      <c r="S32" s="252"/>
    </row>
    <row r="33" spans="2:19">
      <c r="B33" s="263">
        <f t="shared" si="1"/>
        <v>2039</v>
      </c>
      <c r="C33" s="264"/>
      <c r="D33" s="252">
        <f t="shared" si="24"/>
        <v>0</v>
      </c>
      <c r="E33" s="252">
        <f t="shared" si="24"/>
        <v>0</v>
      </c>
      <c r="F33" s="254">
        <f t="shared" si="0"/>
        <v>0</v>
      </c>
      <c r="G33" s="252">
        <f t="shared" si="25"/>
        <v>131.18</v>
      </c>
      <c r="H33" s="265">
        <f t="shared" ref="H33" si="29">ROUND(H32*(1+$J70),2)</f>
        <v>0</v>
      </c>
      <c r="I33" s="254">
        <f t="shared" si="6"/>
        <v>131.18</v>
      </c>
      <c r="J33" s="254">
        <f t="shared" si="2"/>
        <v>1037.0999999999999</v>
      </c>
      <c r="K33"/>
      <c r="L33" s="243"/>
      <c r="N33" s="69"/>
      <c r="O33" s="69"/>
      <c r="Q33" s="293"/>
      <c r="R33" s="252"/>
      <c r="S33" s="252"/>
    </row>
    <row r="34" spans="2:19">
      <c r="B34" s="263">
        <f t="shared" si="1"/>
        <v>2040</v>
      </c>
      <c r="C34" s="264"/>
      <c r="D34" s="252">
        <f t="shared" si="24"/>
        <v>0</v>
      </c>
      <c r="E34" s="252">
        <f t="shared" si="24"/>
        <v>0</v>
      </c>
      <c r="F34" s="254">
        <f t="shared" si="0"/>
        <v>0</v>
      </c>
      <c r="G34" s="252">
        <f t="shared" si="25"/>
        <v>134.38</v>
      </c>
      <c r="H34" s="265">
        <f t="shared" ref="H34" si="30">ROUND(H33*(1+$J71),2)</f>
        <v>0</v>
      </c>
      <c r="I34" s="254">
        <f t="shared" si="6"/>
        <v>134.38</v>
      </c>
      <c r="J34" s="254">
        <f t="shared" si="2"/>
        <v>1062.3900000000001</v>
      </c>
      <c r="K34"/>
      <c r="L34" s="243"/>
      <c r="N34" s="69"/>
      <c r="O34" s="69"/>
      <c r="Q34" s="293"/>
      <c r="R34" s="252"/>
      <c r="S34" s="252"/>
    </row>
    <row r="35" spans="2:19">
      <c r="B35" s="263">
        <f t="shared" si="1"/>
        <v>2041</v>
      </c>
      <c r="C35" s="264"/>
      <c r="D35" s="252">
        <f t="shared" si="24"/>
        <v>0</v>
      </c>
      <c r="E35" s="252">
        <f t="shared" si="24"/>
        <v>0</v>
      </c>
      <c r="F35" s="254">
        <f t="shared" si="0"/>
        <v>0</v>
      </c>
      <c r="G35" s="252">
        <f t="shared" si="25"/>
        <v>137.68</v>
      </c>
      <c r="H35" s="265">
        <f t="shared" ref="H35" si="31">ROUND(H34*(1+$J72),2)</f>
        <v>0</v>
      </c>
      <c r="I35" s="254">
        <f t="shared" si="6"/>
        <v>137.68</v>
      </c>
      <c r="J35" s="254">
        <f t="shared" si="2"/>
        <v>1088.48</v>
      </c>
      <c r="K35"/>
      <c r="L35" s="243"/>
      <c r="N35" s="69"/>
      <c r="O35" s="69"/>
      <c r="Q35" s="293"/>
      <c r="R35" s="252"/>
      <c r="S35" s="252"/>
    </row>
    <row r="36" spans="2:19">
      <c r="B36" s="263">
        <f t="shared" si="1"/>
        <v>2042</v>
      </c>
      <c r="C36" s="264"/>
      <c r="D36" s="252">
        <f t="shared" si="24"/>
        <v>0</v>
      </c>
      <c r="E36" s="252">
        <f t="shared" si="24"/>
        <v>0</v>
      </c>
      <c r="F36" s="254">
        <f t="shared" si="0"/>
        <v>0</v>
      </c>
      <c r="G36" s="252">
        <f t="shared" si="25"/>
        <v>141.07</v>
      </c>
      <c r="H36" s="265">
        <f t="shared" ref="H36" si="32">ROUND(H35*(1+$J73),2)</f>
        <v>0</v>
      </c>
      <c r="I36" s="254">
        <f t="shared" si="6"/>
        <v>141.07</v>
      </c>
      <c r="J36" s="254">
        <f t="shared" si="2"/>
        <v>1115.29</v>
      </c>
      <c r="K36"/>
      <c r="L36" s="243"/>
      <c r="N36" s="69"/>
      <c r="O36" s="69"/>
      <c r="Q36" s="293"/>
      <c r="R36" s="252"/>
      <c r="S36" s="252"/>
    </row>
    <row r="37" spans="2:19">
      <c r="B37" s="263"/>
      <c r="C37" s="256"/>
      <c r="D37" s="252"/>
      <c r="E37" s="252"/>
      <c r="F37" s="253"/>
      <c r="G37" s="252"/>
      <c r="H37" s="252"/>
      <c r="I37" s="254"/>
      <c r="J37" s="266"/>
    </row>
    <row r="38" spans="2:19">
      <c r="B38" s="250"/>
      <c r="C38" s="256"/>
      <c r="D38" s="252"/>
      <c r="E38" s="252"/>
      <c r="F38" s="253"/>
      <c r="G38" s="252"/>
      <c r="H38" s="252"/>
      <c r="I38" s="254"/>
      <c r="J38" s="266"/>
    </row>
    <row r="39" spans="2:19">
      <c r="B39" s="250"/>
      <c r="C39" s="256"/>
      <c r="D39" s="252"/>
      <c r="E39" s="252"/>
      <c r="F39" s="253"/>
      <c r="G39" s="252"/>
      <c r="H39" s="252"/>
      <c r="I39" s="254"/>
      <c r="J39" s="266"/>
    </row>
    <row r="40" spans="2:19">
      <c r="B40" s="250"/>
      <c r="C40" s="256"/>
      <c r="D40" s="252"/>
      <c r="E40" s="252"/>
      <c r="F40" s="253"/>
      <c r="G40" s="252"/>
      <c r="H40" s="252"/>
      <c r="I40" s="254"/>
      <c r="J40" s="266"/>
    </row>
    <row r="42" spans="2:19" ht="14.25">
      <c r="B42" s="267" t="s">
        <v>31</v>
      </c>
      <c r="C42" s="268"/>
      <c r="D42" s="268"/>
      <c r="E42" s="268"/>
      <c r="F42" s="268"/>
      <c r="G42" s="268"/>
      <c r="H42" s="268"/>
    </row>
    <row r="44" spans="2:19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9">
      <c r="C45" s="269" t="str">
        <f>C7</f>
        <v>(a)</v>
      </c>
      <c r="D45" s="241" t="s">
        <v>201</v>
      </c>
    </row>
    <row r="46" spans="2:19">
      <c r="C46" s="269" t="str">
        <f>D7</f>
        <v>(b)</v>
      </c>
      <c r="D46" s="254" t="str">
        <f>"= "&amp;C7&amp;" x "&amp;C62</f>
        <v>= (a) x 0.0631141369791985</v>
      </c>
    </row>
    <row r="47" spans="2:19">
      <c r="C47" s="269" t="str">
        <f>F7</f>
        <v>(d)</v>
      </c>
      <c r="D47" s="254" t="str">
        <f>"= ("&amp;$D$7&amp;" + "&amp;$E$7&amp;") /  (8.76 x "&amp;TEXT(C63,"0.0%")&amp;")"</f>
        <v>= ((b) + (c)) /  (8.76 x 90.3%)</v>
      </c>
    </row>
    <row r="48" spans="2:19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J7</f>
        <v>(h)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71"/>
      <c r="E52" s="271"/>
      <c r="F52" s="271"/>
      <c r="G52" s="271"/>
      <c r="H52" s="271"/>
      <c r="I52" s="272"/>
      <c r="J52" s="273"/>
    </row>
    <row r="53" spans="2:24" ht="13.5" thickBot="1">
      <c r="C53" s="274" t="s">
        <v>208</v>
      </c>
      <c r="D53" s="275" t="s">
        <v>203</v>
      </c>
      <c r="E53" s="275"/>
      <c r="F53" s="275"/>
      <c r="G53" s="275"/>
      <c r="H53" s="276"/>
      <c r="I53" s="272"/>
      <c r="J53" s="273"/>
    </row>
    <row r="55" spans="2:24">
      <c r="B55" s="110" t="s">
        <v>189</v>
      </c>
      <c r="C55" s="277">
        <v>0</v>
      </c>
      <c r="D55" s="241" t="s">
        <v>201</v>
      </c>
      <c r="H55" s="241" t="s">
        <v>9</v>
      </c>
    </row>
    <row r="56" spans="2:24">
      <c r="B56" s="110" t="s">
        <v>189</v>
      </c>
      <c r="C56" s="278">
        <v>0</v>
      </c>
      <c r="D56" s="241" t="s">
        <v>204</v>
      </c>
      <c r="H56" s="241" t="s">
        <v>9</v>
      </c>
    </row>
    <row r="57" spans="2:24">
      <c r="B57" s="110" t="s">
        <v>189</v>
      </c>
      <c r="C57" s="283">
        <v>0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77.34</v>
      </c>
      <c r="D58" s="241" t="s">
        <v>205</v>
      </c>
      <c r="H58" s="241" t="s">
        <v>206</v>
      </c>
      <c r="J58" s="243"/>
      <c r="K58" s="279"/>
      <c r="L58" s="68"/>
      <c r="M58" s="280"/>
      <c r="N58" s="280"/>
      <c r="O58" s="68"/>
      <c r="P58" s="280"/>
      <c r="Q58" s="68"/>
      <c r="R58" s="243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>
        <v>0</v>
      </c>
      <c r="D59" s="241" t="s">
        <v>207</v>
      </c>
      <c r="H59" s="241" t="s">
        <v>206</v>
      </c>
      <c r="J59" s="281"/>
      <c r="K59" s="281"/>
      <c r="L59" s="282"/>
      <c r="M59" s="283"/>
      <c r="N59" s="283"/>
      <c r="O59" s="280"/>
      <c r="P59" s="284"/>
      <c r="Q59" s="243"/>
      <c r="R59" s="243"/>
      <c r="S59" s="243"/>
      <c r="T59" s="243"/>
      <c r="U59" s="243"/>
      <c r="V59" s="243"/>
      <c r="W59" s="243"/>
      <c r="X59" s="243"/>
    </row>
    <row r="60" spans="2:24">
      <c r="J60" s="281"/>
      <c r="K60" s="281"/>
      <c r="L60" s="281"/>
      <c r="M60" s="243"/>
      <c r="N60" s="243"/>
      <c r="O60" s="280"/>
      <c r="P60" s="284"/>
      <c r="Q60" s="243"/>
      <c r="R60" s="243"/>
      <c r="S60" s="243"/>
      <c r="T60" s="243"/>
      <c r="U60" s="243"/>
      <c r="V60" s="243"/>
      <c r="W60" s="243"/>
      <c r="X60" s="243"/>
    </row>
    <row r="61" spans="2:24">
      <c r="C61" s="285"/>
      <c r="J61" s="281"/>
      <c r="K61" s="281"/>
      <c r="L61" s="281"/>
      <c r="M61" s="243"/>
      <c r="N61" s="243"/>
      <c r="O61" s="281"/>
      <c r="P61" s="284"/>
      <c r="S61" s="243"/>
      <c r="T61" s="243"/>
      <c r="U61" s="243"/>
      <c r="V61" s="243"/>
      <c r="W61" s="243"/>
      <c r="X61" s="243"/>
    </row>
    <row r="62" spans="2:24">
      <c r="C62" s="286">
        <v>6.3114136979198515E-2</v>
      </c>
      <c r="D62" s="241" t="s">
        <v>54</v>
      </c>
      <c r="J62" s="287"/>
      <c r="K62" s="288"/>
      <c r="L62" s="288"/>
      <c r="O62" s="289"/>
    </row>
    <row r="63" spans="2:24">
      <c r="C63" s="292">
        <v>0.90249999999999997</v>
      </c>
      <c r="D63" s="241" t="s">
        <v>55</v>
      </c>
    </row>
    <row r="64" spans="2:24" ht="13.5" thickBot="1">
      <c r="D64" s="284"/>
    </row>
    <row r="65" spans="3:10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3"/>
    </row>
    <row r="66" spans="3:10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57">
        <v>2.4174683944208519E-2</v>
      </c>
    </row>
    <row r="67" spans="3:10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57">
        <v>2.4311492116604327E-2</v>
      </c>
    </row>
    <row r="68" spans="3:10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57">
        <v>2.4277391473133791E-2</v>
      </c>
    </row>
    <row r="69" spans="3:10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57">
        <v>2.4418737348747444E-2</v>
      </c>
    </row>
    <row r="70" spans="3:10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57">
        <v>2.4490791911648602E-2</v>
      </c>
    </row>
    <row r="71" spans="3:10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57">
        <v>2.442458536688985E-2</v>
      </c>
    </row>
    <row r="72" spans="3:10" s="243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57">
        <v>2.4530694634797623E-2</v>
      </c>
    </row>
    <row r="73" spans="3:10" s="243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57">
        <v>2.4630996146588036E-2</v>
      </c>
    </row>
    <row r="74" spans="3:10" s="243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57">
        <v>2.4704209858992465E-2</v>
      </c>
    </row>
    <row r="75" spans="3:10" s="243" customFormat="1"/>
    <row r="76" spans="3:10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36" sqref="C36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101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269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UT N 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702</v>
      </c>
      <c r="D14" s="115">
        <f>ROUND(C14*$C$76,2)</f>
        <v>51.76</v>
      </c>
      <c r="E14" s="116">
        <f>$I$60</f>
        <v>30.66</v>
      </c>
      <c r="F14" s="116">
        <f>$J$65</f>
        <v>7.53</v>
      </c>
      <c r="G14" s="117">
        <f t="shared" ref="G14:G24" si="0">ROUND(F14*(8.76*$G$65)+E14,2)</f>
        <v>52.43</v>
      </c>
      <c r="H14" s="117">
        <f t="shared" ref="H14:H24" si="1">ROUND(D14+G14,2)</f>
        <v>104.19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52.9</v>
      </c>
      <c r="E15" s="115">
        <f t="shared" si="3"/>
        <v>31.34</v>
      </c>
      <c r="F15" s="115">
        <f t="shared" si="3"/>
        <v>7.7</v>
      </c>
      <c r="G15" s="119">
        <f t="shared" si="0"/>
        <v>53.6</v>
      </c>
      <c r="H15" s="119">
        <f t="shared" si="1"/>
        <v>106.5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54.05</v>
      </c>
      <c r="E16" s="115">
        <f t="shared" si="3"/>
        <v>32.020000000000003</v>
      </c>
      <c r="F16" s="115">
        <f t="shared" si="3"/>
        <v>7.87</v>
      </c>
      <c r="G16" s="117">
        <f t="shared" si="0"/>
        <v>54.77</v>
      </c>
      <c r="H16" s="117">
        <f t="shared" si="1"/>
        <v>108.82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55.13</v>
      </c>
      <c r="E17" s="115">
        <f t="shared" si="3"/>
        <v>32.659999999999997</v>
      </c>
      <c r="F17" s="115">
        <f t="shared" si="3"/>
        <v>8.0299999999999994</v>
      </c>
      <c r="G17" s="117">
        <f t="shared" si="0"/>
        <v>55.87</v>
      </c>
      <c r="H17" s="117">
        <f t="shared" si="1"/>
        <v>111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56.31</v>
      </c>
      <c r="E18" s="115">
        <f t="shared" si="4"/>
        <v>33.36</v>
      </c>
      <c r="F18" s="115">
        <f t="shared" si="4"/>
        <v>8.1999999999999993</v>
      </c>
      <c r="G18" s="117">
        <f t="shared" ref="G18:G23" si="5">ROUND(F18*(8.76*$G$65)+E18,2)</f>
        <v>57.06</v>
      </c>
      <c r="H18" s="117">
        <f t="shared" ref="H18:H23" si="6">ROUND(D18+G18,2)</f>
        <v>113.37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57.57</v>
      </c>
      <c r="E19" s="115">
        <f t="shared" si="7"/>
        <v>34.11</v>
      </c>
      <c r="F19" s="115">
        <f t="shared" si="7"/>
        <v>8.3800000000000008</v>
      </c>
      <c r="G19" s="117">
        <f t="shared" si="5"/>
        <v>58.33</v>
      </c>
      <c r="H19" s="117">
        <f t="shared" si="6"/>
        <v>115.9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58.87</v>
      </c>
      <c r="E20" s="115">
        <f t="shared" si="8"/>
        <v>34.880000000000003</v>
      </c>
      <c r="F20" s="115">
        <f t="shared" si="8"/>
        <v>8.57</v>
      </c>
      <c r="G20" s="117">
        <f t="shared" si="5"/>
        <v>59.65</v>
      </c>
      <c r="H20" s="117">
        <f t="shared" si="6"/>
        <v>118.52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60.23</v>
      </c>
      <c r="E21" s="115">
        <f t="shared" si="9"/>
        <v>35.68</v>
      </c>
      <c r="F21" s="115">
        <f t="shared" si="9"/>
        <v>8.77</v>
      </c>
      <c r="G21" s="117">
        <f t="shared" si="5"/>
        <v>61.03</v>
      </c>
      <c r="H21" s="117">
        <f t="shared" si="6"/>
        <v>121.26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61.62</v>
      </c>
      <c r="E22" s="115">
        <f t="shared" si="10"/>
        <v>36.51</v>
      </c>
      <c r="F22" s="115">
        <f t="shared" si="10"/>
        <v>8.9700000000000006</v>
      </c>
      <c r="G22" s="117">
        <f t="shared" si="5"/>
        <v>62.44</v>
      </c>
      <c r="H22" s="117">
        <f t="shared" si="6"/>
        <v>124.06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63.05</v>
      </c>
      <c r="E23" s="115">
        <f t="shared" si="11"/>
        <v>37.36</v>
      </c>
      <c r="F23" s="115">
        <f t="shared" si="11"/>
        <v>9.18</v>
      </c>
      <c r="G23" s="117">
        <f t="shared" si="5"/>
        <v>63.9</v>
      </c>
      <c r="H23" s="117">
        <f t="shared" si="6"/>
        <v>126.95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64.5</v>
      </c>
      <c r="E24" s="119">
        <f>ROUND(E23*(1+$G83),2)</f>
        <v>38.22</v>
      </c>
      <c r="F24" s="119">
        <f>ROUND(F23*(1+$G83),2)</f>
        <v>9.39</v>
      </c>
      <c r="G24" s="117">
        <f t="shared" si="0"/>
        <v>65.36</v>
      </c>
      <c r="H24" s="117">
        <f t="shared" si="1"/>
        <v>129.86000000000001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25" si="12">ROUND(D24*(1+$G84),2)</f>
        <v>65.989999999999995</v>
      </c>
      <c r="E25" s="119">
        <f t="shared" si="12"/>
        <v>39.11</v>
      </c>
      <c r="F25" s="119">
        <f t="shared" si="12"/>
        <v>9.61</v>
      </c>
      <c r="G25" s="117">
        <f t="shared" ref="G25:G30" si="13">ROUND(F25*(8.76*$G$65)+E25,2)</f>
        <v>66.89</v>
      </c>
      <c r="H25" s="117">
        <f t="shared" ref="H25:H30" si="14">ROUND(D25+G25,2)</f>
        <v>132.88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236">
        <f t="shared" ref="D26:F26" si="15">ROUND(D25*(1+$G85),2)</f>
        <v>67.53</v>
      </c>
      <c r="E26" s="236">
        <f t="shared" si="15"/>
        <v>40.020000000000003</v>
      </c>
      <c r="F26" s="236">
        <f t="shared" si="15"/>
        <v>9.83</v>
      </c>
      <c r="G26" s="237">
        <f t="shared" si="13"/>
        <v>68.44</v>
      </c>
      <c r="H26" s="237">
        <f t="shared" si="14"/>
        <v>135.97</v>
      </c>
      <c r="I26" s="237"/>
      <c r="J26" s="237"/>
      <c r="K26" s="237"/>
      <c r="M26" s="57"/>
    </row>
    <row r="27" spans="2:13">
      <c r="B27" s="113">
        <f t="shared" si="2"/>
        <v>2029</v>
      </c>
      <c r="C27" s="118"/>
      <c r="D27" s="119">
        <f t="shared" ref="D27:F28" si="16">ROUND(D26*(1+$G86),2)</f>
        <v>69.13</v>
      </c>
      <c r="E27" s="119">
        <f t="shared" si="16"/>
        <v>40.97</v>
      </c>
      <c r="F27" s="119">
        <f t="shared" si="16"/>
        <v>10.06</v>
      </c>
      <c r="G27" s="117">
        <f t="shared" si="13"/>
        <v>70.05</v>
      </c>
      <c r="H27" s="117">
        <f t="shared" si="14"/>
        <v>139.18</v>
      </c>
      <c r="I27" s="117">
        <f>VLOOKUP(B27,'Table 4'!$B$13:$D$43,2,FALSE)</f>
        <v>4.5</v>
      </c>
      <c r="J27" s="117">
        <f t="shared" ref="J27" si="17">ROUND($K$65*I27/1000,2)</f>
        <v>43.26</v>
      </c>
      <c r="K27" s="117">
        <f t="shared" ref="K27" si="18">ROUND(H27*1000/8760/$G$65+J27,2)</f>
        <v>91.41</v>
      </c>
      <c r="M27" s="57"/>
    </row>
    <row r="28" spans="2:13" s="154" customFormat="1">
      <c r="B28" s="157">
        <f t="shared" si="2"/>
        <v>2030</v>
      </c>
      <c r="C28" s="158"/>
      <c r="D28" s="152">
        <f t="shared" si="16"/>
        <v>70.78</v>
      </c>
      <c r="E28" s="152">
        <f t="shared" si="16"/>
        <v>41.95</v>
      </c>
      <c r="F28" s="152">
        <f t="shared" si="16"/>
        <v>10.3</v>
      </c>
      <c r="G28" s="152">
        <f t="shared" ref="G28" si="19">ROUND(F28*(8.76*$G$65)+E28,2)</f>
        <v>71.73</v>
      </c>
      <c r="H28" s="152">
        <f t="shared" ref="H28" si="20">ROUND(D28+G28,2)</f>
        <v>142.51</v>
      </c>
      <c r="I28" s="117">
        <f>VLOOKUP(B28,'Table 4'!$B$13:$D$43,3,FALSE)</f>
        <v>4.88</v>
      </c>
      <c r="J28" s="117">
        <f t="shared" ref="J28" si="21">ROUND($K$65*I28/1000,2)</f>
        <v>46.92</v>
      </c>
      <c r="K28" s="117">
        <f t="shared" ref="K28" si="22">ROUND(H28*1000/8760/$G$65+J28,2)</f>
        <v>96.22</v>
      </c>
      <c r="M28" s="66"/>
    </row>
    <row r="29" spans="2:13" s="154" customFormat="1">
      <c r="B29" s="157">
        <f t="shared" si="2"/>
        <v>2031</v>
      </c>
      <c r="C29" s="158"/>
      <c r="D29" s="152">
        <f t="shared" ref="D29" si="23">ROUND(D28*(1+$G88),2)</f>
        <v>72.48</v>
      </c>
      <c r="E29" s="152">
        <f t="shared" ref="E29" si="24">ROUND(E28*(1+$G88),2)</f>
        <v>42.96</v>
      </c>
      <c r="F29" s="152">
        <f t="shared" ref="F29" si="25">ROUND(F28*(1+$G88),2)</f>
        <v>10.55</v>
      </c>
      <c r="G29" s="152">
        <f t="shared" ref="G29" si="26">ROUND(F29*(8.76*$G$65)+E29,2)</f>
        <v>73.459999999999994</v>
      </c>
      <c r="H29" s="152">
        <f t="shared" ref="H29" si="27">ROUND(D29+G29,2)</f>
        <v>145.94</v>
      </c>
      <c r="I29" s="117">
        <f>VLOOKUP(B29,'Table 4'!$B$13:$C$43,2,FALSE)</f>
        <v>5.07</v>
      </c>
      <c r="J29" s="117">
        <f t="shared" ref="J29" si="28">ROUND($K$65*I29/1000,2)</f>
        <v>48.74</v>
      </c>
      <c r="K29" s="117">
        <f t="shared" ref="K29" si="29">ROUND(H29*1000/8760/$G$65+J29,2)</f>
        <v>99.22</v>
      </c>
      <c r="M29" s="66"/>
    </row>
    <row r="30" spans="2:13" s="154" customFormat="1">
      <c r="B30" s="157">
        <f t="shared" si="2"/>
        <v>2032</v>
      </c>
      <c r="C30" s="158"/>
      <c r="D30" s="152">
        <f t="shared" ref="D30:F30" si="30">ROUND(D29*(1+$G89),2)</f>
        <v>74.22</v>
      </c>
      <c r="E30" s="152">
        <f t="shared" si="30"/>
        <v>43.99</v>
      </c>
      <c r="F30" s="152">
        <f t="shared" si="30"/>
        <v>10.8</v>
      </c>
      <c r="G30" s="152">
        <f t="shared" si="13"/>
        <v>75.209999999999994</v>
      </c>
      <c r="H30" s="152">
        <f t="shared" si="14"/>
        <v>149.43</v>
      </c>
      <c r="I30" s="117">
        <f>VLOOKUP(B30,'Table 4'!$B$13:$C$43,2,FALSE)</f>
        <v>5.31</v>
      </c>
      <c r="J30" s="117">
        <f t="shared" ref="J30:J40" si="31">ROUND($K$65*I30/1000,2)</f>
        <v>51.05</v>
      </c>
      <c r="K30" s="117">
        <f t="shared" ref="K30:K40" si="32">ROUND(H30*1000/8760/$G$65+J30,2)</f>
        <v>102.74</v>
      </c>
      <c r="M30" s="66"/>
    </row>
    <row r="31" spans="2:13" s="154" customFormat="1">
      <c r="B31" s="157">
        <f t="shared" si="2"/>
        <v>2033</v>
      </c>
      <c r="C31" s="158"/>
      <c r="D31" s="152">
        <f t="shared" ref="D31:D32" si="33">ROUND(D30*(1+$G90),2)</f>
        <v>76.02</v>
      </c>
      <c r="E31" s="152">
        <f t="shared" ref="E31:E32" si="34">ROUND(E30*(1+$G90),2)</f>
        <v>45.05</v>
      </c>
      <c r="F31" s="152">
        <f t="shared" ref="F31:F32" si="35">ROUND(F30*(1+$G90),2)</f>
        <v>11.06</v>
      </c>
      <c r="G31" s="152">
        <f t="shared" ref="G31:G33" si="36">ROUND(F31*(8.76*$G$65)+E31,2)</f>
        <v>77.02</v>
      </c>
      <c r="H31" s="152">
        <f t="shared" ref="H31:H33" si="37">ROUND(D31+G31,2)</f>
        <v>153.04</v>
      </c>
      <c r="I31" s="117">
        <f>VLOOKUP(B31,'Table 4'!$B$13:$C$43,2,FALSE)</f>
        <v>5.65</v>
      </c>
      <c r="J31" s="117">
        <f t="shared" si="31"/>
        <v>54.32</v>
      </c>
      <c r="K31" s="117">
        <f t="shared" si="32"/>
        <v>107.26</v>
      </c>
      <c r="M31" s="66"/>
    </row>
    <row r="32" spans="2:13" s="154" customFormat="1">
      <c r="B32" s="157">
        <f t="shared" si="2"/>
        <v>2034</v>
      </c>
      <c r="C32" s="158"/>
      <c r="D32" s="152">
        <f t="shared" si="33"/>
        <v>77.86</v>
      </c>
      <c r="E32" s="152">
        <f t="shared" si="34"/>
        <v>46.14</v>
      </c>
      <c r="F32" s="152">
        <f t="shared" si="35"/>
        <v>11.33</v>
      </c>
      <c r="G32" s="152">
        <f t="shared" si="36"/>
        <v>78.89</v>
      </c>
      <c r="H32" s="152">
        <f t="shared" si="37"/>
        <v>156.75</v>
      </c>
      <c r="I32" s="117">
        <f>VLOOKUP(B32,'Table 4'!$B$13:$C$43,2,FALSE)</f>
        <v>5.93</v>
      </c>
      <c r="J32" s="117">
        <f t="shared" si="31"/>
        <v>57.01</v>
      </c>
      <c r="K32" s="117">
        <f t="shared" si="32"/>
        <v>111.23</v>
      </c>
      <c r="M32" s="66"/>
    </row>
    <row r="33" spans="2:15">
      <c r="B33" s="113">
        <f t="shared" si="2"/>
        <v>2035</v>
      </c>
      <c r="C33" s="118"/>
      <c r="D33" s="117">
        <f>ROUND(D32*(1+$J83),2)</f>
        <v>79.739999999999995</v>
      </c>
      <c r="E33" s="115">
        <f>ROUND(E32*(1+$J83),2)</f>
        <v>47.26</v>
      </c>
      <c r="F33" s="115">
        <f>ROUND(F32*(1+$J83),2)</f>
        <v>11.6</v>
      </c>
      <c r="G33" s="117">
        <f t="shared" si="36"/>
        <v>80.790000000000006</v>
      </c>
      <c r="H33" s="117">
        <f t="shared" si="37"/>
        <v>160.53</v>
      </c>
      <c r="I33" s="117">
        <f>VLOOKUP(B33,'Table 4'!$B$13:$C$43,2,FALSE)</f>
        <v>6.25</v>
      </c>
      <c r="J33" s="117">
        <f t="shared" si="31"/>
        <v>60.09</v>
      </c>
      <c r="K33" s="117">
        <f t="shared" si="32"/>
        <v>115.62</v>
      </c>
      <c r="M33" s="66"/>
    </row>
    <row r="34" spans="2:15">
      <c r="B34" s="113">
        <f t="shared" si="2"/>
        <v>2036</v>
      </c>
      <c r="C34" s="118"/>
      <c r="D34" s="117">
        <f t="shared" ref="D34:F34" si="38">ROUND(D33*(1+$J84),2)</f>
        <v>81.680000000000007</v>
      </c>
      <c r="E34" s="115">
        <f t="shared" si="38"/>
        <v>48.41</v>
      </c>
      <c r="F34" s="115">
        <f t="shared" si="38"/>
        <v>11.88</v>
      </c>
      <c r="G34" s="117">
        <f t="shared" ref="G34:G40" si="39">ROUND(F34*(8.76*$G$65)+E34,2)</f>
        <v>82.75</v>
      </c>
      <c r="H34" s="117">
        <f t="shared" ref="H34:H40" si="40">ROUND(D34+G34,2)</f>
        <v>164.43</v>
      </c>
      <c r="I34" s="117">
        <f>VLOOKUP(B34,'Table 4'!$B$13:$C$43,2,FALSE)</f>
        <v>6.73</v>
      </c>
      <c r="J34" s="117">
        <f t="shared" si="31"/>
        <v>64.7</v>
      </c>
      <c r="K34" s="117">
        <f t="shared" si="32"/>
        <v>121.58</v>
      </c>
      <c r="M34" s="66"/>
    </row>
    <row r="35" spans="2:15">
      <c r="B35" s="113">
        <f t="shared" si="2"/>
        <v>2037</v>
      </c>
      <c r="C35" s="118"/>
      <c r="D35" s="117">
        <f t="shared" ref="D35:F35" si="41">ROUND(D34*(1+$J85),2)</f>
        <v>83.66</v>
      </c>
      <c r="E35" s="115">
        <f t="shared" si="41"/>
        <v>49.59</v>
      </c>
      <c r="F35" s="115">
        <f t="shared" si="41"/>
        <v>12.17</v>
      </c>
      <c r="G35" s="117">
        <f t="shared" si="39"/>
        <v>84.77</v>
      </c>
      <c r="H35" s="117">
        <f t="shared" si="40"/>
        <v>168.43</v>
      </c>
      <c r="I35" s="117">
        <f>VLOOKUP(B35,'Table 4'!$B$13:$C$43,2,FALSE)</f>
        <v>6.93</v>
      </c>
      <c r="J35" s="117">
        <f t="shared" si="31"/>
        <v>66.63</v>
      </c>
      <c r="K35" s="117">
        <f t="shared" si="32"/>
        <v>124.89</v>
      </c>
      <c r="M35" s="66"/>
    </row>
    <row r="36" spans="2:15">
      <c r="B36" s="113">
        <f t="shared" si="2"/>
        <v>2038</v>
      </c>
      <c r="C36" s="118"/>
      <c r="D36" s="117">
        <f t="shared" ref="D36:F36" si="42">ROUND(D35*(1+$J86),2)</f>
        <v>85.7</v>
      </c>
      <c r="E36" s="115">
        <f t="shared" si="42"/>
        <v>50.8</v>
      </c>
      <c r="F36" s="115">
        <f t="shared" si="42"/>
        <v>12.47</v>
      </c>
      <c r="G36" s="117">
        <f t="shared" si="39"/>
        <v>86.85</v>
      </c>
      <c r="H36" s="117">
        <f t="shared" si="40"/>
        <v>172.55</v>
      </c>
      <c r="I36" s="117">
        <f>VLOOKUP(B36,'Table 4'!$B$13:$C$43,2,FALSE)</f>
        <v>7.3</v>
      </c>
      <c r="J36" s="117">
        <f t="shared" si="31"/>
        <v>70.180000000000007</v>
      </c>
      <c r="K36" s="117">
        <f t="shared" si="32"/>
        <v>129.87</v>
      </c>
      <c r="M36" s="66"/>
    </row>
    <row r="37" spans="2:15">
      <c r="B37" s="113">
        <f t="shared" si="2"/>
        <v>2039</v>
      </c>
      <c r="C37" s="118"/>
      <c r="D37" s="117">
        <f t="shared" ref="D37:F37" si="43">ROUND(D36*(1+$J87),2)</f>
        <v>87.8</v>
      </c>
      <c r="E37" s="115">
        <f t="shared" si="43"/>
        <v>52.04</v>
      </c>
      <c r="F37" s="115">
        <f t="shared" si="43"/>
        <v>12.78</v>
      </c>
      <c r="G37" s="117">
        <f t="shared" si="39"/>
        <v>88.98</v>
      </c>
      <c r="H37" s="117">
        <f t="shared" si="40"/>
        <v>176.78</v>
      </c>
      <c r="I37" s="117">
        <f>VLOOKUP(B37,'Table 4'!$B$13:$C$43,2,FALSE)</f>
        <v>7.56</v>
      </c>
      <c r="J37" s="117">
        <f t="shared" si="31"/>
        <v>72.680000000000007</v>
      </c>
      <c r="K37" s="117">
        <f t="shared" si="32"/>
        <v>133.83000000000001</v>
      </c>
      <c r="M37" s="66"/>
    </row>
    <row r="38" spans="2:15">
      <c r="B38" s="113">
        <f t="shared" si="2"/>
        <v>2040</v>
      </c>
      <c r="C38" s="118"/>
      <c r="D38" s="117">
        <f t="shared" ref="D38:F38" si="44">ROUND(D37*(1+$J88),2)</f>
        <v>89.94</v>
      </c>
      <c r="E38" s="115">
        <f t="shared" si="44"/>
        <v>53.31</v>
      </c>
      <c r="F38" s="115">
        <f t="shared" si="44"/>
        <v>13.09</v>
      </c>
      <c r="G38" s="117">
        <f t="shared" si="39"/>
        <v>91.15</v>
      </c>
      <c r="H38" s="117">
        <f t="shared" si="40"/>
        <v>181.09</v>
      </c>
      <c r="I38" s="117">
        <f>VLOOKUP(B38,'Table 4'!$B$13:$C$43,2,FALSE)</f>
        <v>7.84</v>
      </c>
      <c r="J38" s="117">
        <f t="shared" si="31"/>
        <v>75.37</v>
      </c>
      <c r="K38" s="117">
        <f t="shared" si="32"/>
        <v>138.01</v>
      </c>
      <c r="M38" s="66"/>
    </row>
    <row r="39" spans="2:15">
      <c r="B39" s="113">
        <f t="shared" si="2"/>
        <v>2041</v>
      </c>
      <c r="C39" s="118"/>
      <c r="D39" s="117">
        <f t="shared" ref="D39:F39" si="45">ROUND(D38*(1+$J89),2)</f>
        <v>92.15</v>
      </c>
      <c r="E39" s="115">
        <f t="shared" si="45"/>
        <v>54.62</v>
      </c>
      <c r="F39" s="115">
        <f t="shared" si="45"/>
        <v>13.41</v>
      </c>
      <c r="G39" s="117">
        <f t="shared" si="39"/>
        <v>93.39</v>
      </c>
      <c r="H39" s="117">
        <f t="shared" si="40"/>
        <v>185.54</v>
      </c>
      <c r="I39" s="117">
        <f>VLOOKUP(B39,'Table 4'!$B$13:$C$43,2,FALSE)</f>
        <v>8.0399999999999991</v>
      </c>
      <c r="J39" s="117">
        <f t="shared" si="31"/>
        <v>77.3</v>
      </c>
      <c r="K39" s="117">
        <f t="shared" si="32"/>
        <v>141.47999999999999</v>
      </c>
      <c r="M39" s="66"/>
    </row>
    <row r="40" spans="2:15">
      <c r="B40" s="113">
        <f t="shared" si="2"/>
        <v>2042</v>
      </c>
      <c r="C40" s="118"/>
      <c r="D40" s="117">
        <f t="shared" ref="D40:F40" si="46">ROUND(D39*(1+$J90),2)</f>
        <v>94.42</v>
      </c>
      <c r="E40" s="115">
        <f t="shared" si="46"/>
        <v>55.97</v>
      </c>
      <c r="F40" s="115">
        <f t="shared" si="46"/>
        <v>13.74</v>
      </c>
      <c r="G40" s="117">
        <f t="shared" si="39"/>
        <v>95.69</v>
      </c>
      <c r="H40" s="117">
        <f t="shared" si="40"/>
        <v>190.11</v>
      </c>
      <c r="I40" s="117">
        <f>VLOOKUP(B40,'Table 4'!$B$13:$C$43,2,FALSE)</f>
        <v>8.25</v>
      </c>
      <c r="J40" s="117">
        <f t="shared" si="31"/>
        <v>79.319999999999993</v>
      </c>
      <c r="K40" s="117">
        <f t="shared" si="32"/>
        <v>145.08000000000001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190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270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192</v>
      </c>
      <c r="F58" s="124">
        <f>C69</f>
        <v>199.924125</v>
      </c>
      <c r="G58" s="57">
        <f>F58/F60</f>
        <v>1</v>
      </c>
      <c r="H58" s="138">
        <f>C70</f>
        <v>701.59905041057641</v>
      </c>
      <c r="I58" s="140">
        <f>C73</f>
        <v>30.657239904849501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702</v>
      </c>
      <c r="I60" s="140">
        <f>ROUND(((F58*I58)+(F59*I59))/F60,2)</f>
        <v>30.66</v>
      </c>
    </row>
    <row r="61" spans="3:11">
      <c r="C61" s="154"/>
      <c r="F61" s="124"/>
      <c r="G61" s="57"/>
      <c r="H61" s="125"/>
      <c r="I61" s="126"/>
    </row>
    <row r="62" spans="3:11">
      <c r="C62" s="155" t="s">
        <v>270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210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211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210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191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189</v>
      </c>
      <c r="C70" s="125">
        <v>701.59905041057641</v>
      </c>
      <c r="D70" s="125"/>
      <c r="E70" s="110" t="s">
        <v>78</v>
      </c>
    </row>
    <row r="71" spans="2:11">
      <c r="B71" s="110" t="s">
        <v>189</v>
      </c>
      <c r="C71" s="126">
        <v>16.0158293408495</v>
      </c>
      <c r="D71" s="126"/>
      <c r="E71" s="110" t="s">
        <v>79</v>
      </c>
    </row>
    <row r="72" spans="2:11">
      <c r="B72" s="110" t="s">
        <v>189</v>
      </c>
      <c r="C72" s="49">
        <v>14.641410564000001</v>
      </c>
      <c r="D72" s="49"/>
      <c r="E72" s="110" t="s">
        <v>75</v>
      </c>
    </row>
    <row r="73" spans="2:11">
      <c r="B73" s="110" t="s">
        <v>189</v>
      </c>
      <c r="C73" s="126">
        <f>C71+C72</f>
        <v>30.657239904849501</v>
      </c>
      <c r="D73" s="126"/>
      <c r="E73" s="110" t="s">
        <v>80</v>
      </c>
    </row>
    <row r="74" spans="2:11">
      <c r="B74" s="110" t="s">
        <v>189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7">C83+1</f>
        <v>2018</v>
      </c>
      <c r="D84" s="57">
        <v>2.1684070430924685E-2</v>
      </c>
      <c r="F84" s="135">
        <f t="shared" ref="F84:F91" si="48">F83+1</f>
        <v>2027</v>
      </c>
      <c r="G84" s="57">
        <v>2.3164081218836952E-2</v>
      </c>
      <c r="I84" s="135">
        <f t="shared" ref="I84:I91" si="49">I83+1</f>
        <v>2036</v>
      </c>
      <c r="J84" s="57">
        <v>2.4311492116604327E-2</v>
      </c>
    </row>
    <row r="85" spans="3:15">
      <c r="C85" s="135">
        <f t="shared" si="47"/>
        <v>2019</v>
      </c>
      <c r="D85" s="57">
        <v>2.0023445288848141E-2</v>
      </c>
      <c r="F85" s="135">
        <f t="shared" si="48"/>
        <v>2028</v>
      </c>
      <c r="G85" s="57">
        <v>2.3269517424980624E-2</v>
      </c>
      <c r="I85" s="135">
        <f t="shared" si="49"/>
        <v>2037</v>
      </c>
      <c r="J85" s="57">
        <v>2.4277391473133791E-2</v>
      </c>
    </row>
    <row r="86" spans="3:15">
      <c r="C86" s="135">
        <f t="shared" si="47"/>
        <v>2020</v>
      </c>
      <c r="D86" s="57">
        <v>2.1423649370385656E-2</v>
      </c>
      <c r="F86" s="135">
        <f t="shared" si="48"/>
        <v>2029</v>
      </c>
      <c r="G86" s="57">
        <v>2.3660062349176059E-2</v>
      </c>
      <c r="I86" s="135">
        <f t="shared" si="49"/>
        <v>2038</v>
      </c>
      <c r="J86" s="57">
        <v>2.4418737348747444E-2</v>
      </c>
    </row>
    <row r="87" spans="3:15">
      <c r="C87" s="135">
        <f t="shared" si="47"/>
        <v>2021</v>
      </c>
      <c r="D87" s="57">
        <v>2.2444603435442634E-2</v>
      </c>
      <c r="F87" s="135">
        <f t="shared" si="48"/>
        <v>2030</v>
      </c>
      <c r="G87" s="57">
        <v>2.3797996946838929E-2</v>
      </c>
      <c r="I87" s="135">
        <f t="shared" si="49"/>
        <v>2039</v>
      </c>
      <c r="J87" s="57">
        <v>2.4490791911648602E-2</v>
      </c>
    </row>
    <row r="88" spans="3:15">
      <c r="C88" s="135">
        <f t="shared" si="47"/>
        <v>2022</v>
      </c>
      <c r="D88" s="57">
        <v>2.2559296067847567E-2</v>
      </c>
      <c r="F88" s="135">
        <f t="shared" si="48"/>
        <v>2031</v>
      </c>
      <c r="G88" s="57">
        <v>2.4014000123530499E-2</v>
      </c>
      <c r="I88" s="135">
        <f t="shared" si="49"/>
        <v>2040</v>
      </c>
      <c r="J88" s="57">
        <v>2.442458536688985E-2</v>
      </c>
    </row>
    <row r="89" spans="3:15" s="112" customFormat="1">
      <c r="C89" s="135">
        <f t="shared" si="47"/>
        <v>2023</v>
      </c>
      <c r="D89" s="57">
        <v>2.3031082544693549E-2</v>
      </c>
      <c r="F89" s="135">
        <f t="shared" si="48"/>
        <v>2032</v>
      </c>
      <c r="G89" s="57">
        <v>2.4075090077113837E-2</v>
      </c>
      <c r="I89" s="135">
        <f t="shared" si="49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7"/>
        <v>2024</v>
      </c>
      <c r="D90" s="57">
        <v>2.3134274986934988E-2</v>
      </c>
      <c r="F90" s="135">
        <f t="shared" si="48"/>
        <v>2033</v>
      </c>
      <c r="G90" s="57">
        <v>2.4191075903759129E-2</v>
      </c>
      <c r="I90" s="135">
        <f t="shared" si="49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7"/>
        <v>2025</v>
      </c>
      <c r="D91" s="57">
        <v>2.3159080336675242E-2</v>
      </c>
      <c r="F91" s="135">
        <f t="shared" si="48"/>
        <v>2034</v>
      </c>
      <c r="G91" s="57">
        <v>2.4219456505286896E-2</v>
      </c>
      <c r="I91" s="135">
        <f t="shared" si="49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honeticPr fontId="6" type="noConversion"/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A44" sqref="A44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26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101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179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Willamette Valley - 436 MW - CCCT Dry "G/H", 1x1 - West Side Resource (1,500')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1363</v>
      </c>
      <c r="D14" s="115">
        <f>ROUND(C14*$C$76,2)</f>
        <v>98.9</v>
      </c>
      <c r="E14" s="116">
        <f>$I$60</f>
        <v>43.7</v>
      </c>
      <c r="F14" s="116">
        <f>$J$65</f>
        <v>2.02</v>
      </c>
      <c r="G14" s="117">
        <f t="shared" ref="G14:G24" si="0">ROUND(F14*(8.76*$G$65)+E14,2)</f>
        <v>56.14</v>
      </c>
      <c r="H14" s="117">
        <f t="shared" ref="H14:H24" si="1">ROUND(D14+G14,2)</f>
        <v>155.04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>ROUND(D14*(1+$D83),2)</f>
        <v>101.08</v>
      </c>
      <c r="E15" s="115">
        <f t="shared" ref="D15:F17" si="3">ROUND(E14*(1+$D83),2)</f>
        <v>44.67</v>
      </c>
      <c r="F15" s="115">
        <f t="shared" si="3"/>
        <v>2.06</v>
      </c>
      <c r="G15" s="119">
        <f t="shared" si="0"/>
        <v>57.36</v>
      </c>
      <c r="H15" s="119">
        <f t="shared" si="1"/>
        <v>158.44</v>
      </c>
      <c r="I15" s="117"/>
      <c r="J15" s="117"/>
      <c r="K15" s="117"/>
    </row>
    <row r="16" spans="2:14">
      <c r="B16" s="113">
        <f t="shared" si="2"/>
        <v>2018</v>
      </c>
      <c r="C16" s="118"/>
      <c r="D16" s="115">
        <f t="shared" si="3"/>
        <v>103.27</v>
      </c>
      <c r="E16" s="115">
        <f t="shared" si="3"/>
        <v>45.64</v>
      </c>
      <c r="F16" s="115">
        <f t="shared" si="3"/>
        <v>2.1</v>
      </c>
      <c r="G16" s="117">
        <f t="shared" si="0"/>
        <v>58.57</v>
      </c>
      <c r="H16" s="117">
        <f t="shared" si="1"/>
        <v>161.84</v>
      </c>
      <c r="I16" s="117"/>
      <c r="J16" s="117"/>
      <c r="K16" s="117"/>
    </row>
    <row r="17" spans="2:13">
      <c r="B17" s="113">
        <f t="shared" si="2"/>
        <v>2019</v>
      </c>
      <c r="C17" s="118"/>
      <c r="D17" s="115">
        <f t="shared" si="3"/>
        <v>105.34</v>
      </c>
      <c r="E17" s="115">
        <f t="shared" si="3"/>
        <v>46.55</v>
      </c>
      <c r="F17" s="115">
        <f t="shared" si="3"/>
        <v>2.14</v>
      </c>
      <c r="G17" s="117">
        <f t="shared" si="0"/>
        <v>59.73</v>
      </c>
      <c r="H17" s="117">
        <f t="shared" si="1"/>
        <v>165.07</v>
      </c>
      <c r="I17" s="117"/>
      <c r="J17" s="117"/>
      <c r="K17" s="117"/>
    </row>
    <row r="18" spans="2:13">
      <c r="B18" s="113">
        <f t="shared" si="2"/>
        <v>2020</v>
      </c>
      <c r="C18" s="118"/>
      <c r="D18" s="115">
        <f t="shared" ref="D18:F18" si="4">ROUND(D17*(1+$D86),2)</f>
        <v>107.6</v>
      </c>
      <c r="E18" s="115">
        <f t="shared" si="4"/>
        <v>47.55</v>
      </c>
      <c r="F18" s="115">
        <f t="shared" si="4"/>
        <v>2.19</v>
      </c>
      <c r="G18" s="117">
        <f t="shared" ref="G18:G23" si="5">ROUND(F18*(8.76*$G$65)+E18,2)</f>
        <v>61.04</v>
      </c>
      <c r="H18" s="117">
        <f t="shared" ref="H18:H23" si="6">ROUND(D18+G18,2)</f>
        <v>168.64</v>
      </c>
      <c r="I18" s="117"/>
      <c r="J18" s="117"/>
      <c r="K18" s="117"/>
    </row>
    <row r="19" spans="2:13">
      <c r="B19" s="113">
        <f t="shared" si="2"/>
        <v>2021</v>
      </c>
      <c r="C19" s="118"/>
      <c r="D19" s="115">
        <f t="shared" ref="D19:F19" si="7">ROUND(D18*(1+$D87),2)</f>
        <v>110.02</v>
      </c>
      <c r="E19" s="115">
        <f t="shared" si="7"/>
        <v>48.62</v>
      </c>
      <c r="F19" s="115">
        <f t="shared" si="7"/>
        <v>2.2400000000000002</v>
      </c>
      <c r="G19" s="117">
        <f t="shared" si="5"/>
        <v>62.41</v>
      </c>
      <c r="H19" s="117">
        <f t="shared" si="6"/>
        <v>172.43</v>
      </c>
      <c r="I19" s="117"/>
      <c r="J19" s="117"/>
      <c r="K19" s="117"/>
    </row>
    <row r="20" spans="2:13">
      <c r="B20" s="113">
        <f t="shared" si="2"/>
        <v>2022</v>
      </c>
      <c r="C20" s="118"/>
      <c r="D20" s="115">
        <f t="shared" ref="D20:F20" si="8">ROUND(D19*(1+$D88),2)</f>
        <v>112.5</v>
      </c>
      <c r="E20" s="115">
        <f t="shared" si="8"/>
        <v>49.72</v>
      </c>
      <c r="F20" s="115">
        <f t="shared" si="8"/>
        <v>2.29</v>
      </c>
      <c r="G20" s="117">
        <f t="shared" si="5"/>
        <v>63.82</v>
      </c>
      <c r="H20" s="117">
        <f t="shared" si="6"/>
        <v>176.32</v>
      </c>
      <c r="I20" s="117"/>
      <c r="J20" s="117"/>
      <c r="K20" s="117"/>
    </row>
    <row r="21" spans="2:13">
      <c r="B21" s="113">
        <f t="shared" si="2"/>
        <v>2023</v>
      </c>
      <c r="C21" s="118"/>
      <c r="D21" s="115">
        <f t="shared" ref="D21:F21" si="9">ROUND(D20*(1+$D89),2)</f>
        <v>115.09</v>
      </c>
      <c r="E21" s="115">
        <f t="shared" si="9"/>
        <v>50.87</v>
      </c>
      <c r="F21" s="115">
        <f t="shared" si="9"/>
        <v>2.34</v>
      </c>
      <c r="G21" s="117">
        <f t="shared" si="5"/>
        <v>65.28</v>
      </c>
      <c r="H21" s="117">
        <f t="shared" si="6"/>
        <v>180.37</v>
      </c>
      <c r="I21" s="117"/>
      <c r="J21" s="117"/>
      <c r="K21" s="117"/>
    </row>
    <row r="22" spans="2:13">
      <c r="B22" s="113">
        <f t="shared" si="2"/>
        <v>2024</v>
      </c>
      <c r="C22" s="118"/>
      <c r="D22" s="115">
        <f t="shared" ref="D22:F22" si="10">ROUND(D21*(1+$D90),2)</f>
        <v>117.75</v>
      </c>
      <c r="E22" s="115">
        <f t="shared" si="10"/>
        <v>52.05</v>
      </c>
      <c r="F22" s="115">
        <f t="shared" si="10"/>
        <v>2.39</v>
      </c>
      <c r="G22" s="117">
        <f t="shared" si="5"/>
        <v>66.77</v>
      </c>
      <c r="H22" s="117">
        <f t="shared" si="6"/>
        <v>184.52</v>
      </c>
      <c r="I22" s="117"/>
      <c r="J22" s="117"/>
      <c r="K22" s="117"/>
    </row>
    <row r="23" spans="2:13">
      <c r="B23" s="113">
        <f t="shared" si="2"/>
        <v>2025</v>
      </c>
      <c r="C23" s="118"/>
      <c r="D23" s="115">
        <f t="shared" ref="D23:F23" si="11">ROUND(D22*(1+$D91),2)</f>
        <v>120.48</v>
      </c>
      <c r="E23" s="115">
        <f t="shared" si="11"/>
        <v>53.26</v>
      </c>
      <c r="F23" s="115">
        <f t="shared" si="11"/>
        <v>2.4500000000000002</v>
      </c>
      <c r="G23" s="117">
        <f t="shared" si="5"/>
        <v>68.349999999999994</v>
      </c>
      <c r="H23" s="117">
        <f t="shared" si="6"/>
        <v>188.83</v>
      </c>
      <c r="I23" s="117"/>
      <c r="J23" s="117"/>
      <c r="K23" s="117"/>
    </row>
    <row r="24" spans="2:13">
      <c r="B24" s="113">
        <f t="shared" si="2"/>
        <v>2026</v>
      </c>
      <c r="C24" s="118"/>
      <c r="D24" s="119">
        <f>ROUND(D23*(1+$G83),2)</f>
        <v>123.24</v>
      </c>
      <c r="E24" s="119">
        <f>ROUND(E23*(1+$G83),2)</f>
        <v>54.48</v>
      </c>
      <c r="F24" s="119">
        <f>ROUND(F23*(1+$G83),2)</f>
        <v>2.5099999999999998</v>
      </c>
      <c r="G24" s="117">
        <f t="shared" si="0"/>
        <v>69.94</v>
      </c>
      <c r="H24" s="117">
        <f t="shared" si="1"/>
        <v>193.18</v>
      </c>
      <c r="I24" s="117"/>
      <c r="J24" s="117"/>
      <c r="K24" s="117"/>
    </row>
    <row r="25" spans="2:13">
      <c r="B25" s="113">
        <f t="shared" si="2"/>
        <v>2027</v>
      </c>
      <c r="C25" s="118"/>
      <c r="D25" s="119">
        <f t="shared" ref="D25:F25" si="12">ROUND(D24*(1+$G84),2)</f>
        <v>126.09</v>
      </c>
      <c r="E25" s="119">
        <f t="shared" si="12"/>
        <v>55.74</v>
      </c>
      <c r="F25" s="119">
        <f t="shared" si="12"/>
        <v>2.57</v>
      </c>
      <c r="G25" s="117">
        <f t="shared" ref="G25:G30" si="13">ROUND(F25*(8.76*$G$65)+E25,2)</f>
        <v>71.569999999999993</v>
      </c>
      <c r="H25" s="117">
        <f t="shared" ref="H25:H30" si="14">ROUND(D25+G25,2)</f>
        <v>197.66</v>
      </c>
      <c r="I25" s="117"/>
      <c r="J25" s="117"/>
      <c r="K25" s="117"/>
    </row>
    <row r="26" spans="2:13">
      <c r="B26" s="113">
        <f t="shared" si="2"/>
        <v>2028</v>
      </c>
      <c r="C26" s="118"/>
      <c r="D26" s="119">
        <f t="shared" ref="D26:F26" si="15">ROUND(D25*(1+$G85),2)</f>
        <v>129.02000000000001</v>
      </c>
      <c r="E26" s="119">
        <f t="shared" si="15"/>
        <v>57.04</v>
      </c>
      <c r="F26" s="119">
        <f t="shared" si="15"/>
        <v>2.63</v>
      </c>
      <c r="G26" s="117">
        <f t="shared" si="13"/>
        <v>73.239999999999995</v>
      </c>
      <c r="H26" s="117">
        <f t="shared" si="14"/>
        <v>202.26</v>
      </c>
      <c r="I26" s="117"/>
      <c r="J26" s="117"/>
      <c r="K26" s="117"/>
    </row>
    <row r="27" spans="2:13">
      <c r="B27" s="113">
        <f t="shared" si="2"/>
        <v>2029</v>
      </c>
      <c r="C27" s="118"/>
      <c r="D27" s="119">
        <f t="shared" ref="D27:F27" si="16">ROUND(D26*(1+$G86),2)</f>
        <v>132.07</v>
      </c>
      <c r="E27" s="119">
        <f t="shared" si="16"/>
        <v>58.39</v>
      </c>
      <c r="F27" s="119">
        <f t="shared" si="16"/>
        <v>2.69</v>
      </c>
      <c r="G27" s="117">
        <f t="shared" si="13"/>
        <v>74.959999999999994</v>
      </c>
      <c r="H27" s="117">
        <f t="shared" si="14"/>
        <v>207.03</v>
      </c>
      <c r="I27" s="117"/>
      <c r="J27" s="117"/>
      <c r="K27" s="117"/>
    </row>
    <row r="28" spans="2:13">
      <c r="B28" s="113">
        <f t="shared" si="2"/>
        <v>2030</v>
      </c>
      <c r="C28" s="118"/>
      <c r="D28" s="119">
        <f t="shared" ref="D28:D29" si="17">ROUND(D27*(1+$G87),2)</f>
        <v>135.21</v>
      </c>
      <c r="E28" s="119">
        <f t="shared" ref="E28:E29" si="18">ROUND(E27*(1+$G87),2)</f>
        <v>59.78</v>
      </c>
      <c r="F28" s="119">
        <f t="shared" ref="F28:F29" si="19">ROUND(F27*(1+$G87),2)</f>
        <v>2.75</v>
      </c>
      <c r="G28" s="117">
        <f t="shared" ref="G28:G29" si="20">ROUND(F28*(8.76*$G$65)+E28,2)</f>
        <v>76.72</v>
      </c>
      <c r="H28" s="117">
        <f t="shared" ref="H28:H29" si="21">ROUND(D28+G28,2)</f>
        <v>211.93</v>
      </c>
      <c r="I28" s="117"/>
      <c r="J28" s="117"/>
      <c r="K28" s="117"/>
    </row>
    <row r="29" spans="2:13" ht="13.5" thickBot="1">
      <c r="B29" s="227">
        <f t="shared" si="2"/>
        <v>2031</v>
      </c>
      <c r="C29" s="228"/>
      <c r="D29" s="203">
        <f t="shared" si="17"/>
        <v>138.46</v>
      </c>
      <c r="E29" s="203">
        <f t="shared" si="18"/>
        <v>61.22</v>
      </c>
      <c r="F29" s="203">
        <f t="shared" si="19"/>
        <v>2.82</v>
      </c>
      <c r="G29" s="144">
        <f t="shared" si="20"/>
        <v>78.59</v>
      </c>
      <c r="H29" s="144">
        <f t="shared" si="21"/>
        <v>217.05</v>
      </c>
      <c r="I29" s="144"/>
      <c r="J29" s="144"/>
      <c r="K29" s="144"/>
    </row>
    <row r="30" spans="2:13" s="154" customFormat="1">
      <c r="B30" s="157">
        <f t="shared" si="2"/>
        <v>2032</v>
      </c>
      <c r="C30" s="158"/>
      <c r="D30" s="119">
        <f t="shared" ref="D30:F30" si="22">ROUND(D29*(1+$G89),2)</f>
        <v>141.79</v>
      </c>
      <c r="E30" s="119">
        <f t="shared" si="22"/>
        <v>62.69</v>
      </c>
      <c r="F30" s="119">
        <f t="shared" si="22"/>
        <v>2.89</v>
      </c>
      <c r="G30" s="117">
        <f t="shared" si="13"/>
        <v>80.489999999999995</v>
      </c>
      <c r="H30" s="117">
        <f t="shared" si="14"/>
        <v>222.28</v>
      </c>
      <c r="I30" s="117">
        <f>VLOOKUP(B30,'Table 4'!$B$13:$D$43,3,FALSE)</f>
        <v>5.38</v>
      </c>
      <c r="J30" s="117">
        <f t="shared" ref="J30:J32" si="23">ROUND($K$65*I30/1000,2)</f>
        <v>34.51</v>
      </c>
      <c r="K30" s="117">
        <f t="shared" ref="K30:K32" si="24">ROUND(H30*1000/8760/$G$65+J30,2)</f>
        <v>70.599999999999994</v>
      </c>
      <c r="M30" s="110"/>
    </row>
    <row r="31" spans="2:13" s="154" customFormat="1">
      <c r="B31" s="157">
        <f t="shared" si="2"/>
        <v>2033</v>
      </c>
      <c r="C31" s="158"/>
      <c r="D31" s="119">
        <f t="shared" ref="D31:D32" si="25">ROUND(D30*(1+$G90),2)</f>
        <v>145.22</v>
      </c>
      <c r="E31" s="119">
        <f t="shared" ref="E31:E32" si="26">ROUND(E30*(1+$G90),2)</f>
        <v>64.209999999999994</v>
      </c>
      <c r="F31" s="119">
        <f t="shared" ref="F31:F32" si="27">ROUND(F30*(1+$G90),2)</f>
        <v>2.96</v>
      </c>
      <c r="G31" s="117">
        <f t="shared" ref="G31:G32" si="28">ROUND(F31*(8.76*$G$65)+E31,2)</f>
        <v>82.44</v>
      </c>
      <c r="H31" s="117">
        <f t="shared" ref="H31:H32" si="29">ROUND(D31+G31,2)</f>
        <v>227.66</v>
      </c>
      <c r="I31" s="117">
        <f>VLOOKUP(B31,'Table 4'!$B$13:$D$43,3,FALSE)</f>
        <v>5.76</v>
      </c>
      <c r="J31" s="117">
        <f t="shared" si="23"/>
        <v>36.950000000000003</v>
      </c>
      <c r="K31" s="117">
        <f t="shared" si="24"/>
        <v>73.92</v>
      </c>
      <c r="M31" s="110"/>
    </row>
    <row r="32" spans="2:13" s="154" customFormat="1">
      <c r="B32" s="113">
        <f t="shared" si="2"/>
        <v>2034</v>
      </c>
      <c r="C32" s="118"/>
      <c r="D32" s="117">
        <f t="shared" si="25"/>
        <v>148.74</v>
      </c>
      <c r="E32" s="115">
        <f t="shared" si="26"/>
        <v>65.77</v>
      </c>
      <c r="F32" s="115">
        <f t="shared" si="27"/>
        <v>3.03</v>
      </c>
      <c r="G32" s="117">
        <f t="shared" si="28"/>
        <v>84.43</v>
      </c>
      <c r="H32" s="117">
        <f t="shared" si="29"/>
        <v>233.17</v>
      </c>
      <c r="I32" s="117">
        <f>VLOOKUP(B32,'Table 4'!$B$13:$D$43,3,FALSE)</f>
        <v>6.02</v>
      </c>
      <c r="J32" s="117">
        <f t="shared" si="23"/>
        <v>38.619999999999997</v>
      </c>
      <c r="K32" s="117">
        <f t="shared" si="24"/>
        <v>76.48</v>
      </c>
      <c r="M32" s="110"/>
    </row>
    <row r="33" spans="2:15">
      <c r="B33" s="113">
        <f t="shared" si="2"/>
        <v>2035</v>
      </c>
      <c r="C33" s="118"/>
      <c r="D33" s="117">
        <f>ROUND(D32*(1+$J83),2)</f>
        <v>152.34</v>
      </c>
      <c r="E33" s="115">
        <f>ROUND(E32*(1+$J83),2)</f>
        <v>67.36</v>
      </c>
      <c r="F33" s="115">
        <f>ROUND(F32*(1+$J83),2)</f>
        <v>3.1</v>
      </c>
      <c r="G33" s="117">
        <f t="shared" ref="G33" si="30">ROUND(F33*(8.76*$G$65)+E33,2)</f>
        <v>86.45</v>
      </c>
      <c r="H33" s="117">
        <f t="shared" ref="H33" si="31">ROUND(D33+G33,2)</f>
        <v>238.79</v>
      </c>
      <c r="I33" s="117">
        <f>VLOOKUP(B33,'Table 4'!$B$13:$D$43,3,FALSE)</f>
        <v>6.29</v>
      </c>
      <c r="J33" s="117">
        <f t="shared" ref="J33:J35" si="32">ROUND($K$65*I33/1000,2)</f>
        <v>40.35</v>
      </c>
      <c r="K33" s="117">
        <f t="shared" ref="K33:K35" si="33">ROUND(H33*1000/8760/$G$65+J33,2)</f>
        <v>79.13</v>
      </c>
    </row>
    <row r="34" spans="2:15">
      <c r="B34" s="113">
        <f t="shared" si="2"/>
        <v>2036</v>
      </c>
      <c r="C34" s="118"/>
      <c r="D34" s="117">
        <f t="shared" ref="D34:F34" si="34">ROUND(D33*(1+$J84),2)</f>
        <v>156.04</v>
      </c>
      <c r="E34" s="115">
        <f t="shared" si="34"/>
        <v>69</v>
      </c>
      <c r="F34" s="115">
        <f t="shared" si="34"/>
        <v>3.18</v>
      </c>
      <c r="G34" s="117">
        <f t="shared" ref="G34:G39" si="35">ROUND(F34*(8.76*$G$65)+E34,2)</f>
        <v>88.58</v>
      </c>
      <c r="H34" s="117">
        <f t="shared" ref="H34:H39" si="36">ROUND(D34+G34,2)</f>
        <v>244.62</v>
      </c>
      <c r="I34" s="117">
        <f>VLOOKUP(B34,'Table 4'!$B$13:$D$43,3,FALSE)</f>
        <v>6.8</v>
      </c>
      <c r="J34" s="117">
        <f t="shared" si="32"/>
        <v>43.62</v>
      </c>
      <c r="K34" s="117">
        <f t="shared" si="33"/>
        <v>83.34</v>
      </c>
    </row>
    <row r="35" spans="2:15">
      <c r="B35" s="113">
        <f t="shared" si="2"/>
        <v>2037</v>
      </c>
      <c r="C35" s="118"/>
      <c r="D35" s="117">
        <f t="shared" ref="D35:F35" si="37">ROUND(D34*(1+$J85),2)</f>
        <v>159.83000000000001</v>
      </c>
      <c r="E35" s="115">
        <f t="shared" si="37"/>
        <v>70.680000000000007</v>
      </c>
      <c r="F35" s="115">
        <f t="shared" si="37"/>
        <v>3.26</v>
      </c>
      <c r="G35" s="117">
        <f t="shared" si="35"/>
        <v>90.76</v>
      </c>
      <c r="H35" s="117">
        <f t="shared" si="36"/>
        <v>250.59</v>
      </c>
      <c r="I35" s="117">
        <f>VLOOKUP(B35,'Table 4'!$B$13:$D$43,3,FALSE)</f>
        <v>7.05</v>
      </c>
      <c r="J35" s="117">
        <f t="shared" si="32"/>
        <v>45.23</v>
      </c>
      <c r="K35" s="117">
        <f t="shared" si="33"/>
        <v>85.92</v>
      </c>
    </row>
    <row r="36" spans="2:15">
      <c r="B36" s="113">
        <f t="shared" si="2"/>
        <v>2038</v>
      </c>
      <c r="C36" s="118"/>
      <c r="D36" s="117">
        <f t="shared" ref="D36:F36" si="38">ROUND(D35*(1+$J86),2)</f>
        <v>163.72999999999999</v>
      </c>
      <c r="E36" s="115">
        <f t="shared" si="38"/>
        <v>72.41</v>
      </c>
      <c r="F36" s="115">
        <f t="shared" si="38"/>
        <v>3.34</v>
      </c>
      <c r="G36" s="117">
        <f t="shared" si="35"/>
        <v>92.98</v>
      </c>
      <c r="H36" s="117">
        <f t="shared" si="36"/>
        <v>256.70999999999998</v>
      </c>
      <c r="I36" s="117">
        <f>VLOOKUP(B36,'Table 4'!$B$13:$D$43,3,FALSE)</f>
        <v>7.46</v>
      </c>
      <c r="J36" s="117">
        <f t="shared" ref="J36:J39" si="39">ROUND($K$65*I36/1000,2)</f>
        <v>47.86</v>
      </c>
      <c r="K36" s="117">
        <f t="shared" ref="K36:K39" si="40">ROUND(H36*1000/8760/$G$65+J36,2)</f>
        <v>89.55</v>
      </c>
    </row>
    <row r="37" spans="2:15">
      <c r="B37" s="113">
        <f t="shared" si="2"/>
        <v>2039</v>
      </c>
      <c r="C37" s="118"/>
      <c r="D37" s="117">
        <f t="shared" ref="D37:F37" si="41">ROUND(D36*(1+$J87),2)</f>
        <v>167.74</v>
      </c>
      <c r="E37" s="115">
        <f t="shared" si="41"/>
        <v>74.180000000000007</v>
      </c>
      <c r="F37" s="115">
        <f t="shared" si="41"/>
        <v>3.42</v>
      </c>
      <c r="G37" s="117">
        <f t="shared" si="35"/>
        <v>95.24</v>
      </c>
      <c r="H37" s="117">
        <f t="shared" si="36"/>
        <v>262.98</v>
      </c>
      <c r="I37" s="117">
        <f>VLOOKUP(B37,'Table 4'!$B$13:$D$43,3,FALSE)</f>
        <v>7.75</v>
      </c>
      <c r="J37" s="117">
        <f t="shared" si="39"/>
        <v>49.72</v>
      </c>
      <c r="K37" s="117">
        <f t="shared" si="40"/>
        <v>92.42</v>
      </c>
    </row>
    <row r="38" spans="2:15">
      <c r="B38" s="113">
        <f t="shared" si="2"/>
        <v>2040</v>
      </c>
      <c r="C38" s="118"/>
      <c r="D38" s="117">
        <f t="shared" ref="D38:F38" si="42">ROUND(D37*(1+$J88),2)</f>
        <v>171.84</v>
      </c>
      <c r="E38" s="115">
        <f t="shared" si="42"/>
        <v>75.989999999999995</v>
      </c>
      <c r="F38" s="115">
        <f t="shared" si="42"/>
        <v>3.5</v>
      </c>
      <c r="G38" s="117">
        <f t="shared" si="35"/>
        <v>97.54</v>
      </c>
      <c r="H38" s="117">
        <f t="shared" si="36"/>
        <v>269.38</v>
      </c>
      <c r="I38" s="117">
        <f>VLOOKUP(B38,'Table 4'!$B$13:$D$43,3,FALSE)</f>
        <v>8.0299999999999994</v>
      </c>
      <c r="J38" s="117">
        <f t="shared" si="39"/>
        <v>51.51</v>
      </c>
      <c r="K38" s="117">
        <f t="shared" si="40"/>
        <v>95.25</v>
      </c>
    </row>
    <row r="39" spans="2:15">
      <c r="B39" s="113">
        <f t="shared" si="2"/>
        <v>2041</v>
      </c>
      <c r="C39" s="118"/>
      <c r="D39" s="117">
        <f t="shared" ref="D39:F40" si="43">ROUND(D38*(1+$J89),2)</f>
        <v>176.06</v>
      </c>
      <c r="E39" s="115">
        <f t="shared" si="43"/>
        <v>77.849999999999994</v>
      </c>
      <c r="F39" s="115">
        <f t="shared" si="43"/>
        <v>3.59</v>
      </c>
      <c r="G39" s="117">
        <f t="shared" si="35"/>
        <v>99.96</v>
      </c>
      <c r="H39" s="117">
        <f t="shared" si="36"/>
        <v>276.02</v>
      </c>
      <c r="I39" s="117">
        <f>VLOOKUP(B39,'Table 4'!$B$13:$D$43,3,FALSE)</f>
        <v>8.24</v>
      </c>
      <c r="J39" s="117">
        <f t="shared" si="39"/>
        <v>52.86</v>
      </c>
      <c r="K39" s="117">
        <f t="shared" si="40"/>
        <v>97.68</v>
      </c>
    </row>
    <row r="40" spans="2:15">
      <c r="B40" s="113">
        <f t="shared" si="2"/>
        <v>2042</v>
      </c>
      <c r="C40" s="118"/>
      <c r="D40" s="117">
        <f t="shared" si="43"/>
        <v>180.4</v>
      </c>
      <c r="E40" s="115">
        <f t="shared" si="43"/>
        <v>79.77</v>
      </c>
      <c r="F40" s="115">
        <f t="shared" si="43"/>
        <v>3.68</v>
      </c>
      <c r="G40" s="117">
        <f t="shared" ref="G40" si="44">ROUND(F40*(8.76*$G$65)+E40,2)</f>
        <v>102.43</v>
      </c>
      <c r="H40" s="117">
        <f t="shared" ref="H40" si="45">ROUND(D40+G40,2)</f>
        <v>282.83</v>
      </c>
      <c r="I40" s="117">
        <f>VLOOKUP(B40,'Table 4'!$B$13:$D$43,3,FALSE)</f>
        <v>8.4499999999999993</v>
      </c>
      <c r="J40" s="117">
        <f t="shared" ref="J40" si="46">ROUND($K$65*I40/1000,2)</f>
        <v>54.21</v>
      </c>
      <c r="K40" s="117">
        <f t="shared" ref="K40" si="47">ROUND(H40*1000/8760/$G$65+J40,2)</f>
        <v>100.14</v>
      </c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188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70.3%) + (c)</v>
      </c>
    </row>
    <row r="49" spans="3:15">
      <c r="C49" s="122" t="str">
        <f>H10</f>
        <v>(f)</v>
      </c>
      <c r="D49" s="117" t="str">
        <f>"= "&amp;D10&amp;" + "&amp;G10</f>
        <v>= (b) + (e)</v>
      </c>
    </row>
    <row r="50" spans="3:15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5">
      <c r="C51" s="122" t="str">
        <f>J10</f>
        <v>(h)</v>
      </c>
      <c r="D51" s="117" t="str">
        <f>"= "&amp;TEXT(K65,"?,0")&amp;" MMBtu/MWH x "&amp;I9</f>
        <v>= 6,415 MMBtu/MWH x $/MMBtu</v>
      </c>
    </row>
    <row r="52" spans="3:15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180</v>
      </c>
      <c r="D54" s="55"/>
      <c r="E54" s="55"/>
      <c r="F54" s="55"/>
      <c r="G54" s="55"/>
      <c r="H54" s="55"/>
      <c r="I54" s="55"/>
      <c r="J54" s="56"/>
      <c r="K54" s="123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54" t="s">
        <v>181</v>
      </c>
      <c r="F58" s="124">
        <f>C69</f>
        <v>385.35346874999999</v>
      </c>
      <c r="G58" s="57">
        <f>F58/F60</f>
        <v>0.88311475045887722</v>
      </c>
      <c r="H58" s="138">
        <f>C70</f>
        <v>1484.338135058779</v>
      </c>
      <c r="I58" s="140">
        <f>C73</f>
        <v>44.501635407885907</v>
      </c>
      <c r="O58" s="235"/>
    </row>
    <row r="59" spans="3:15">
      <c r="C59" s="154" t="s">
        <v>182</v>
      </c>
      <c r="F59" s="48">
        <f>D69</f>
        <v>51.003718749999997</v>
      </c>
      <c r="G59" s="44">
        <f>1-G58</f>
        <v>0.11688524954112278</v>
      </c>
      <c r="H59" s="139">
        <f>D70</f>
        <v>443.00439708045104</v>
      </c>
      <c r="I59" s="141">
        <f>D73</f>
        <v>37.670659567999998</v>
      </c>
    </row>
    <row r="60" spans="3:15">
      <c r="C60" s="154" t="s">
        <v>45</v>
      </c>
      <c r="F60" s="124">
        <f>F58+F59</f>
        <v>436.35718750000001</v>
      </c>
      <c r="G60" s="57">
        <f>G58+G59</f>
        <v>1</v>
      </c>
      <c r="H60" s="138">
        <f>ROUND(((F58*H58)+(F59*H59))/F60,0)</f>
        <v>1363</v>
      </c>
      <c r="I60" s="140">
        <f>ROUND(((F58*I58)+(F59*I59))/F60,2)</f>
        <v>43.7</v>
      </c>
    </row>
    <row r="61" spans="3:15">
      <c r="C61" s="154"/>
      <c r="F61" s="124"/>
      <c r="G61" s="57"/>
      <c r="H61" s="125"/>
      <c r="I61" s="126"/>
    </row>
    <row r="62" spans="3:15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56" t="str">
        <f>C58</f>
        <v>CCCT Dry "G/H", 1x1 - Turbine</v>
      </c>
      <c r="D63" s="127"/>
      <c r="E63" s="127"/>
      <c r="F63" s="110">
        <f>C69</f>
        <v>385.35346874999999</v>
      </c>
      <c r="G63" s="57">
        <f>C77</f>
        <v>0.78</v>
      </c>
      <c r="H63" s="210">
        <f>G63*F63</f>
        <v>300.57570562500001</v>
      </c>
      <c r="I63" s="57">
        <f>H63/H65</f>
        <v>0.98004394182130306</v>
      </c>
      <c r="J63" s="126">
        <f>C74</f>
        <v>2.0592662948867351</v>
      </c>
      <c r="K63" s="128">
        <f>C75</f>
        <v>6362</v>
      </c>
    </row>
    <row r="64" spans="3:15">
      <c r="C64" s="156" t="str">
        <f>C59</f>
        <v>CCCT Dry "G/H", 1x1 - Duct Firing</v>
      </c>
      <c r="D64" s="127"/>
      <c r="E64" s="127"/>
      <c r="F64" s="43">
        <f>D69</f>
        <v>51.003718749999997</v>
      </c>
      <c r="G64" s="44">
        <f>D77</f>
        <v>0.12</v>
      </c>
      <c r="H64" s="211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54" t="s">
        <v>50</v>
      </c>
      <c r="F65" s="110">
        <f>F63+F64</f>
        <v>436.35718750000001</v>
      </c>
      <c r="G65" s="129">
        <f>ROUND(H65/F65,3)</f>
        <v>0.70299999999999996</v>
      </c>
      <c r="H65" s="210">
        <f>SUM(H63:H64)</f>
        <v>306.696151875</v>
      </c>
      <c r="I65" s="57">
        <f>I63+I64</f>
        <v>1</v>
      </c>
      <c r="J65" s="126">
        <f>ROUND(($I63*J63)+($I64*J64),2)</f>
        <v>2.02</v>
      </c>
      <c r="K65" s="130">
        <f>ROUND(($I63*K63)+($I64*K64),0)</f>
        <v>6415</v>
      </c>
    </row>
    <row r="66" spans="2:12">
      <c r="G66" s="129"/>
      <c r="I66" s="57"/>
      <c r="J66" s="126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2">
      <c r="C69" s="110">
        <v>385.35346874999999</v>
      </c>
      <c r="D69" s="110">
        <v>51.003718749999997</v>
      </c>
      <c r="E69" s="110" t="s">
        <v>77</v>
      </c>
      <c r="H69" s="133"/>
    </row>
    <row r="70" spans="2:12">
      <c r="B70" s="110" t="s">
        <v>189</v>
      </c>
      <c r="C70" s="125">
        <v>1484.338135058779</v>
      </c>
      <c r="D70" s="125">
        <v>443.00439708045104</v>
      </c>
      <c r="E70" s="110" t="s">
        <v>78</v>
      </c>
      <c r="L70" s="67"/>
    </row>
    <row r="71" spans="2:12">
      <c r="B71" s="110" t="s">
        <v>189</v>
      </c>
      <c r="C71" s="126">
        <v>21.713180439885903</v>
      </c>
      <c r="D71" s="126">
        <v>5.39</v>
      </c>
      <c r="E71" s="110" t="s">
        <v>79</v>
      </c>
      <c r="L71" s="67"/>
    </row>
    <row r="72" spans="2:12">
      <c r="B72" s="110" t="s">
        <v>189</v>
      </c>
      <c r="C72" s="49">
        <v>22.788454968000003</v>
      </c>
      <c r="D72" s="49">
        <v>32.280659567999997</v>
      </c>
      <c r="E72" s="110" t="s">
        <v>75</v>
      </c>
      <c r="L72" s="67"/>
    </row>
    <row r="73" spans="2:12">
      <c r="B73" s="110" t="s">
        <v>189</v>
      </c>
      <c r="C73" s="126">
        <f>C71+C72</f>
        <v>44.501635407885907</v>
      </c>
      <c r="D73" s="126">
        <f>D71+D72</f>
        <v>37.670659567999998</v>
      </c>
      <c r="E73" s="110" t="s">
        <v>80</v>
      </c>
    </row>
    <row r="74" spans="2:12">
      <c r="C74" s="126">
        <v>2.0592662948867351</v>
      </c>
      <c r="D74" s="126">
        <v>0.15</v>
      </c>
      <c r="E74" s="110" t="s">
        <v>81</v>
      </c>
    </row>
    <row r="75" spans="2:12">
      <c r="C75" s="130">
        <v>6362</v>
      </c>
      <c r="D75" s="130">
        <v>9012</v>
      </c>
      <c r="E75" s="110" t="s">
        <v>53</v>
      </c>
    </row>
    <row r="76" spans="2:12">
      <c r="C76" s="151">
        <v>7.2562879502455491E-2</v>
      </c>
      <c r="D76" s="151">
        <v>7.2562879502455491E-2</v>
      </c>
      <c r="E76" s="110" t="s">
        <v>54</v>
      </c>
    </row>
    <row r="77" spans="2:12">
      <c r="C77" s="134">
        <v>0.78</v>
      </c>
      <c r="D77" s="134">
        <v>0.12</v>
      </c>
      <c r="E77" s="110" t="s">
        <v>55</v>
      </c>
    </row>
    <row r="78" spans="2:12">
      <c r="D78" s="57">
        <f>ROUND(H65/F65,3)</f>
        <v>0.70299999999999996</v>
      </c>
      <c r="E78" s="110" t="s">
        <v>56</v>
      </c>
    </row>
    <row r="79" spans="2:12">
      <c r="D79" s="129"/>
      <c r="E79" s="66"/>
    </row>
    <row r="80" spans="2:12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8">C83+1</f>
        <v>2018</v>
      </c>
      <c r="D84" s="57">
        <v>2.1684070430924685E-2</v>
      </c>
      <c r="F84" s="135">
        <f t="shared" ref="F84:F91" si="49">F83+1</f>
        <v>2027</v>
      </c>
      <c r="G84" s="57">
        <v>2.3164081218836952E-2</v>
      </c>
      <c r="I84" s="135">
        <f t="shared" ref="I84:I91" si="50">I83+1</f>
        <v>2036</v>
      </c>
      <c r="J84" s="57">
        <v>2.4311492116604327E-2</v>
      </c>
    </row>
    <row r="85" spans="3:15">
      <c r="C85" s="135">
        <f t="shared" si="48"/>
        <v>2019</v>
      </c>
      <c r="D85" s="57">
        <v>2.0023445288848141E-2</v>
      </c>
      <c r="F85" s="135">
        <f t="shared" si="49"/>
        <v>2028</v>
      </c>
      <c r="G85" s="57">
        <v>2.3269517424980624E-2</v>
      </c>
      <c r="I85" s="135">
        <f t="shared" si="50"/>
        <v>2037</v>
      </c>
      <c r="J85" s="57">
        <v>2.4277391473133791E-2</v>
      </c>
    </row>
    <row r="86" spans="3:15">
      <c r="C86" s="135">
        <f t="shared" si="48"/>
        <v>2020</v>
      </c>
      <c r="D86" s="57">
        <v>2.1423649370385656E-2</v>
      </c>
      <c r="F86" s="135">
        <f t="shared" si="49"/>
        <v>2029</v>
      </c>
      <c r="G86" s="57">
        <v>2.3660062349176059E-2</v>
      </c>
      <c r="I86" s="135">
        <f t="shared" si="50"/>
        <v>2038</v>
      </c>
      <c r="J86" s="57">
        <v>2.4418737348747444E-2</v>
      </c>
    </row>
    <row r="87" spans="3:15">
      <c r="C87" s="135">
        <f t="shared" si="48"/>
        <v>2021</v>
      </c>
      <c r="D87" s="57">
        <v>2.2444603435442634E-2</v>
      </c>
      <c r="F87" s="135">
        <f t="shared" si="49"/>
        <v>2030</v>
      </c>
      <c r="G87" s="57">
        <v>2.3797996946838929E-2</v>
      </c>
      <c r="I87" s="135">
        <f t="shared" si="50"/>
        <v>2039</v>
      </c>
      <c r="J87" s="57">
        <v>2.4490791911648602E-2</v>
      </c>
    </row>
    <row r="88" spans="3:15">
      <c r="C88" s="135">
        <f t="shared" si="48"/>
        <v>2022</v>
      </c>
      <c r="D88" s="57">
        <v>2.2559296067847567E-2</v>
      </c>
      <c r="F88" s="135">
        <f t="shared" si="49"/>
        <v>2031</v>
      </c>
      <c r="G88" s="57">
        <v>2.4014000123530499E-2</v>
      </c>
      <c r="I88" s="135">
        <f t="shared" si="50"/>
        <v>2040</v>
      </c>
      <c r="J88" s="57">
        <v>2.442458536688985E-2</v>
      </c>
    </row>
    <row r="89" spans="3:15" s="112" customFormat="1">
      <c r="C89" s="135">
        <f t="shared" si="48"/>
        <v>2023</v>
      </c>
      <c r="D89" s="57">
        <v>2.3031082544693549E-2</v>
      </c>
      <c r="F89" s="135">
        <f t="shared" si="49"/>
        <v>2032</v>
      </c>
      <c r="G89" s="57">
        <v>2.4075090077113837E-2</v>
      </c>
      <c r="I89" s="135">
        <f t="shared" si="5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8"/>
        <v>2024</v>
      </c>
      <c r="D90" s="57">
        <v>2.3134274986934988E-2</v>
      </c>
      <c r="F90" s="135">
        <f t="shared" si="49"/>
        <v>2033</v>
      </c>
      <c r="G90" s="57">
        <v>2.4191075903759129E-2</v>
      </c>
      <c r="I90" s="135">
        <f t="shared" si="5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8"/>
        <v>2025</v>
      </c>
      <c r="D91" s="57">
        <v>2.3159080336675242E-2</v>
      </c>
      <c r="F91" s="135">
        <f t="shared" si="49"/>
        <v>2034</v>
      </c>
      <c r="G91" s="57">
        <v>2.4219456505286896E-2</v>
      </c>
      <c r="I91" s="135">
        <f t="shared" si="5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88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A44" sqref="A44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5.25" hidden="1" customHeight="1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101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179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 DJohns - 477 MW - CCCT Dry "J/HA.02", 1x1 -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1203</v>
      </c>
      <c r="D14" s="115">
        <f>ROUND(C14*$C$76,2)</f>
        <v>87.29</v>
      </c>
      <c r="E14" s="116">
        <f>$I$60</f>
        <v>57.97</v>
      </c>
      <c r="F14" s="116">
        <f>$J$65</f>
        <v>2.2200000000000002</v>
      </c>
      <c r="G14" s="117">
        <f t="shared" ref="G14:G24" si="0">ROUND(F14*(8.76*$G$65)+E14,2)</f>
        <v>71.45</v>
      </c>
      <c r="H14" s="117">
        <f t="shared" ref="H14:H24" si="1">ROUND(D14+G14,2)</f>
        <v>158.74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89.22</v>
      </c>
      <c r="E15" s="115">
        <f t="shared" si="3"/>
        <v>59.25</v>
      </c>
      <c r="F15" s="115">
        <f t="shared" si="3"/>
        <v>2.27</v>
      </c>
      <c r="G15" s="119">
        <f t="shared" si="0"/>
        <v>73.03</v>
      </c>
      <c r="H15" s="119">
        <f t="shared" si="1"/>
        <v>162.25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91.15</v>
      </c>
      <c r="E16" s="115">
        <f t="shared" si="3"/>
        <v>60.53</v>
      </c>
      <c r="F16" s="115">
        <f t="shared" si="3"/>
        <v>2.3199999999999998</v>
      </c>
      <c r="G16" s="117">
        <f t="shared" si="0"/>
        <v>74.61</v>
      </c>
      <c r="H16" s="117">
        <f t="shared" si="1"/>
        <v>165.76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92.98</v>
      </c>
      <c r="E17" s="115">
        <f t="shared" si="3"/>
        <v>61.74</v>
      </c>
      <c r="F17" s="115">
        <f t="shared" si="3"/>
        <v>2.37</v>
      </c>
      <c r="G17" s="117">
        <f t="shared" si="0"/>
        <v>76.13</v>
      </c>
      <c r="H17" s="117">
        <f t="shared" si="1"/>
        <v>169.11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94.97</v>
      </c>
      <c r="E18" s="115">
        <f t="shared" si="4"/>
        <v>63.06</v>
      </c>
      <c r="F18" s="115">
        <f t="shared" si="4"/>
        <v>2.42</v>
      </c>
      <c r="G18" s="117">
        <f t="shared" ref="G18:G23" si="5">ROUND(F18*(8.76*$G$65)+E18,2)</f>
        <v>77.75</v>
      </c>
      <c r="H18" s="117">
        <f t="shared" ref="H18:H23" si="6">ROUND(D18+G18,2)</f>
        <v>172.72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97.1</v>
      </c>
      <c r="E19" s="115">
        <f t="shared" si="7"/>
        <v>64.48</v>
      </c>
      <c r="F19" s="115">
        <f t="shared" si="7"/>
        <v>2.4700000000000002</v>
      </c>
      <c r="G19" s="117">
        <f t="shared" si="5"/>
        <v>79.47</v>
      </c>
      <c r="H19" s="117">
        <f t="shared" si="6"/>
        <v>176.57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99.29</v>
      </c>
      <c r="E20" s="115">
        <f t="shared" si="8"/>
        <v>65.930000000000007</v>
      </c>
      <c r="F20" s="115">
        <f t="shared" si="8"/>
        <v>2.5299999999999998</v>
      </c>
      <c r="G20" s="117">
        <f t="shared" si="5"/>
        <v>81.290000000000006</v>
      </c>
      <c r="H20" s="117">
        <f t="shared" si="6"/>
        <v>180.58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101.58</v>
      </c>
      <c r="E21" s="115">
        <f t="shared" si="9"/>
        <v>67.45</v>
      </c>
      <c r="F21" s="115">
        <f t="shared" si="9"/>
        <v>2.59</v>
      </c>
      <c r="G21" s="117">
        <f t="shared" si="5"/>
        <v>83.17</v>
      </c>
      <c r="H21" s="117">
        <f t="shared" si="6"/>
        <v>184.75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103.93</v>
      </c>
      <c r="E22" s="115">
        <f t="shared" si="10"/>
        <v>69.010000000000005</v>
      </c>
      <c r="F22" s="115">
        <f t="shared" si="10"/>
        <v>2.65</v>
      </c>
      <c r="G22" s="117">
        <f t="shared" si="5"/>
        <v>85.1</v>
      </c>
      <c r="H22" s="117">
        <f t="shared" si="6"/>
        <v>189.03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106.34</v>
      </c>
      <c r="E23" s="115">
        <f t="shared" si="11"/>
        <v>70.61</v>
      </c>
      <c r="F23" s="115">
        <f t="shared" si="11"/>
        <v>2.71</v>
      </c>
      <c r="G23" s="117">
        <f t="shared" si="5"/>
        <v>87.06</v>
      </c>
      <c r="H23" s="117">
        <f t="shared" si="6"/>
        <v>193.4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108.78</v>
      </c>
      <c r="E24" s="119">
        <f>ROUND(E23*(1+$G83),2)</f>
        <v>72.23</v>
      </c>
      <c r="F24" s="119">
        <f>ROUND(F23*(1+$G83),2)</f>
        <v>2.77</v>
      </c>
      <c r="G24" s="117">
        <f t="shared" si="0"/>
        <v>89.05</v>
      </c>
      <c r="H24" s="117">
        <f t="shared" si="1"/>
        <v>197.83</v>
      </c>
      <c r="I24" s="117"/>
      <c r="J24" s="117"/>
      <c r="K24" s="117"/>
      <c r="M24" s="57"/>
    </row>
    <row r="25" spans="2:13" ht="12" customHeight="1">
      <c r="B25" s="113">
        <f t="shared" si="2"/>
        <v>2027</v>
      </c>
      <c r="C25" s="118"/>
      <c r="D25" s="119">
        <f t="shared" ref="D25:F25" si="12">ROUND(D24*(1+$G84),2)</f>
        <v>111.3</v>
      </c>
      <c r="E25" s="119">
        <f t="shared" si="12"/>
        <v>73.900000000000006</v>
      </c>
      <c r="F25" s="119">
        <f t="shared" si="12"/>
        <v>2.83</v>
      </c>
      <c r="G25" s="117">
        <f t="shared" ref="G25:G30" si="13">ROUND(F25*(8.76*$G$65)+E25,2)</f>
        <v>91.08</v>
      </c>
      <c r="H25" s="117">
        <f t="shared" ref="H25:H30" si="14">ROUND(D25+G25,2)</f>
        <v>202.38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ref="D26:F26" si="15">ROUND(D25*(1+$G85),2)</f>
        <v>113.89</v>
      </c>
      <c r="E26" s="119">
        <f t="shared" si="15"/>
        <v>75.62</v>
      </c>
      <c r="F26" s="119">
        <f t="shared" si="15"/>
        <v>2.9</v>
      </c>
      <c r="G26" s="117">
        <f t="shared" si="13"/>
        <v>93.22</v>
      </c>
      <c r="H26" s="117">
        <f t="shared" si="14"/>
        <v>207.11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ref="D27:F27" si="16">ROUND(D26*(1+$G86),2)</f>
        <v>116.58</v>
      </c>
      <c r="E27" s="119">
        <f t="shared" si="16"/>
        <v>77.41</v>
      </c>
      <c r="F27" s="119">
        <f t="shared" si="16"/>
        <v>2.97</v>
      </c>
      <c r="G27" s="117">
        <f t="shared" si="13"/>
        <v>95.44</v>
      </c>
      <c r="H27" s="117">
        <f t="shared" si="14"/>
        <v>212.02</v>
      </c>
      <c r="I27" s="117"/>
      <c r="J27" s="117"/>
      <c r="K27" s="117"/>
      <c r="M27" s="57"/>
    </row>
    <row r="28" spans="2:13">
      <c r="B28" s="113">
        <f t="shared" si="2"/>
        <v>2030</v>
      </c>
      <c r="C28" s="118"/>
      <c r="D28" s="119">
        <f t="shared" ref="D28:D29" si="17">ROUND(D27*(1+$G87),2)</f>
        <v>119.35</v>
      </c>
      <c r="E28" s="119">
        <f t="shared" ref="E28:E29" si="18">ROUND(E27*(1+$G87),2)</f>
        <v>79.25</v>
      </c>
      <c r="F28" s="119">
        <f t="shared" ref="F28:F29" si="19">ROUND(F27*(1+$G87),2)</f>
        <v>3.04</v>
      </c>
      <c r="G28" s="117">
        <f t="shared" ref="G28:G29" si="20">ROUND(F28*(8.76*$G$65)+E28,2)</f>
        <v>97.7</v>
      </c>
      <c r="H28" s="117">
        <f t="shared" ref="H28:H29" si="21">ROUND(D28+G28,2)</f>
        <v>217.05</v>
      </c>
      <c r="I28" s="117"/>
      <c r="J28" s="117"/>
      <c r="K28" s="117"/>
      <c r="M28" s="57"/>
    </row>
    <row r="29" spans="2:13">
      <c r="B29" s="157">
        <f t="shared" si="2"/>
        <v>2031</v>
      </c>
      <c r="C29" s="158"/>
      <c r="D29" s="152">
        <f t="shared" si="17"/>
        <v>122.22</v>
      </c>
      <c r="E29" s="152">
        <f t="shared" si="18"/>
        <v>81.150000000000006</v>
      </c>
      <c r="F29" s="152">
        <f t="shared" si="19"/>
        <v>3.11</v>
      </c>
      <c r="G29" s="152">
        <f t="shared" si="20"/>
        <v>100.03</v>
      </c>
      <c r="H29" s="152">
        <f t="shared" si="21"/>
        <v>222.25</v>
      </c>
      <c r="I29" s="117"/>
      <c r="J29" s="117"/>
      <c r="K29" s="117"/>
      <c r="M29" s="57"/>
    </row>
    <row r="30" spans="2:13" s="154" customFormat="1">
      <c r="B30" s="157">
        <f t="shared" si="2"/>
        <v>2032</v>
      </c>
      <c r="C30" s="158"/>
      <c r="D30" s="238">
        <f t="shared" ref="D30:F30" si="22">ROUND(D29*(1+$G89),2)</f>
        <v>125.16</v>
      </c>
      <c r="E30" s="238">
        <f t="shared" si="22"/>
        <v>83.1</v>
      </c>
      <c r="F30" s="238">
        <f t="shared" si="22"/>
        <v>3.18</v>
      </c>
      <c r="G30" s="238">
        <f t="shared" si="13"/>
        <v>102.4</v>
      </c>
      <c r="H30" s="238">
        <f t="shared" si="14"/>
        <v>227.56</v>
      </c>
      <c r="I30" s="237"/>
      <c r="J30" s="237"/>
      <c r="K30" s="237"/>
      <c r="M30" s="57"/>
    </row>
    <row r="31" spans="2:13" s="154" customFormat="1">
      <c r="B31" s="157">
        <f t="shared" si="2"/>
        <v>2033</v>
      </c>
      <c r="C31" s="158"/>
      <c r="D31" s="152">
        <f t="shared" ref="D31:D32" si="23">ROUND(D30*(1+$G90),2)</f>
        <v>128.19</v>
      </c>
      <c r="E31" s="152">
        <f t="shared" ref="E31:E32" si="24">ROUND(E30*(1+$G90),2)</f>
        <v>85.11</v>
      </c>
      <c r="F31" s="152">
        <f t="shared" ref="F31:F32" si="25">ROUND(F30*(1+$G90),2)</f>
        <v>3.26</v>
      </c>
      <c r="G31" s="152">
        <f t="shared" ref="G31:G33" si="26">ROUND(F31*(8.76*$G$65)+E31,2)</f>
        <v>104.9</v>
      </c>
      <c r="H31" s="152">
        <f t="shared" ref="H31:H33" si="27">ROUND(D31+G31,2)</f>
        <v>233.09</v>
      </c>
      <c r="I31" s="117">
        <f>VLOOKUP(B31,'Table 4'!$B$13:$E$43,4,FALSE)</f>
        <v>5.62</v>
      </c>
      <c r="J31" s="117">
        <f t="shared" ref="J31:J40" si="28">ROUND($K$65*I31/1000,2)</f>
        <v>35.92</v>
      </c>
      <c r="K31" s="117">
        <f t="shared" ref="K31:K40" si="29">ROUND(H31*1000/8760/$G$65+J31,2)</f>
        <v>74.319999999999993</v>
      </c>
      <c r="M31" s="57"/>
    </row>
    <row r="32" spans="2:13" s="154" customFormat="1">
      <c r="B32" s="157">
        <f t="shared" si="2"/>
        <v>2034</v>
      </c>
      <c r="C32" s="158"/>
      <c r="D32" s="152">
        <f t="shared" si="23"/>
        <v>131.29</v>
      </c>
      <c r="E32" s="152">
        <f t="shared" si="24"/>
        <v>87.17</v>
      </c>
      <c r="F32" s="152">
        <f t="shared" si="25"/>
        <v>3.34</v>
      </c>
      <c r="G32" s="152">
        <f t="shared" si="26"/>
        <v>107.45</v>
      </c>
      <c r="H32" s="152">
        <f t="shared" si="27"/>
        <v>238.74</v>
      </c>
      <c r="I32" s="117">
        <f>VLOOKUP(B32,'Table 4'!$B$13:$E$43,4,FALSE)</f>
        <v>5.9</v>
      </c>
      <c r="J32" s="117">
        <f t="shared" si="28"/>
        <v>37.71</v>
      </c>
      <c r="K32" s="117">
        <f t="shared" si="29"/>
        <v>77.040000000000006</v>
      </c>
      <c r="M32" s="57"/>
    </row>
    <row r="33" spans="2:15">
      <c r="B33" s="113">
        <f t="shared" si="2"/>
        <v>2035</v>
      </c>
      <c r="C33" s="118"/>
      <c r="D33" s="117">
        <f>ROUND(D32*(1+$J83),2)</f>
        <v>134.46</v>
      </c>
      <c r="E33" s="115">
        <f>ROUND(E32*(1+$J83),2)</f>
        <v>89.28</v>
      </c>
      <c r="F33" s="115">
        <f>ROUND(F32*(1+$J83),2)</f>
        <v>3.42</v>
      </c>
      <c r="G33" s="117">
        <f t="shared" si="26"/>
        <v>110.04</v>
      </c>
      <c r="H33" s="117">
        <f t="shared" si="27"/>
        <v>244.5</v>
      </c>
      <c r="I33" s="117">
        <f>VLOOKUP(B33,'Table 4'!$B$13:$E$43,4,FALSE)</f>
        <v>6.23</v>
      </c>
      <c r="J33" s="117">
        <f t="shared" si="28"/>
        <v>39.82</v>
      </c>
      <c r="K33" s="117">
        <f t="shared" si="29"/>
        <v>80.099999999999994</v>
      </c>
      <c r="M33" s="57"/>
    </row>
    <row r="34" spans="2:15">
      <c r="B34" s="113">
        <f t="shared" si="2"/>
        <v>2036</v>
      </c>
      <c r="C34" s="118"/>
      <c r="D34" s="117">
        <f t="shared" ref="D34:F34" si="30">ROUND(D33*(1+$J84),2)</f>
        <v>137.72999999999999</v>
      </c>
      <c r="E34" s="115">
        <f t="shared" si="30"/>
        <v>91.45</v>
      </c>
      <c r="F34" s="115">
        <f t="shared" si="30"/>
        <v>3.5</v>
      </c>
      <c r="G34" s="117">
        <f t="shared" ref="G34:G40" si="31">ROUND(F34*(8.76*$G$65)+E34,2)</f>
        <v>112.7</v>
      </c>
      <c r="H34" s="117">
        <f t="shared" ref="H34:H40" si="32">ROUND(D34+G34,2)</f>
        <v>250.43</v>
      </c>
      <c r="I34" s="117">
        <f>VLOOKUP(B34,'Table 4'!$B$13:$E$43,4,FALSE)</f>
        <v>6.7</v>
      </c>
      <c r="J34" s="117">
        <f t="shared" si="28"/>
        <v>42.83</v>
      </c>
      <c r="K34" s="117">
        <f t="shared" si="29"/>
        <v>84.08</v>
      </c>
      <c r="M34" s="57"/>
    </row>
    <row r="35" spans="2:15">
      <c r="B35" s="113">
        <f t="shared" si="2"/>
        <v>2037</v>
      </c>
      <c r="C35" s="118"/>
      <c r="D35" s="117">
        <f t="shared" ref="D35:F35" si="33">ROUND(D34*(1+$J85),2)</f>
        <v>141.07</v>
      </c>
      <c r="E35" s="115">
        <f t="shared" si="33"/>
        <v>93.67</v>
      </c>
      <c r="F35" s="115">
        <f t="shared" si="33"/>
        <v>3.58</v>
      </c>
      <c r="G35" s="117">
        <f t="shared" si="31"/>
        <v>115.4</v>
      </c>
      <c r="H35" s="117">
        <f t="shared" si="32"/>
        <v>256.47000000000003</v>
      </c>
      <c r="I35" s="117">
        <f>VLOOKUP(B35,'Table 4'!$B$13:$E$43,4,FALSE)</f>
        <v>6.9</v>
      </c>
      <c r="J35" s="117">
        <f t="shared" si="28"/>
        <v>44.1</v>
      </c>
      <c r="K35" s="117">
        <f t="shared" si="29"/>
        <v>86.35</v>
      </c>
      <c r="M35" s="57"/>
    </row>
    <row r="36" spans="2:15">
      <c r="B36" s="113">
        <f t="shared" si="2"/>
        <v>2038</v>
      </c>
      <c r="C36" s="118"/>
      <c r="D36" s="117">
        <f t="shared" ref="D36:F36" si="34">ROUND(D35*(1+$J86),2)</f>
        <v>144.51</v>
      </c>
      <c r="E36" s="115">
        <f t="shared" si="34"/>
        <v>95.96</v>
      </c>
      <c r="F36" s="115">
        <f t="shared" si="34"/>
        <v>3.67</v>
      </c>
      <c r="G36" s="117">
        <f t="shared" si="31"/>
        <v>118.24</v>
      </c>
      <c r="H36" s="117">
        <f t="shared" si="32"/>
        <v>262.75</v>
      </c>
      <c r="I36" s="117">
        <f>VLOOKUP(B36,'Table 4'!$B$13:$E$43,4,FALSE)</f>
        <v>7.28</v>
      </c>
      <c r="J36" s="117">
        <f t="shared" si="28"/>
        <v>46.53</v>
      </c>
      <c r="K36" s="117">
        <f t="shared" si="29"/>
        <v>89.81</v>
      </c>
      <c r="M36" s="57"/>
    </row>
    <row r="37" spans="2:15">
      <c r="B37" s="113">
        <f t="shared" si="2"/>
        <v>2039</v>
      </c>
      <c r="C37" s="118"/>
      <c r="D37" s="117">
        <f t="shared" ref="D37:F37" si="35">ROUND(D36*(1+$J87),2)</f>
        <v>148.05000000000001</v>
      </c>
      <c r="E37" s="115">
        <f t="shared" si="35"/>
        <v>98.31</v>
      </c>
      <c r="F37" s="115">
        <f t="shared" si="35"/>
        <v>3.76</v>
      </c>
      <c r="G37" s="117">
        <f t="shared" si="31"/>
        <v>121.14</v>
      </c>
      <c r="H37" s="117">
        <f t="shared" si="32"/>
        <v>269.19</v>
      </c>
      <c r="I37" s="117">
        <f>VLOOKUP(B37,'Table 4'!$B$13:$E$43,4,FALSE)</f>
        <v>7.54</v>
      </c>
      <c r="J37" s="117">
        <f t="shared" si="28"/>
        <v>48.2</v>
      </c>
      <c r="K37" s="117">
        <f t="shared" si="29"/>
        <v>92.54</v>
      </c>
      <c r="M37" s="57"/>
    </row>
    <row r="38" spans="2:15">
      <c r="B38" s="113">
        <f t="shared" si="2"/>
        <v>2040</v>
      </c>
      <c r="C38" s="118"/>
      <c r="D38" s="117">
        <f t="shared" ref="D38:F38" si="36">ROUND(D37*(1+$J88),2)</f>
        <v>151.66999999999999</v>
      </c>
      <c r="E38" s="115">
        <f t="shared" si="36"/>
        <v>100.71</v>
      </c>
      <c r="F38" s="115">
        <f t="shared" si="36"/>
        <v>3.85</v>
      </c>
      <c r="G38" s="117">
        <f t="shared" si="31"/>
        <v>124.08</v>
      </c>
      <c r="H38" s="117">
        <f t="shared" si="32"/>
        <v>275.75</v>
      </c>
      <c r="I38" s="117">
        <f>VLOOKUP(B38,'Table 4'!$B$13:$E$43,4,FALSE)</f>
        <v>7.82</v>
      </c>
      <c r="J38" s="117">
        <f t="shared" si="28"/>
        <v>49.99</v>
      </c>
      <c r="K38" s="117">
        <f t="shared" si="29"/>
        <v>95.41</v>
      </c>
      <c r="M38" s="57"/>
    </row>
    <row r="39" spans="2:15">
      <c r="B39" s="113">
        <f t="shared" si="2"/>
        <v>2041</v>
      </c>
      <c r="C39" s="118"/>
      <c r="D39" s="117">
        <f t="shared" ref="D39:F39" si="37">ROUND(D38*(1+$J89),2)</f>
        <v>155.38999999999999</v>
      </c>
      <c r="E39" s="115">
        <f t="shared" si="37"/>
        <v>103.18</v>
      </c>
      <c r="F39" s="115">
        <f t="shared" si="37"/>
        <v>3.94</v>
      </c>
      <c r="G39" s="117">
        <f t="shared" si="31"/>
        <v>127.1</v>
      </c>
      <c r="H39" s="117">
        <f t="shared" si="32"/>
        <v>282.49</v>
      </c>
      <c r="I39" s="117">
        <f>VLOOKUP(B39,'Table 4'!$B$13:$E$43,4,FALSE)</f>
        <v>8.0299999999999994</v>
      </c>
      <c r="J39" s="117">
        <f t="shared" si="28"/>
        <v>51.33</v>
      </c>
      <c r="K39" s="117">
        <f t="shared" si="29"/>
        <v>97.86</v>
      </c>
      <c r="M39" s="57"/>
    </row>
    <row r="40" spans="2:15">
      <c r="B40" s="113">
        <f t="shared" si="2"/>
        <v>2042</v>
      </c>
      <c r="C40" s="118"/>
      <c r="D40" s="117">
        <f t="shared" ref="D40:F40" si="38">ROUND(D39*(1+$J90),2)</f>
        <v>159.22</v>
      </c>
      <c r="E40" s="115">
        <f t="shared" si="38"/>
        <v>105.72</v>
      </c>
      <c r="F40" s="115">
        <f t="shared" si="38"/>
        <v>4.04</v>
      </c>
      <c r="G40" s="117">
        <f t="shared" si="31"/>
        <v>130.25</v>
      </c>
      <c r="H40" s="117">
        <f t="shared" si="32"/>
        <v>289.47000000000003</v>
      </c>
      <c r="I40" s="117">
        <f>VLOOKUP(B40,'Table 4'!$B$13:$E$43,4,FALSE)</f>
        <v>8.24</v>
      </c>
      <c r="J40" s="117">
        <f t="shared" si="28"/>
        <v>52.67</v>
      </c>
      <c r="K40" s="117">
        <f t="shared" si="29"/>
        <v>100.35</v>
      </c>
      <c r="M40" s="57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271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69.3%)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6,392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193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82</v>
      </c>
      <c r="F58" s="124">
        <f>C69</f>
        <v>413.5678125</v>
      </c>
      <c r="G58" s="57">
        <f>F58/F60</f>
        <v>0.86778904695639725</v>
      </c>
      <c r="H58" s="138">
        <f>C70</f>
        <v>1334.2100235755099</v>
      </c>
      <c r="I58" s="140">
        <f>C73</f>
        <v>57.933984723786267</v>
      </c>
    </row>
    <row r="59" spans="3:11">
      <c r="C59" s="154" t="s">
        <v>83</v>
      </c>
      <c r="F59" s="48">
        <f>D69</f>
        <v>63.008625000000002</v>
      </c>
      <c r="G59" s="44">
        <f>1-G58</f>
        <v>0.13221095304360275</v>
      </c>
      <c r="H59" s="139">
        <f>D70</f>
        <v>341.60689307865113</v>
      </c>
      <c r="I59" s="141">
        <f>D73</f>
        <v>58.211939462399997</v>
      </c>
    </row>
    <row r="60" spans="3:11">
      <c r="C60" s="154" t="s">
        <v>45</v>
      </c>
      <c r="F60" s="124">
        <f>F58+F59</f>
        <v>476.5764375</v>
      </c>
      <c r="G60" s="57">
        <f>G58+G59</f>
        <v>1</v>
      </c>
      <c r="H60" s="138">
        <f>ROUND(((F58*H58)+(F59*H59))/F60,0)</f>
        <v>1203</v>
      </c>
      <c r="I60" s="140">
        <f>ROUND(((F58*I58)+(F59*I59))/F60,2)</f>
        <v>57.97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CCCT Dry "J" - Turbine</v>
      </c>
      <c r="D63" s="127"/>
      <c r="E63" s="127"/>
      <c r="F63" s="110">
        <f>C69</f>
        <v>413.5678125</v>
      </c>
      <c r="G63" s="57">
        <f>C77</f>
        <v>0.78</v>
      </c>
      <c r="H63" s="210">
        <f>G63*F63</f>
        <v>322.58289375000004</v>
      </c>
      <c r="I63" s="57">
        <f>H63/H65</f>
        <v>0.97709776148654981</v>
      </c>
      <c r="J63" s="126">
        <f>C74</f>
        <v>2.2696214540418311</v>
      </c>
      <c r="K63" s="128">
        <f>C75</f>
        <v>6326</v>
      </c>
    </row>
    <row r="64" spans="3:11">
      <c r="C64" s="156" t="str">
        <f>C59</f>
        <v>CCCT Dry "J" - Duct Firing</v>
      </c>
      <c r="D64" s="127"/>
      <c r="E64" s="127"/>
      <c r="F64" s="43">
        <f>D69</f>
        <v>63.008625000000002</v>
      </c>
      <c r="G64" s="44">
        <f>D77</f>
        <v>0.12</v>
      </c>
      <c r="H64" s="211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54" t="s">
        <v>50</v>
      </c>
      <c r="F65" s="110">
        <f>F63+F64</f>
        <v>476.5764375</v>
      </c>
      <c r="G65" s="129">
        <f>ROUND(H65/F65,3)</f>
        <v>0.69299999999999995</v>
      </c>
      <c r="H65" s="210">
        <f>SUM(H63:H64)</f>
        <v>330.14392875000004</v>
      </c>
      <c r="I65" s="57">
        <f>I63+I64</f>
        <v>1</v>
      </c>
      <c r="J65" s="126">
        <f>ROUND(($I63*J63)+($I64*J64),2)</f>
        <v>2.2200000000000002</v>
      </c>
      <c r="K65" s="130">
        <f>ROUND(($I63*K63)+($I64*K64),0)</f>
        <v>6392</v>
      </c>
    </row>
    <row r="66" spans="3:11">
      <c r="G66" s="129"/>
      <c r="I66" s="57"/>
      <c r="J66" s="126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- 2017 IRP - Table 6.1 &amp; 6.2</v>
      </c>
      <c r="F68" s="131"/>
      <c r="G68" s="131"/>
      <c r="H68" s="131"/>
      <c r="I68" s="131"/>
      <c r="J68" s="131"/>
      <c r="K68" s="132"/>
    </row>
    <row r="69" spans="3:11">
      <c r="C69" s="110">
        <v>413.5678125</v>
      </c>
      <c r="D69" s="110">
        <v>63.008625000000002</v>
      </c>
      <c r="E69" s="110" t="s">
        <v>77</v>
      </c>
      <c r="H69" s="133"/>
    </row>
    <row r="70" spans="3:11">
      <c r="C70" s="125">
        <v>1334.2100235755099</v>
      </c>
      <c r="D70" s="125">
        <v>341.60689307865113</v>
      </c>
      <c r="E70" s="110" t="s">
        <v>78</v>
      </c>
    </row>
    <row r="71" spans="3:11">
      <c r="C71" s="126">
        <v>21.292537645386268</v>
      </c>
      <c r="D71" s="126">
        <v>4.8600000000000003</v>
      </c>
      <c r="E71" s="110" t="s">
        <v>79</v>
      </c>
    </row>
    <row r="72" spans="3:11">
      <c r="C72" s="49">
        <v>36.641447078399999</v>
      </c>
      <c r="D72" s="49">
        <v>53.351939462399997</v>
      </c>
      <c r="E72" s="110" t="s">
        <v>75</v>
      </c>
    </row>
    <row r="73" spans="3:11">
      <c r="C73" s="126">
        <f>C71+C72</f>
        <v>57.933984723786267</v>
      </c>
      <c r="D73" s="126">
        <f>D71+D72</f>
        <v>58.211939462399997</v>
      </c>
      <c r="E73" s="110" t="s">
        <v>80</v>
      </c>
    </row>
    <row r="74" spans="3:11">
      <c r="C74" s="126">
        <v>2.2696214540418311</v>
      </c>
      <c r="D74" s="126">
        <v>0.16</v>
      </c>
      <c r="E74" s="110" t="s">
        <v>81</v>
      </c>
    </row>
    <row r="75" spans="3:11">
      <c r="C75" s="130">
        <v>6326</v>
      </c>
      <c r="D75" s="130">
        <v>9211</v>
      </c>
      <c r="E75" s="110" t="s">
        <v>53</v>
      </c>
    </row>
    <row r="76" spans="3:11">
      <c r="C76" s="151">
        <v>7.2562879502455491E-2</v>
      </c>
      <c r="D76" s="151">
        <v>7.2562879502455491E-2</v>
      </c>
      <c r="E76" s="110" t="s">
        <v>54</v>
      </c>
    </row>
    <row r="77" spans="3:11">
      <c r="C77" s="134">
        <v>0.78</v>
      </c>
      <c r="D77" s="134">
        <v>0.12</v>
      </c>
      <c r="E77" s="110" t="s">
        <v>55</v>
      </c>
    </row>
    <row r="78" spans="3:11">
      <c r="D78" s="57">
        <f>ROUND(H65/F65,3)</f>
        <v>0.69299999999999995</v>
      </c>
      <c r="E78" s="110" t="s">
        <v>56</v>
      </c>
    </row>
    <row r="79" spans="3:11">
      <c r="D79" s="129"/>
      <c r="E79" s="66"/>
    </row>
    <row r="80" spans="3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39">C83+1</f>
        <v>2018</v>
      </c>
      <c r="D84" s="57">
        <v>2.1684070430924685E-2</v>
      </c>
      <c r="F84" s="135">
        <f t="shared" ref="F84:F91" si="40">F83+1</f>
        <v>2027</v>
      </c>
      <c r="G84" s="57">
        <v>2.3164081218836952E-2</v>
      </c>
      <c r="I84" s="135">
        <f t="shared" ref="I84:I91" si="41">I83+1</f>
        <v>2036</v>
      </c>
      <c r="J84" s="57">
        <v>2.4311492116604327E-2</v>
      </c>
    </row>
    <row r="85" spans="3:15">
      <c r="C85" s="135">
        <f t="shared" si="39"/>
        <v>2019</v>
      </c>
      <c r="D85" s="57">
        <v>2.0023445288848141E-2</v>
      </c>
      <c r="F85" s="135">
        <f t="shared" si="40"/>
        <v>2028</v>
      </c>
      <c r="G85" s="57">
        <v>2.3269517424980624E-2</v>
      </c>
      <c r="I85" s="135">
        <f t="shared" si="41"/>
        <v>2037</v>
      </c>
      <c r="J85" s="57">
        <v>2.4277391473133791E-2</v>
      </c>
    </row>
    <row r="86" spans="3:15">
      <c r="C86" s="135">
        <f t="shared" si="39"/>
        <v>2020</v>
      </c>
      <c r="D86" s="57">
        <v>2.1423649370385656E-2</v>
      </c>
      <c r="F86" s="135">
        <f t="shared" si="40"/>
        <v>2029</v>
      </c>
      <c r="G86" s="57">
        <v>2.3660062349176059E-2</v>
      </c>
      <c r="I86" s="135">
        <f t="shared" si="41"/>
        <v>2038</v>
      </c>
      <c r="J86" s="57">
        <v>2.4418737348747444E-2</v>
      </c>
    </row>
    <row r="87" spans="3:15">
      <c r="C87" s="135">
        <f t="shared" si="39"/>
        <v>2021</v>
      </c>
      <c r="D87" s="57">
        <v>2.2444603435442634E-2</v>
      </c>
      <c r="F87" s="135">
        <f t="shared" si="40"/>
        <v>2030</v>
      </c>
      <c r="G87" s="57">
        <v>2.3797996946838929E-2</v>
      </c>
      <c r="I87" s="135">
        <f t="shared" si="41"/>
        <v>2039</v>
      </c>
      <c r="J87" s="57">
        <v>2.4490791911648602E-2</v>
      </c>
    </row>
    <row r="88" spans="3:15">
      <c r="C88" s="135">
        <f t="shared" si="39"/>
        <v>2022</v>
      </c>
      <c r="D88" s="57">
        <v>2.2559296067847567E-2</v>
      </c>
      <c r="F88" s="135">
        <f t="shared" si="40"/>
        <v>2031</v>
      </c>
      <c r="G88" s="57">
        <v>2.4014000123530499E-2</v>
      </c>
      <c r="I88" s="135">
        <f t="shared" si="41"/>
        <v>2040</v>
      </c>
      <c r="J88" s="57">
        <v>2.442458536688985E-2</v>
      </c>
    </row>
    <row r="89" spans="3:15" s="112" customFormat="1">
      <c r="C89" s="135">
        <f t="shared" si="39"/>
        <v>2023</v>
      </c>
      <c r="D89" s="57">
        <v>2.3031082544693549E-2</v>
      </c>
      <c r="F89" s="135">
        <f t="shared" si="40"/>
        <v>2032</v>
      </c>
      <c r="G89" s="57">
        <v>2.4075090077113837E-2</v>
      </c>
      <c r="I89" s="135">
        <f t="shared" si="41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39"/>
        <v>2024</v>
      </c>
      <c r="D90" s="57">
        <v>2.3134274986934988E-2</v>
      </c>
      <c r="F90" s="135">
        <f t="shared" si="40"/>
        <v>2033</v>
      </c>
      <c r="G90" s="57">
        <v>2.4191075903759129E-2</v>
      </c>
      <c r="I90" s="135">
        <f t="shared" si="41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39"/>
        <v>2025</v>
      </c>
      <c r="D91" s="57">
        <v>2.3159080336675242E-2</v>
      </c>
      <c r="F91" s="135">
        <f t="shared" si="40"/>
        <v>2034</v>
      </c>
      <c r="G91" s="57">
        <v>2.4219456505286896E-2</v>
      </c>
      <c r="I91" s="135">
        <f t="shared" si="41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82" activePane="bottomRight" state="frozen"/>
      <selection activeCell="E15" sqref="E15"/>
      <selection pane="topRight" activeCell="E15" sqref="E15"/>
      <selection pane="bottomLeft" activeCell="E15" sqref="E15"/>
      <selection pane="bottomRight" activeCell="B82" sqref="B82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11.332031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101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269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DJohns- 200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589</v>
      </c>
      <c r="D14" s="115">
        <f>ROUND(C14*$C$76,2)</f>
        <v>43.42</v>
      </c>
      <c r="E14" s="116">
        <f>$I$60</f>
        <v>71.7</v>
      </c>
      <c r="F14" s="116">
        <f>$J$65</f>
        <v>7.53</v>
      </c>
      <c r="G14" s="117">
        <f t="shared" ref="G14:G40" si="0">ROUND(F14*(8.76*$G$65)+E14,2)</f>
        <v>93.47</v>
      </c>
      <c r="H14" s="117">
        <f t="shared" ref="H14:H40" si="1">ROUND(D14+G14,2)</f>
        <v>136.88999999999999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23" si="3">ROUND(D14*(1+$D83),2)</f>
        <v>44.38</v>
      </c>
      <c r="E15" s="115">
        <f t="shared" si="3"/>
        <v>73.28</v>
      </c>
      <c r="F15" s="115">
        <f t="shared" si="3"/>
        <v>7.7</v>
      </c>
      <c r="G15" s="119">
        <f t="shared" si="0"/>
        <v>95.54</v>
      </c>
      <c r="H15" s="119">
        <f t="shared" si="1"/>
        <v>139.91999999999999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45.34</v>
      </c>
      <c r="E16" s="115">
        <f t="shared" si="3"/>
        <v>74.87</v>
      </c>
      <c r="F16" s="115">
        <f t="shared" si="3"/>
        <v>7.87</v>
      </c>
      <c r="G16" s="117">
        <f t="shared" si="0"/>
        <v>97.62</v>
      </c>
      <c r="H16" s="117">
        <f t="shared" si="1"/>
        <v>142.96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46.25</v>
      </c>
      <c r="E17" s="115">
        <f t="shared" si="3"/>
        <v>76.37</v>
      </c>
      <c r="F17" s="115">
        <f t="shared" si="3"/>
        <v>8.0299999999999994</v>
      </c>
      <c r="G17" s="117">
        <f t="shared" si="0"/>
        <v>99.58</v>
      </c>
      <c r="H17" s="117">
        <f t="shared" si="1"/>
        <v>145.83000000000001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si="3"/>
        <v>47.24</v>
      </c>
      <c r="E18" s="115">
        <f t="shared" si="3"/>
        <v>78.010000000000005</v>
      </c>
      <c r="F18" s="115">
        <f t="shared" si="3"/>
        <v>8.1999999999999993</v>
      </c>
      <c r="G18" s="117">
        <f t="shared" si="0"/>
        <v>101.71</v>
      </c>
      <c r="H18" s="117">
        <f t="shared" si="1"/>
        <v>148.94999999999999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si="3"/>
        <v>48.3</v>
      </c>
      <c r="E19" s="115">
        <f t="shared" si="3"/>
        <v>79.760000000000005</v>
      </c>
      <c r="F19" s="115">
        <f t="shared" si="3"/>
        <v>8.3800000000000008</v>
      </c>
      <c r="G19" s="117">
        <f t="shared" si="0"/>
        <v>103.98</v>
      </c>
      <c r="H19" s="117">
        <f t="shared" si="1"/>
        <v>152.28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si="3"/>
        <v>49.39</v>
      </c>
      <c r="E20" s="115">
        <f t="shared" si="3"/>
        <v>81.56</v>
      </c>
      <c r="F20" s="115">
        <f t="shared" si="3"/>
        <v>8.57</v>
      </c>
      <c r="G20" s="117">
        <f t="shared" si="0"/>
        <v>106.33</v>
      </c>
      <c r="H20" s="117">
        <f t="shared" si="1"/>
        <v>155.72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si="3"/>
        <v>50.53</v>
      </c>
      <c r="E21" s="115">
        <f t="shared" si="3"/>
        <v>83.44</v>
      </c>
      <c r="F21" s="115">
        <f t="shared" si="3"/>
        <v>8.77</v>
      </c>
      <c r="G21" s="117">
        <f t="shared" si="0"/>
        <v>108.79</v>
      </c>
      <c r="H21" s="117">
        <f t="shared" si="1"/>
        <v>159.32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si="3"/>
        <v>51.7</v>
      </c>
      <c r="E22" s="115">
        <f t="shared" si="3"/>
        <v>85.37</v>
      </c>
      <c r="F22" s="115">
        <f t="shared" si="3"/>
        <v>8.9700000000000006</v>
      </c>
      <c r="G22" s="117">
        <f t="shared" si="0"/>
        <v>111.3</v>
      </c>
      <c r="H22" s="117">
        <f t="shared" si="1"/>
        <v>163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si="3"/>
        <v>52.9</v>
      </c>
      <c r="E23" s="115">
        <f t="shared" si="3"/>
        <v>87.35</v>
      </c>
      <c r="F23" s="115">
        <f t="shared" si="3"/>
        <v>9.18</v>
      </c>
      <c r="G23" s="117">
        <f t="shared" si="0"/>
        <v>113.89</v>
      </c>
      <c r="H23" s="117">
        <f t="shared" si="1"/>
        <v>166.79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54.11</v>
      </c>
      <c r="E24" s="119">
        <f>ROUND(E23*(1+$G83),2)</f>
        <v>89.35</v>
      </c>
      <c r="F24" s="119">
        <f>ROUND(F23*(1+$G83),2)</f>
        <v>9.39</v>
      </c>
      <c r="G24" s="117">
        <f t="shared" si="0"/>
        <v>116.49</v>
      </c>
      <c r="H24" s="117">
        <f t="shared" si="1"/>
        <v>170.6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32" si="4">ROUND(D24*(1+$G84),2)</f>
        <v>55.36</v>
      </c>
      <c r="E25" s="119">
        <f t="shared" si="4"/>
        <v>91.42</v>
      </c>
      <c r="F25" s="119">
        <f t="shared" si="4"/>
        <v>9.61</v>
      </c>
      <c r="G25" s="117">
        <f t="shared" si="0"/>
        <v>119.2</v>
      </c>
      <c r="H25" s="117">
        <f t="shared" si="1"/>
        <v>174.56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si="4"/>
        <v>56.65</v>
      </c>
      <c r="E26" s="119">
        <f t="shared" si="4"/>
        <v>93.55</v>
      </c>
      <c r="F26" s="119">
        <f t="shared" si="4"/>
        <v>9.83</v>
      </c>
      <c r="G26" s="117">
        <f t="shared" si="0"/>
        <v>121.97</v>
      </c>
      <c r="H26" s="117">
        <f t="shared" si="1"/>
        <v>178.62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si="4"/>
        <v>57.99</v>
      </c>
      <c r="E27" s="119">
        <f t="shared" si="4"/>
        <v>95.76</v>
      </c>
      <c r="F27" s="119">
        <f t="shared" si="4"/>
        <v>10.06</v>
      </c>
      <c r="G27" s="117">
        <f t="shared" si="0"/>
        <v>124.84</v>
      </c>
      <c r="H27" s="117">
        <f t="shared" si="1"/>
        <v>182.83</v>
      </c>
      <c r="I27" s="117"/>
      <c r="J27" s="117"/>
      <c r="K27" s="117"/>
      <c r="M27" s="57"/>
    </row>
    <row r="28" spans="2:13" s="154" customFormat="1">
      <c r="B28" s="157">
        <f t="shared" si="2"/>
        <v>2030</v>
      </c>
      <c r="C28" s="158"/>
      <c r="D28" s="152">
        <f t="shared" si="4"/>
        <v>59.37</v>
      </c>
      <c r="E28" s="152">
        <f t="shared" si="4"/>
        <v>98.04</v>
      </c>
      <c r="F28" s="152">
        <f t="shared" si="4"/>
        <v>10.3</v>
      </c>
      <c r="G28" s="152">
        <f t="shared" si="0"/>
        <v>127.82</v>
      </c>
      <c r="H28" s="152">
        <f t="shared" si="1"/>
        <v>187.19</v>
      </c>
      <c r="I28" s="117"/>
      <c r="J28" s="117"/>
      <c r="K28" s="117"/>
      <c r="M28" s="66"/>
    </row>
    <row r="29" spans="2:13" s="154" customFormat="1">
      <c r="B29" s="157">
        <f t="shared" si="2"/>
        <v>2031</v>
      </c>
      <c r="C29" s="158"/>
      <c r="D29" s="152">
        <f t="shared" si="4"/>
        <v>60.8</v>
      </c>
      <c r="E29" s="152">
        <f t="shared" si="4"/>
        <v>100.39</v>
      </c>
      <c r="F29" s="152">
        <f t="shared" si="4"/>
        <v>10.55</v>
      </c>
      <c r="G29" s="152">
        <f t="shared" si="0"/>
        <v>130.88999999999999</v>
      </c>
      <c r="H29" s="152">
        <f t="shared" si="1"/>
        <v>191.69</v>
      </c>
      <c r="I29" s="117"/>
      <c r="J29" s="117"/>
      <c r="K29" s="117"/>
      <c r="M29" s="66"/>
    </row>
    <row r="30" spans="2:13" s="154" customFormat="1">
      <c r="B30" s="157">
        <f t="shared" si="2"/>
        <v>2032</v>
      </c>
      <c r="C30" s="158"/>
      <c r="D30" s="238">
        <f t="shared" si="4"/>
        <v>62.26</v>
      </c>
      <c r="E30" s="238">
        <f t="shared" si="4"/>
        <v>102.81</v>
      </c>
      <c r="F30" s="238">
        <f t="shared" si="4"/>
        <v>10.8</v>
      </c>
      <c r="G30" s="238">
        <f t="shared" si="0"/>
        <v>134.03</v>
      </c>
      <c r="H30" s="238">
        <f t="shared" si="1"/>
        <v>196.29</v>
      </c>
      <c r="I30" s="237"/>
      <c r="J30" s="237"/>
      <c r="K30" s="237"/>
      <c r="M30" s="66"/>
    </row>
    <row r="31" spans="2:13" s="154" customFormat="1">
      <c r="B31" s="157">
        <f t="shared" si="2"/>
        <v>2033</v>
      </c>
      <c r="C31" s="158"/>
      <c r="D31" s="152">
        <f t="shared" si="4"/>
        <v>63.77</v>
      </c>
      <c r="E31" s="152">
        <f t="shared" si="4"/>
        <v>105.3</v>
      </c>
      <c r="F31" s="152">
        <f t="shared" si="4"/>
        <v>11.06</v>
      </c>
      <c r="G31" s="152">
        <f t="shared" si="0"/>
        <v>137.27000000000001</v>
      </c>
      <c r="H31" s="152">
        <f t="shared" si="1"/>
        <v>201.04</v>
      </c>
      <c r="I31" s="117">
        <f>VLOOKUP(B31,'Table 4'!$B$13:$E$43,4,FALSE)</f>
        <v>5.62</v>
      </c>
      <c r="J31" s="117">
        <f t="shared" ref="J31:J40" si="5">ROUND($K$65*I31/1000,2)</f>
        <v>54.03</v>
      </c>
      <c r="K31" s="117">
        <f t="shared" ref="K31:K40" si="6">ROUND(H31*1000/8760/$G$65+J31,2)</f>
        <v>123.57</v>
      </c>
      <c r="M31" s="66"/>
    </row>
    <row r="32" spans="2:13" s="154" customFormat="1">
      <c r="B32" s="157">
        <f t="shared" si="2"/>
        <v>2034</v>
      </c>
      <c r="C32" s="158"/>
      <c r="D32" s="152">
        <f t="shared" si="4"/>
        <v>65.31</v>
      </c>
      <c r="E32" s="152">
        <f t="shared" si="4"/>
        <v>107.85</v>
      </c>
      <c r="F32" s="152">
        <f t="shared" si="4"/>
        <v>11.33</v>
      </c>
      <c r="G32" s="152">
        <f t="shared" si="0"/>
        <v>140.6</v>
      </c>
      <c r="H32" s="152">
        <f t="shared" si="1"/>
        <v>205.91</v>
      </c>
      <c r="I32" s="117">
        <f>VLOOKUP(B32,'Table 4'!$B$13:$E$43,4,FALSE)</f>
        <v>5.9</v>
      </c>
      <c r="J32" s="117">
        <f t="shared" si="5"/>
        <v>56.72</v>
      </c>
      <c r="K32" s="117">
        <f t="shared" si="6"/>
        <v>127.95</v>
      </c>
      <c r="M32" s="66"/>
    </row>
    <row r="33" spans="2:15">
      <c r="B33" s="113">
        <f t="shared" si="2"/>
        <v>2035</v>
      </c>
      <c r="C33" s="118"/>
      <c r="D33" s="117">
        <f>ROUND(D32*(1+$J83),2)</f>
        <v>66.89</v>
      </c>
      <c r="E33" s="115">
        <f>ROUND(E32*(1+$J83),2)</f>
        <v>110.46</v>
      </c>
      <c r="F33" s="115">
        <f>ROUND(F32*(1+$J83),2)</f>
        <v>11.6</v>
      </c>
      <c r="G33" s="117">
        <f t="shared" si="0"/>
        <v>143.99</v>
      </c>
      <c r="H33" s="117">
        <f t="shared" si="1"/>
        <v>210.88</v>
      </c>
      <c r="I33" s="117">
        <f>VLOOKUP(B33,'Table 4'!$B$13:$E$43,4,FALSE)</f>
        <v>6.23</v>
      </c>
      <c r="J33" s="117">
        <f t="shared" si="5"/>
        <v>59.9</v>
      </c>
      <c r="K33" s="117">
        <f t="shared" si="6"/>
        <v>132.85</v>
      </c>
      <c r="M33" s="66"/>
    </row>
    <row r="34" spans="2:15">
      <c r="B34" s="113">
        <f t="shared" si="2"/>
        <v>2036</v>
      </c>
      <c r="C34" s="118"/>
      <c r="D34" s="117">
        <f t="shared" ref="D34:F40" si="7">ROUND(D33*(1+$J84),2)</f>
        <v>68.52</v>
      </c>
      <c r="E34" s="115">
        <f t="shared" si="7"/>
        <v>113.15</v>
      </c>
      <c r="F34" s="115">
        <f t="shared" si="7"/>
        <v>11.88</v>
      </c>
      <c r="G34" s="117">
        <f t="shared" si="0"/>
        <v>147.49</v>
      </c>
      <c r="H34" s="117">
        <f t="shared" si="1"/>
        <v>216.01</v>
      </c>
      <c r="I34" s="117">
        <f>VLOOKUP(B34,'Table 4'!$B$13:$E$43,4,FALSE)</f>
        <v>6.7</v>
      </c>
      <c r="J34" s="117">
        <f t="shared" si="5"/>
        <v>64.41</v>
      </c>
      <c r="K34" s="117">
        <f t="shared" si="6"/>
        <v>139.13</v>
      </c>
      <c r="M34" s="66"/>
    </row>
    <row r="35" spans="2:15">
      <c r="B35" s="113">
        <f t="shared" si="2"/>
        <v>2037</v>
      </c>
      <c r="C35" s="118"/>
      <c r="D35" s="117">
        <f t="shared" si="7"/>
        <v>70.180000000000007</v>
      </c>
      <c r="E35" s="115">
        <f t="shared" si="7"/>
        <v>115.9</v>
      </c>
      <c r="F35" s="115">
        <f t="shared" si="7"/>
        <v>12.17</v>
      </c>
      <c r="G35" s="117">
        <f t="shared" si="0"/>
        <v>151.08000000000001</v>
      </c>
      <c r="H35" s="117">
        <f t="shared" si="1"/>
        <v>221.26</v>
      </c>
      <c r="I35" s="117">
        <f>VLOOKUP(B35,'Table 4'!$B$13:$E$43,4,FALSE)</f>
        <v>6.9</v>
      </c>
      <c r="J35" s="117">
        <f t="shared" si="5"/>
        <v>66.34</v>
      </c>
      <c r="K35" s="117">
        <f t="shared" si="6"/>
        <v>142.88</v>
      </c>
      <c r="M35" s="66"/>
    </row>
    <row r="36" spans="2:15">
      <c r="B36" s="113">
        <f t="shared" si="2"/>
        <v>2038</v>
      </c>
      <c r="C36" s="118"/>
      <c r="D36" s="117">
        <f t="shared" si="7"/>
        <v>71.89</v>
      </c>
      <c r="E36" s="115">
        <f t="shared" si="7"/>
        <v>118.73</v>
      </c>
      <c r="F36" s="115">
        <f t="shared" si="7"/>
        <v>12.47</v>
      </c>
      <c r="G36" s="117">
        <f t="shared" si="0"/>
        <v>154.78</v>
      </c>
      <c r="H36" s="117">
        <f t="shared" si="1"/>
        <v>226.67</v>
      </c>
      <c r="I36" s="117">
        <f>VLOOKUP(B36,'Table 4'!$B$13:$E$43,4,FALSE)</f>
        <v>7.28</v>
      </c>
      <c r="J36" s="117">
        <f t="shared" si="5"/>
        <v>69.989999999999995</v>
      </c>
      <c r="K36" s="117">
        <f t="shared" si="6"/>
        <v>148.4</v>
      </c>
      <c r="M36" s="66"/>
    </row>
    <row r="37" spans="2:15">
      <c r="B37" s="113">
        <f t="shared" si="2"/>
        <v>2039</v>
      </c>
      <c r="C37" s="118"/>
      <c r="D37" s="117">
        <f t="shared" si="7"/>
        <v>73.650000000000006</v>
      </c>
      <c r="E37" s="115">
        <f t="shared" si="7"/>
        <v>121.64</v>
      </c>
      <c r="F37" s="115">
        <f t="shared" si="7"/>
        <v>12.78</v>
      </c>
      <c r="G37" s="117">
        <f t="shared" si="0"/>
        <v>158.58000000000001</v>
      </c>
      <c r="H37" s="117">
        <f t="shared" si="1"/>
        <v>232.23</v>
      </c>
      <c r="I37" s="117">
        <f>VLOOKUP(B37,'Table 4'!$B$13:$E$43,4,FALSE)</f>
        <v>7.54</v>
      </c>
      <c r="J37" s="117">
        <f t="shared" si="5"/>
        <v>72.489999999999995</v>
      </c>
      <c r="K37" s="117">
        <f t="shared" si="6"/>
        <v>152.82</v>
      </c>
      <c r="M37" s="66"/>
    </row>
    <row r="38" spans="2:15">
      <c r="B38" s="113">
        <f t="shared" si="2"/>
        <v>2040</v>
      </c>
      <c r="C38" s="118"/>
      <c r="D38" s="117">
        <f t="shared" si="7"/>
        <v>75.45</v>
      </c>
      <c r="E38" s="115">
        <f t="shared" si="7"/>
        <v>124.61</v>
      </c>
      <c r="F38" s="115">
        <f t="shared" si="7"/>
        <v>13.09</v>
      </c>
      <c r="G38" s="117">
        <f t="shared" si="0"/>
        <v>162.44999999999999</v>
      </c>
      <c r="H38" s="117">
        <f t="shared" si="1"/>
        <v>237.9</v>
      </c>
      <c r="I38" s="117">
        <f>VLOOKUP(B38,'Table 4'!$B$13:$E$43,4,FALSE)</f>
        <v>7.82</v>
      </c>
      <c r="J38" s="117">
        <f t="shared" si="5"/>
        <v>75.180000000000007</v>
      </c>
      <c r="K38" s="117">
        <f t="shared" si="6"/>
        <v>157.47999999999999</v>
      </c>
      <c r="M38" s="66"/>
    </row>
    <row r="39" spans="2:15">
      <c r="B39" s="113">
        <f t="shared" si="2"/>
        <v>2041</v>
      </c>
      <c r="C39" s="118"/>
      <c r="D39" s="117">
        <f t="shared" si="7"/>
        <v>77.3</v>
      </c>
      <c r="E39" s="115">
        <f t="shared" si="7"/>
        <v>127.67</v>
      </c>
      <c r="F39" s="115">
        <f t="shared" si="7"/>
        <v>13.41</v>
      </c>
      <c r="G39" s="117">
        <f t="shared" si="0"/>
        <v>166.44</v>
      </c>
      <c r="H39" s="117">
        <f t="shared" si="1"/>
        <v>243.74</v>
      </c>
      <c r="I39" s="117">
        <f>VLOOKUP(B39,'Table 4'!$B$13:$E$43,4,FALSE)</f>
        <v>8.0299999999999994</v>
      </c>
      <c r="J39" s="117">
        <f t="shared" si="5"/>
        <v>77.2</v>
      </c>
      <c r="K39" s="117">
        <f t="shared" si="6"/>
        <v>161.52000000000001</v>
      </c>
      <c r="M39" s="66"/>
    </row>
    <row r="40" spans="2:15">
      <c r="B40" s="113">
        <f t="shared" si="2"/>
        <v>2042</v>
      </c>
      <c r="C40" s="118"/>
      <c r="D40" s="117">
        <f t="shared" si="7"/>
        <v>79.2</v>
      </c>
      <c r="E40" s="115">
        <f t="shared" si="7"/>
        <v>130.81</v>
      </c>
      <c r="F40" s="115">
        <f t="shared" si="7"/>
        <v>13.74</v>
      </c>
      <c r="G40" s="117">
        <f t="shared" si="0"/>
        <v>170.53</v>
      </c>
      <c r="H40" s="117">
        <f t="shared" si="1"/>
        <v>249.73</v>
      </c>
      <c r="I40" s="117">
        <f>VLOOKUP(B40,'Table 4'!$B$13:$E$43,4,FALSE)</f>
        <v>8.24</v>
      </c>
      <c r="J40" s="117">
        <f t="shared" si="5"/>
        <v>79.22</v>
      </c>
      <c r="K40" s="117">
        <f t="shared" si="6"/>
        <v>165.61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194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192</v>
      </c>
      <c r="F58" s="124">
        <f>C69</f>
        <v>199.924125</v>
      </c>
      <c r="G58" s="57">
        <f>F58/F60</f>
        <v>1</v>
      </c>
      <c r="H58" s="138">
        <f>C70</f>
        <v>589.49609575732859</v>
      </c>
      <c r="I58" s="140">
        <f>C73</f>
        <v>71.702024758449483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589</v>
      </c>
      <c r="I60" s="140">
        <f>ROUND(((F58*I58)+(F59*I59))/F60,2)</f>
        <v>71.7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210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211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210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191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189</v>
      </c>
      <c r="C70" s="125">
        <v>589.49609575732859</v>
      </c>
      <c r="D70" s="125"/>
      <c r="E70" s="110" t="s">
        <v>78</v>
      </c>
    </row>
    <row r="71" spans="2:11">
      <c r="B71" s="110" t="s">
        <v>189</v>
      </c>
      <c r="C71" s="126">
        <v>16.0158293408495</v>
      </c>
      <c r="D71" s="126"/>
      <c r="E71" s="110" t="s">
        <v>79</v>
      </c>
    </row>
    <row r="72" spans="2:11">
      <c r="B72" s="110" t="s">
        <v>189</v>
      </c>
      <c r="C72" s="49">
        <v>55.68619541759999</v>
      </c>
      <c r="D72" s="49"/>
      <c r="E72" s="110" t="s">
        <v>75</v>
      </c>
    </row>
    <row r="73" spans="2:11">
      <c r="B73" s="110" t="s">
        <v>189</v>
      </c>
      <c r="C73" s="126">
        <f>C71+C72</f>
        <v>71.702024758449483</v>
      </c>
      <c r="D73" s="126"/>
      <c r="E73" s="110" t="s">
        <v>80</v>
      </c>
    </row>
    <row r="74" spans="2:11">
      <c r="B74" s="110" t="s">
        <v>189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4'!$G$5,"mmmm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8">C83+1</f>
        <v>2018</v>
      </c>
      <c r="D84" s="57">
        <v>2.1684070430924685E-2</v>
      </c>
      <c r="F84" s="135">
        <f t="shared" ref="F84:F91" si="9">F83+1</f>
        <v>2027</v>
      </c>
      <c r="G84" s="57">
        <v>2.3164081218836952E-2</v>
      </c>
      <c r="I84" s="135">
        <f t="shared" ref="I84:I91" si="10">I83+1</f>
        <v>2036</v>
      </c>
      <c r="J84" s="57">
        <v>2.4311492116604327E-2</v>
      </c>
    </row>
    <row r="85" spans="3:15">
      <c r="C85" s="135">
        <f t="shared" si="8"/>
        <v>2019</v>
      </c>
      <c r="D85" s="57">
        <v>2.0023445288848141E-2</v>
      </c>
      <c r="F85" s="135">
        <f t="shared" si="9"/>
        <v>2028</v>
      </c>
      <c r="G85" s="57">
        <v>2.3269517424980624E-2</v>
      </c>
      <c r="I85" s="135">
        <f t="shared" si="10"/>
        <v>2037</v>
      </c>
      <c r="J85" s="57">
        <v>2.4277391473133791E-2</v>
      </c>
    </row>
    <row r="86" spans="3:15">
      <c r="C86" s="135">
        <f t="shared" si="8"/>
        <v>2020</v>
      </c>
      <c r="D86" s="57">
        <v>2.1423649370385656E-2</v>
      </c>
      <c r="F86" s="135">
        <f t="shared" si="9"/>
        <v>2029</v>
      </c>
      <c r="G86" s="57">
        <v>2.3660062349176059E-2</v>
      </c>
      <c r="I86" s="135">
        <f t="shared" si="10"/>
        <v>2038</v>
      </c>
      <c r="J86" s="57">
        <v>2.4418737348747444E-2</v>
      </c>
    </row>
    <row r="87" spans="3:15">
      <c r="C87" s="135">
        <f t="shared" si="8"/>
        <v>2021</v>
      </c>
      <c r="D87" s="57">
        <v>2.2444603435442634E-2</v>
      </c>
      <c r="F87" s="135">
        <f t="shared" si="9"/>
        <v>2030</v>
      </c>
      <c r="G87" s="57">
        <v>2.3797996946838929E-2</v>
      </c>
      <c r="I87" s="135">
        <f t="shared" si="10"/>
        <v>2039</v>
      </c>
      <c r="J87" s="57">
        <v>2.4490791911648602E-2</v>
      </c>
    </row>
    <row r="88" spans="3:15">
      <c r="C88" s="135">
        <f t="shared" si="8"/>
        <v>2022</v>
      </c>
      <c r="D88" s="57">
        <v>2.2559296067847567E-2</v>
      </c>
      <c r="F88" s="135">
        <f t="shared" si="9"/>
        <v>2031</v>
      </c>
      <c r="G88" s="57">
        <v>2.4014000123530499E-2</v>
      </c>
      <c r="I88" s="135">
        <f t="shared" si="10"/>
        <v>2040</v>
      </c>
      <c r="J88" s="57">
        <v>2.442458536688985E-2</v>
      </c>
    </row>
    <row r="89" spans="3:15" s="112" customFormat="1">
      <c r="C89" s="135">
        <f t="shared" si="8"/>
        <v>2023</v>
      </c>
      <c r="D89" s="57">
        <v>2.3031082544693549E-2</v>
      </c>
      <c r="F89" s="135">
        <f t="shared" si="9"/>
        <v>2032</v>
      </c>
      <c r="G89" s="57">
        <v>2.4075090077113837E-2</v>
      </c>
      <c r="I89" s="135">
        <f t="shared" si="1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8"/>
        <v>2024</v>
      </c>
      <c r="D90" s="57">
        <v>2.3134274986934988E-2</v>
      </c>
      <c r="F90" s="135">
        <f t="shared" si="9"/>
        <v>2033</v>
      </c>
      <c r="G90" s="57">
        <v>2.4191075903759129E-2</v>
      </c>
      <c r="I90" s="135">
        <f t="shared" si="1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8"/>
        <v>2025</v>
      </c>
      <c r="D91" s="57">
        <v>2.3159080336675242E-2</v>
      </c>
      <c r="F91" s="135">
        <f t="shared" si="9"/>
        <v>2034</v>
      </c>
      <c r="G91" s="57">
        <v>2.4219456505286896E-2</v>
      </c>
      <c r="I91" s="135">
        <f t="shared" si="1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5" fitToHeight="0" orientation="portrait" r:id="rId1"/>
  <headerFooter alignWithMargins="0"/>
  <rowBreaks count="1" manualBreakCount="1">
    <brk id="5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2" sqref="B2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5" width="9.33203125" style="241"/>
    <col min="16" max="16" width="0" style="241" hidden="1" customWidth="1"/>
    <col min="17" max="16384" width="9.33203125" style="241"/>
  </cols>
  <sheetData>
    <row r="1" spans="2:18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8" ht="15.75">
      <c r="B2" s="239" t="s">
        <v>272</v>
      </c>
      <c r="C2" s="240"/>
      <c r="D2" s="240"/>
      <c r="E2" s="240"/>
      <c r="F2" s="240"/>
      <c r="G2" s="240"/>
      <c r="H2" s="240"/>
      <c r="I2" s="240"/>
      <c r="J2" s="240"/>
    </row>
    <row r="3" spans="2:18" ht="15.75">
      <c r="B3" s="239" t="str">
        <f>TEXT($C$63,"0%")&amp;" Capacity Factor"</f>
        <v>38% Capacity Factor</v>
      </c>
      <c r="C3" s="240"/>
      <c r="D3" s="240"/>
      <c r="E3" s="240"/>
      <c r="F3" s="240"/>
      <c r="G3" s="240"/>
      <c r="H3" s="240"/>
      <c r="I3" s="240"/>
      <c r="J3" s="240"/>
    </row>
    <row r="4" spans="2:18">
      <c r="B4" s="242"/>
      <c r="C4" s="242"/>
      <c r="D4" s="242"/>
      <c r="E4" s="242"/>
      <c r="F4" s="242"/>
      <c r="G4" s="242"/>
      <c r="H4" s="242"/>
      <c r="I4" s="243"/>
      <c r="J4" s="243"/>
      <c r="K4" s="243"/>
    </row>
    <row r="5" spans="2:18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19" t="s">
        <v>73</v>
      </c>
      <c r="J5" s="19" t="s">
        <v>73</v>
      </c>
      <c r="K5" s="245" t="s">
        <v>198</v>
      </c>
      <c r="P5" s="245" t="s">
        <v>197</v>
      </c>
    </row>
    <row r="6" spans="2:18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8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29</v>
      </c>
    </row>
    <row r="8" spans="2:18" ht="6" customHeight="1">
      <c r="K8" s="243"/>
    </row>
    <row r="9" spans="2:18" ht="15.75">
      <c r="B9" s="60" t="str">
        <f>C52</f>
        <v>2017 IRP ID Wind Resource - 38% Capacity Factor</v>
      </c>
      <c r="C9" s="243"/>
      <c r="E9" s="243"/>
      <c r="F9" s="243"/>
      <c r="G9" s="243"/>
      <c r="H9" s="243"/>
      <c r="I9" s="243"/>
      <c r="J9" s="243"/>
      <c r="K9" s="243"/>
    </row>
    <row r="10" spans="2:18">
      <c r="B10" s="250">
        <v>2016</v>
      </c>
      <c r="C10" s="251">
        <f>C55</f>
        <v>1811.0329095752811</v>
      </c>
      <c r="D10" s="252">
        <f>C10*$C$62</f>
        <v>127.99449484849457</v>
      </c>
      <c r="E10" s="252">
        <f>C56</f>
        <v>37.565582271006477</v>
      </c>
      <c r="F10" s="253">
        <f t="shared" ref="F10:F36" si="0">(D10+E10)/(8.76*$C$63)</f>
        <v>49.735663638398542</v>
      </c>
      <c r="G10" s="253">
        <f>C58</f>
        <v>0</v>
      </c>
      <c r="H10" s="300">
        <f>C59</f>
        <v>0</v>
      </c>
      <c r="I10" s="254">
        <f>F10+H10+G10</f>
        <v>49.735663638398542</v>
      </c>
      <c r="J10" s="254">
        <f>ROUND(I10*$C$63*8.76,2)</f>
        <v>165.56</v>
      </c>
      <c r="K10" s="252">
        <f>$C$57</f>
        <v>0.57299999999999995</v>
      </c>
      <c r="N10" s="255"/>
      <c r="P10" s="293">
        <f>$C$59</f>
        <v>0</v>
      </c>
    </row>
    <row r="11" spans="2:18">
      <c r="B11" s="250">
        <f t="shared" ref="B11:B36" si="1">B10+1</f>
        <v>2017</v>
      </c>
      <c r="C11" s="256"/>
      <c r="D11" s="252">
        <f>ROUND(D10*(1+$D66),2)</f>
        <v>130.82</v>
      </c>
      <c r="E11" s="252">
        <f>ROUND(E10*(1+$D66),2)</f>
        <v>38.4</v>
      </c>
      <c r="F11" s="253">
        <f t="shared" si="0"/>
        <v>50.835135784667152</v>
      </c>
      <c r="G11" s="252">
        <f>ROUND(G10*(1+$D66),2)</f>
        <v>0</v>
      </c>
      <c r="H11" s="252">
        <f>ROUND(H10*(1+$D66),2)</f>
        <v>0</v>
      </c>
      <c r="I11" s="254">
        <f>F11+H11+G11</f>
        <v>50.835135784667152</v>
      </c>
      <c r="J11" s="254">
        <f t="shared" ref="J11:J36" si="2">ROUND(I11*$C$63*8.76,2)</f>
        <v>169.22</v>
      </c>
      <c r="K11" s="252">
        <f>ROUND(K10*(1+$D66),2)</f>
        <v>0.59</v>
      </c>
      <c r="N11" s="255"/>
      <c r="P11" s="293">
        <f>ROUND(P10*(1+$D66),2)</f>
        <v>0</v>
      </c>
    </row>
    <row r="12" spans="2:18">
      <c r="B12" s="263">
        <f t="shared" si="1"/>
        <v>2018</v>
      </c>
      <c r="C12" s="264"/>
      <c r="D12" s="252">
        <f t="shared" ref="D12:G19" si="3">ROUND(D11*(1+$D67),2)</f>
        <v>133.66</v>
      </c>
      <c r="E12" s="252">
        <f t="shared" si="3"/>
        <v>39.229999999999997</v>
      </c>
      <c r="F12" s="254">
        <f t="shared" si="0"/>
        <v>51.937635183850034</v>
      </c>
      <c r="G12" s="252">
        <f t="shared" si="3"/>
        <v>0</v>
      </c>
      <c r="H12" s="252">
        <f t="shared" ref="H12" si="4">ROUND(H11*(1+$D67),2)</f>
        <v>0</v>
      </c>
      <c r="I12" s="254">
        <f t="shared" ref="I12:I36" si="5">F12+H12+G12</f>
        <v>51.937635183850034</v>
      </c>
      <c r="J12" s="254">
        <f t="shared" si="2"/>
        <v>172.89</v>
      </c>
      <c r="K12" s="252">
        <f t="shared" ref="K12:K19" si="6">ROUND(K11*(1+$D67),2)</f>
        <v>0.6</v>
      </c>
      <c r="L12" s="243"/>
      <c r="N12" s="255"/>
      <c r="P12" s="293">
        <f t="shared" ref="P12:P19" si="7">ROUND(P11*(1+$D67),2)</f>
        <v>0</v>
      </c>
    </row>
    <row r="13" spans="2:18">
      <c r="B13" s="263">
        <f t="shared" si="1"/>
        <v>2019</v>
      </c>
      <c r="C13" s="264"/>
      <c r="D13" s="252">
        <f t="shared" si="3"/>
        <v>136.34</v>
      </c>
      <c r="E13" s="252">
        <f t="shared" si="3"/>
        <v>40.020000000000003</v>
      </c>
      <c r="F13" s="254">
        <f t="shared" si="0"/>
        <v>52.980052871905798</v>
      </c>
      <c r="G13" s="252">
        <f t="shared" si="3"/>
        <v>0</v>
      </c>
      <c r="H13" s="252">
        <f t="shared" ref="H13" si="8">ROUND(H12*(1+$D68),2)</f>
        <v>0</v>
      </c>
      <c r="I13" s="254">
        <f t="shared" si="5"/>
        <v>52.980052871905798</v>
      </c>
      <c r="J13" s="254">
        <f t="shared" si="2"/>
        <v>176.36</v>
      </c>
      <c r="K13" s="252">
        <f t="shared" si="6"/>
        <v>0.61</v>
      </c>
      <c r="L13" s="243"/>
      <c r="N13" s="255"/>
      <c r="P13" s="293">
        <f t="shared" si="7"/>
        <v>0</v>
      </c>
    </row>
    <row r="14" spans="2:18">
      <c r="B14" s="263">
        <f t="shared" si="1"/>
        <v>2020</v>
      </c>
      <c r="C14" s="264"/>
      <c r="D14" s="252">
        <f t="shared" si="3"/>
        <v>139.26</v>
      </c>
      <c r="E14" s="252">
        <f t="shared" si="3"/>
        <v>40.880000000000003</v>
      </c>
      <c r="F14" s="254">
        <f t="shared" si="0"/>
        <v>54.115597212208606</v>
      </c>
      <c r="G14" s="252">
        <f t="shared" si="3"/>
        <v>0</v>
      </c>
      <c r="H14" s="252">
        <f t="shared" ref="H14" si="9">ROUND(H13*(1+$D69),2)</f>
        <v>0</v>
      </c>
      <c r="I14" s="254">
        <f t="shared" si="5"/>
        <v>54.115597212208606</v>
      </c>
      <c r="J14" s="254">
        <f t="shared" si="2"/>
        <v>180.14</v>
      </c>
      <c r="K14" s="252">
        <f t="shared" si="6"/>
        <v>0.62</v>
      </c>
      <c r="L14" s="243"/>
      <c r="N14" s="255"/>
      <c r="O14" s="260"/>
      <c r="P14" s="293">
        <f t="shared" si="7"/>
        <v>0</v>
      </c>
      <c r="Q14" s="261"/>
      <c r="R14" s="262"/>
    </row>
    <row r="15" spans="2:18">
      <c r="B15" s="263">
        <f t="shared" si="1"/>
        <v>2021</v>
      </c>
      <c r="C15" s="264"/>
      <c r="D15" s="252">
        <f t="shared" si="3"/>
        <v>142.38999999999999</v>
      </c>
      <c r="E15" s="252">
        <f t="shared" si="3"/>
        <v>41.8</v>
      </c>
      <c r="F15" s="254">
        <f t="shared" si="0"/>
        <v>55.332251862533049</v>
      </c>
      <c r="G15" s="252">
        <f t="shared" si="3"/>
        <v>0</v>
      </c>
      <c r="H15" s="252">
        <f t="shared" ref="H15" si="10">ROUND(H14*(1+$D70),2)</f>
        <v>0</v>
      </c>
      <c r="I15" s="254">
        <f t="shared" si="5"/>
        <v>55.332251862533049</v>
      </c>
      <c r="J15" s="254">
        <f t="shared" si="2"/>
        <v>184.19</v>
      </c>
      <c r="K15" s="252">
        <f t="shared" si="6"/>
        <v>0.63</v>
      </c>
      <c r="L15" s="243"/>
      <c r="N15" s="261"/>
      <c r="O15" s="261"/>
      <c r="P15" s="293">
        <f t="shared" si="7"/>
        <v>0</v>
      </c>
      <c r="Q15" s="261"/>
      <c r="R15" s="262"/>
    </row>
    <row r="16" spans="2:18">
      <c r="B16" s="263">
        <f t="shared" si="1"/>
        <v>2022</v>
      </c>
      <c r="C16" s="264"/>
      <c r="D16" s="252">
        <f t="shared" si="3"/>
        <v>145.6</v>
      </c>
      <c r="E16" s="252">
        <f t="shared" si="3"/>
        <v>42.74</v>
      </c>
      <c r="F16" s="254">
        <f t="shared" si="0"/>
        <v>56.578947368421055</v>
      </c>
      <c r="G16" s="252">
        <f t="shared" si="3"/>
        <v>0</v>
      </c>
      <c r="H16" s="252">
        <f t="shared" ref="H16" si="11">ROUND(H15*(1+$D71),2)</f>
        <v>0</v>
      </c>
      <c r="I16" s="254">
        <f t="shared" si="5"/>
        <v>56.578947368421055</v>
      </c>
      <c r="J16" s="254">
        <f t="shared" si="2"/>
        <v>188.34</v>
      </c>
      <c r="K16" s="252">
        <f t="shared" si="6"/>
        <v>0.64</v>
      </c>
      <c r="L16" s="243"/>
      <c r="N16" s="255"/>
      <c r="P16" s="293">
        <f t="shared" si="7"/>
        <v>0</v>
      </c>
    </row>
    <row r="17" spans="2:16">
      <c r="B17" s="263">
        <f t="shared" si="1"/>
        <v>2023</v>
      </c>
      <c r="C17" s="264"/>
      <c r="D17" s="252">
        <f t="shared" si="3"/>
        <v>148.94999999999999</v>
      </c>
      <c r="E17" s="252">
        <f t="shared" si="3"/>
        <v>43.72</v>
      </c>
      <c r="F17" s="254">
        <f t="shared" si="0"/>
        <v>57.879716414323482</v>
      </c>
      <c r="G17" s="252">
        <f t="shared" si="3"/>
        <v>0</v>
      </c>
      <c r="H17" s="252">
        <f t="shared" ref="H17" si="12">ROUND(H16*(1+$D72),2)</f>
        <v>0</v>
      </c>
      <c r="I17" s="254">
        <f t="shared" si="5"/>
        <v>57.879716414323482</v>
      </c>
      <c r="J17" s="254">
        <f t="shared" si="2"/>
        <v>192.67</v>
      </c>
      <c r="K17" s="252">
        <f t="shared" si="6"/>
        <v>0.65</v>
      </c>
      <c r="L17" s="243"/>
      <c r="N17" s="255"/>
      <c r="O17" s="260"/>
      <c r="P17" s="293">
        <f t="shared" si="7"/>
        <v>0</v>
      </c>
    </row>
    <row r="18" spans="2:16">
      <c r="B18" s="263">
        <f t="shared" si="1"/>
        <v>2024</v>
      </c>
      <c r="C18" s="264"/>
      <c r="D18" s="252">
        <f t="shared" si="3"/>
        <v>152.4</v>
      </c>
      <c r="E18" s="252">
        <f t="shared" si="3"/>
        <v>44.73</v>
      </c>
      <c r="F18" s="254">
        <f t="shared" si="0"/>
        <v>59.219538572458546</v>
      </c>
      <c r="G18" s="252">
        <f t="shared" si="3"/>
        <v>0</v>
      </c>
      <c r="H18" s="252">
        <f t="shared" ref="H18" si="13">ROUND(H17*(1+$D73),2)</f>
        <v>0</v>
      </c>
      <c r="I18" s="254">
        <f t="shared" si="5"/>
        <v>59.219538572458546</v>
      </c>
      <c r="J18" s="254">
        <f t="shared" si="2"/>
        <v>197.13</v>
      </c>
      <c r="K18" s="252">
        <f t="shared" si="6"/>
        <v>0.67</v>
      </c>
      <c r="L18" s="243"/>
      <c r="N18" s="255"/>
      <c r="O18" s="260"/>
      <c r="P18" s="293">
        <f t="shared" si="7"/>
        <v>0</v>
      </c>
    </row>
    <row r="19" spans="2:16">
      <c r="B19" s="263">
        <f t="shared" si="1"/>
        <v>2025</v>
      </c>
      <c r="C19" s="264"/>
      <c r="D19" s="252">
        <f t="shared" si="3"/>
        <v>155.93</v>
      </c>
      <c r="E19" s="252">
        <f t="shared" si="3"/>
        <v>45.77</v>
      </c>
      <c r="F19" s="254">
        <f t="shared" si="0"/>
        <v>60.592405671713543</v>
      </c>
      <c r="G19" s="252">
        <f t="shared" si="3"/>
        <v>0</v>
      </c>
      <c r="H19" s="252">
        <f t="shared" ref="H19" si="14">ROUND(H18*(1+$D74),2)</f>
        <v>0</v>
      </c>
      <c r="I19" s="254">
        <f t="shared" si="5"/>
        <v>60.592405671713543</v>
      </c>
      <c r="J19" s="254">
        <f t="shared" si="2"/>
        <v>201.7</v>
      </c>
      <c r="K19" s="252">
        <f t="shared" si="6"/>
        <v>0.69</v>
      </c>
      <c r="L19" s="243"/>
      <c r="N19" s="255"/>
      <c r="O19" s="260"/>
      <c r="P19" s="293">
        <f t="shared" si="7"/>
        <v>0</v>
      </c>
    </row>
    <row r="20" spans="2:16">
      <c r="B20" s="263">
        <f t="shared" si="1"/>
        <v>2026</v>
      </c>
      <c r="C20" s="264"/>
      <c r="D20" s="252">
        <f>ROUND(D19*(1+$G66),2)</f>
        <v>159.51</v>
      </c>
      <c r="E20" s="252">
        <f>ROUND(E19*(1+$G66),2)</f>
        <v>46.82</v>
      </c>
      <c r="F20" s="254">
        <f t="shared" si="0"/>
        <v>61.983297284306659</v>
      </c>
      <c r="G20" s="252">
        <f>ROUND(G19*(1+$G66),2)</f>
        <v>0</v>
      </c>
      <c r="H20" s="252">
        <f>ROUND(H19*(1+$G66),2)</f>
        <v>0</v>
      </c>
      <c r="I20" s="254">
        <f t="shared" si="5"/>
        <v>61.983297284306659</v>
      </c>
      <c r="J20" s="254">
        <f t="shared" si="2"/>
        <v>206.33</v>
      </c>
      <c r="K20" s="252">
        <f>ROUND(K19*(1+$G66),2)</f>
        <v>0.71</v>
      </c>
      <c r="L20" s="243"/>
      <c r="N20" s="255"/>
      <c r="O20" s="260"/>
      <c r="P20" s="293">
        <f>ROUND(P19*(1+$G66),2)</f>
        <v>0</v>
      </c>
    </row>
    <row r="21" spans="2:16">
      <c r="B21" s="263">
        <f t="shared" si="1"/>
        <v>2027</v>
      </c>
      <c r="C21" s="264"/>
      <c r="D21" s="252">
        <f t="shared" ref="D21:G28" si="15">ROUND(D20*(1+$G67),2)</f>
        <v>163.19999999999999</v>
      </c>
      <c r="E21" s="252">
        <f t="shared" si="15"/>
        <v>47.9</v>
      </c>
      <c r="F21" s="254">
        <f t="shared" si="0"/>
        <v>63.41624609468878</v>
      </c>
      <c r="G21" s="252">
        <f t="shared" si="15"/>
        <v>0</v>
      </c>
      <c r="H21" s="252">
        <f t="shared" ref="H21" si="16">ROUND(H20*(1+$G67),2)</f>
        <v>0</v>
      </c>
      <c r="I21" s="254">
        <f t="shared" si="5"/>
        <v>63.41624609468878</v>
      </c>
      <c r="J21" s="254">
        <f t="shared" si="2"/>
        <v>211.1</v>
      </c>
      <c r="K21" s="252">
        <f t="shared" ref="K21:K28" si="17">ROUND(K20*(1+$G67),2)</f>
        <v>0.73</v>
      </c>
      <c r="L21" s="243"/>
      <c r="N21" s="255"/>
      <c r="O21" s="260"/>
      <c r="P21" s="293">
        <f t="shared" ref="P21:P28" si="18">ROUND(P20*(1+$G67),2)</f>
        <v>0</v>
      </c>
    </row>
    <row r="22" spans="2:16">
      <c r="B22" s="263">
        <f t="shared" si="1"/>
        <v>2028</v>
      </c>
      <c r="C22" s="264"/>
      <c r="D22" s="252">
        <f t="shared" si="15"/>
        <v>167</v>
      </c>
      <c r="E22" s="252">
        <f t="shared" si="15"/>
        <v>49.01</v>
      </c>
      <c r="F22" s="254">
        <f t="shared" si="0"/>
        <v>64.891252102859895</v>
      </c>
      <c r="G22" s="252">
        <f t="shared" si="15"/>
        <v>0</v>
      </c>
      <c r="H22" s="252">
        <f t="shared" ref="H22" si="19">ROUND(H21*(1+$G68),2)</f>
        <v>0</v>
      </c>
      <c r="I22" s="254">
        <f t="shared" si="5"/>
        <v>64.891252102859895</v>
      </c>
      <c r="J22" s="254">
        <f t="shared" si="2"/>
        <v>216.01</v>
      </c>
      <c r="K22" s="252">
        <f t="shared" si="17"/>
        <v>0.75</v>
      </c>
      <c r="L22" s="243"/>
      <c r="N22" s="255"/>
      <c r="O22" s="260"/>
      <c r="P22" s="293">
        <f t="shared" si="18"/>
        <v>0</v>
      </c>
    </row>
    <row r="23" spans="2:16">
      <c r="B23" s="263">
        <f t="shared" si="1"/>
        <v>2029</v>
      </c>
      <c r="C23" s="264"/>
      <c r="D23" s="252">
        <f t="shared" si="15"/>
        <v>170.95</v>
      </c>
      <c r="E23" s="252">
        <f t="shared" si="15"/>
        <v>50.17</v>
      </c>
      <c r="F23" s="254">
        <f t="shared" si="0"/>
        <v>66.426339822158141</v>
      </c>
      <c r="G23" s="252">
        <f t="shared" si="15"/>
        <v>0</v>
      </c>
      <c r="H23" s="252">
        <f t="shared" ref="H23" si="20">ROUND(H22*(1+$G69),2)</f>
        <v>0</v>
      </c>
      <c r="I23" s="254">
        <f t="shared" si="5"/>
        <v>66.426339822158141</v>
      </c>
      <c r="J23" s="254">
        <f t="shared" si="2"/>
        <v>221.12</v>
      </c>
      <c r="K23" s="252">
        <f t="shared" si="17"/>
        <v>0.77</v>
      </c>
      <c r="L23" s="243"/>
      <c r="N23" s="255"/>
      <c r="O23" s="260"/>
      <c r="P23" s="293">
        <f t="shared" si="18"/>
        <v>0</v>
      </c>
    </row>
    <row r="24" spans="2:16">
      <c r="B24" s="263">
        <f t="shared" si="1"/>
        <v>2030</v>
      </c>
      <c r="C24" s="264"/>
      <c r="D24" s="252">
        <f t="shared" si="15"/>
        <v>175.02</v>
      </c>
      <c r="E24" s="252">
        <f t="shared" si="15"/>
        <v>51.36</v>
      </c>
      <c r="F24" s="254">
        <f t="shared" si="0"/>
        <v>68.006488824801735</v>
      </c>
      <c r="G24" s="252">
        <f t="shared" si="15"/>
        <v>0</v>
      </c>
      <c r="H24" s="252">
        <f t="shared" ref="H24" si="21">ROUND(H23*(1+$G70),2)</f>
        <v>0</v>
      </c>
      <c r="I24" s="254">
        <f t="shared" si="5"/>
        <v>68.006488824801735</v>
      </c>
      <c r="J24" s="254">
        <f t="shared" si="2"/>
        <v>226.38</v>
      </c>
      <c r="K24" s="252">
        <f t="shared" si="17"/>
        <v>0.79</v>
      </c>
      <c r="L24" s="243"/>
      <c r="N24" s="255"/>
      <c r="O24" s="260"/>
      <c r="P24" s="293">
        <f t="shared" si="18"/>
        <v>0</v>
      </c>
    </row>
    <row r="25" spans="2:16">
      <c r="B25" s="263">
        <f t="shared" si="1"/>
        <v>2031</v>
      </c>
      <c r="C25" s="264"/>
      <c r="D25" s="252">
        <f t="shared" si="15"/>
        <v>179.22</v>
      </c>
      <c r="E25" s="252">
        <f t="shared" si="15"/>
        <v>52.59</v>
      </c>
      <c r="F25" s="254">
        <f t="shared" si="0"/>
        <v>69.637707281903388</v>
      </c>
      <c r="G25" s="252">
        <f t="shared" si="15"/>
        <v>0</v>
      </c>
      <c r="H25" s="252">
        <f t="shared" ref="H25" si="22">ROUND(H24*(1+$G71),2)</f>
        <v>0</v>
      </c>
      <c r="I25" s="254">
        <f t="shared" si="5"/>
        <v>69.637707281903388</v>
      </c>
      <c r="J25" s="254">
        <f t="shared" si="2"/>
        <v>231.81</v>
      </c>
      <c r="K25" s="252">
        <f t="shared" si="17"/>
        <v>0.81</v>
      </c>
      <c r="L25" s="243"/>
      <c r="N25" s="255"/>
      <c r="O25" s="260"/>
      <c r="P25" s="293">
        <f t="shared" si="18"/>
        <v>0</v>
      </c>
    </row>
    <row r="26" spans="2:16">
      <c r="B26" s="263">
        <f t="shared" si="1"/>
        <v>2032</v>
      </c>
      <c r="C26" s="264"/>
      <c r="D26" s="252">
        <f t="shared" si="15"/>
        <v>183.53</v>
      </c>
      <c r="E26" s="252">
        <f t="shared" si="15"/>
        <v>53.86</v>
      </c>
      <c r="F26" s="254">
        <f t="shared" si="0"/>
        <v>71.313987022350403</v>
      </c>
      <c r="G26" s="252">
        <f t="shared" si="15"/>
        <v>0</v>
      </c>
      <c r="H26" s="252">
        <f t="shared" ref="H26" si="23">ROUND(H25*(1+$G72),2)</f>
        <v>0</v>
      </c>
      <c r="I26" s="254">
        <f t="shared" si="5"/>
        <v>71.313987022350403</v>
      </c>
      <c r="J26" s="254">
        <f t="shared" si="2"/>
        <v>237.39</v>
      </c>
      <c r="K26" s="252">
        <f t="shared" si="17"/>
        <v>0.83</v>
      </c>
      <c r="L26" s="243"/>
      <c r="N26" s="255"/>
      <c r="O26" s="260"/>
      <c r="P26" s="293">
        <f t="shared" si="18"/>
        <v>0</v>
      </c>
    </row>
    <row r="27" spans="2:16">
      <c r="B27" s="263">
        <f t="shared" si="1"/>
        <v>2033</v>
      </c>
      <c r="C27" s="264"/>
      <c r="D27" s="252">
        <f t="shared" si="15"/>
        <v>187.97</v>
      </c>
      <c r="E27" s="252">
        <f t="shared" si="15"/>
        <v>55.16</v>
      </c>
      <c r="F27" s="254">
        <f t="shared" si="0"/>
        <v>73.038332131699121</v>
      </c>
      <c r="G27" s="252">
        <f t="shared" si="15"/>
        <v>0</v>
      </c>
      <c r="H27" s="252">
        <f t="shared" ref="H27" si="24">ROUND(H26*(1+$G73),2)</f>
        <v>0</v>
      </c>
      <c r="I27" s="254">
        <f t="shared" si="5"/>
        <v>73.038332131699121</v>
      </c>
      <c r="J27" s="254">
        <f t="shared" si="2"/>
        <v>243.13</v>
      </c>
      <c r="K27" s="252">
        <f t="shared" si="17"/>
        <v>0.85</v>
      </c>
      <c r="L27" s="243"/>
      <c r="P27" s="293">
        <f t="shared" si="18"/>
        <v>0</v>
      </c>
    </row>
    <row r="28" spans="2:16">
      <c r="B28" s="263">
        <f t="shared" si="1"/>
        <v>2034</v>
      </c>
      <c r="C28" s="264"/>
      <c r="D28" s="252">
        <f t="shared" si="15"/>
        <v>192.52</v>
      </c>
      <c r="E28" s="252">
        <f t="shared" si="15"/>
        <v>56.5</v>
      </c>
      <c r="F28" s="254">
        <f t="shared" si="0"/>
        <v>74.807738524393187</v>
      </c>
      <c r="G28" s="252">
        <f t="shared" si="15"/>
        <v>0</v>
      </c>
      <c r="H28" s="252">
        <f t="shared" ref="H28" si="25">ROUND(H27*(1+$G74),2)</f>
        <v>0</v>
      </c>
      <c r="I28" s="254">
        <f t="shared" si="5"/>
        <v>74.807738524393187</v>
      </c>
      <c r="J28" s="254">
        <f t="shared" si="2"/>
        <v>249.02</v>
      </c>
      <c r="K28" s="252">
        <f t="shared" si="17"/>
        <v>0.87</v>
      </c>
      <c r="L28" s="243"/>
      <c r="P28" s="293">
        <f t="shared" si="18"/>
        <v>0</v>
      </c>
    </row>
    <row r="29" spans="2:16">
      <c r="B29" s="263">
        <f t="shared" si="1"/>
        <v>2035</v>
      </c>
      <c r="C29" s="264"/>
      <c r="D29" s="252">
        <f t="shared" ref="D29:E36" si="26">ROUND(D28*(1+$K66),2)</f>
        <v>197.17</v>
      </c>
      <c r="E29" s="252">
        <f t="shared" si="26"/>
        <v>57.87</v>
      </c>
      <c r="F29" s="254">
        <f t="shared" si="0"/>
        <v>76.616198029319875</v>
      </c>
      <c r="G29" s="252">
        <f t="shared" ref="G29:H36" si="27">ROUND(G28*(1+$K66),2)</f>
        <v>0</v>
      </c>
      <c r="H29" s="252">
        <f t="shared" si="27"/>
        <v>0</v>
      </c>
      <c r="I29" s="254">
        <f t="shared" si="5"/>
        <v>76.616198029319875</v>
      </c>
      <c r="J29" s="254">
        <f t="shared" si="2"/>
        <v>255.04</v>
      </c>
      <c r="K29" s="252">
        <f>ROUND(K28*(1+$K66),2)</f>
        <v>0.89</v>
      </c>
      <c r="L29" s="243"/>
      <c r="P29" s="293">
        <f>ROUND(P28*(1+$K66),2)</f>
        <v>0</v>
      </c>
    </row>
    <row r="30" spans="2:16">
      <c r="B30" s="263">
        <f t="shared" si="1"/>
        <v>2036</v>
      </c>
      <c r="C30" s="264"/>
      <c r="D30" s="252">
        <f t="shared" si="26"/>
        <v>201.96</v>
      </c>
      <c r="E30" s="252">
        <f t="shared" si="26"/>
        <v>59.28</v>
      </c>
      <c r="F30" s="254">
        <f t="shared" si="0"/>
        <v>78.478731074261006</v>
      </c>
      <c r="G30" s="252">
        <f t="shared" si="27"/>
        <v>0</v>
      </c>
      <c r="H30" s="252">
        <f t="shared" si="27"/>
        <v>0</v>
      </c>
      <c r="I30" s="254">
        <f t="shared" si="5"/>
        <v>78.478731074261006</v>
      </c>
      <c r="J30" s="254">
        <f t="shared" si="2"/>
        <v>261.24</v>
      </c>
      <c r="K30" s="252">
        <f t="shared" ref="K30:K36" si="28">ROUND(K29*(1+$K67),2)</f>
        <v>0.91</v>
      </c>
      <c r="L30" s="243"/>
      <c r="P30" s="293">
        <f t="shared" ref="P30:P36" si="29">ROUND(P29*(1+$K67),2)</f>
        <v>0</v>
      </c>
    </row>
    <row r="31" spans="2:16">
      <c r="B31" s="263">
        <f t="shared" si="1"/>
        <v>2037</v>
      </c>
      <c r="C31" s="264"/>
      <c r="D31" s="252">
        <f t="shared" si="26"/>
        <v>206.86</v>
      </c>
      <c r="E31" s="252">
        <f t="shared" si="26"/>
        <v>60.72</v>
      </c>
      <c r="F31" s="254">
        <f t="shared" si="0"/>
        <v>80.383321316991129</v>
      </c>
      <c r="G31" s="252">
        <f t="shared" si="27"/>
        <v>0</v>
      </c>
      <c r="H31" s="252">
        <f t="shared" si="27"/>
        <v>0</v>
      </c>
      <c r="I31" s="254">
        <f t="shared" si="5"/>
        <v>80.383321316991129</v>
      </c>
      <c r="J31" s="254">
        <f t="shared" si="2"/>
        <v>267.58</v>
      </c>
      <c r="K31" s="252">
        <f t="shared" si="28"/>
        <v>0.93</v>
      </c>
      <c r="L31" s="243"/>
      <c r="P31" s="293">
        <f t="shared" si="29"/>
        <v>0</v>
      </c>
    </row>
    <row r="32" spans="2:16">
      <c r="B32" s="263">
        <f t="shared" si="1"/>
        <v>2038</v>
      </c>
      <c r="C32" s="264"/>
      <c r="D32" s="252">
        <f t="shared" si="26"/>
        <v>211.91</v>
      </c>
      <c r="E32" s="252">
        <f t="shared" si="26"/>
        <v>62.2</v>
      </c>
      <c r="F32" s="254">
        <f t="shared" si="0"/>
        <v>82.344989185292008</v>
      </c>
      <c r="G32" s="252">
        <f t="shared" si="27"/>
        <v>0</v>
      </c>
      <c r="H32" s="252">
        <f t="shared" si="27"/>
        <v>0</v>
      </c>
      <c r="I32" s="254">
        <f t="shared" si="5"/>
        <v>82.344989185292008</v>
      </c>
      <c r="J32" s="254">
        <f t="shared" si="2"/>
        <v>274.11</v>
      </c>
      <c r="K32" s="252">
        <f t="shared" si="28"/>
        <v>0.95</v>
      </c>
      <c r="L32" s="243"/>
      <c r="P32" s="293">
        <f t="shared" si="29"/>
        <v>0</v>
      </c>
    </row>
    <row r="33" spans="2:16">
      <c r="B33" s="263">
        <f t="shared" si="1"/>
        <v>2039</v>
      </c>
      <c r="C33" s="264"/>
      <c r="D33" s="252">
        <f t="shared" si="26"/>
        <v>217.1</v>
      </c>
      <c r="E33" s="252">
        <f t="shared" si="26"/>
        <v>63.72</v>
      </c>
      <c r="F33" s="254">
        <f t="shared" si="0"/>
        <v>84.360730593607315</v>
      </c>
      <c r="G33" s="252">
        <f t="shared" si="27"/>
        <v>0</v>
      </c>
      <c r="H33" s="252">
        <f t="shared" si="27"/>
        <v>0</v>
      </c>
      <c r="I33" s="254">
        <f t="shared" si="5"/>
        <v>84.360730593607315</v>
      </c>
      <c r="J33" s="254">
        <f t="shared" si="2"/>
        <v>280.82</v>
      </c>
      <c r="K33" s="252">
        <f t="shared" si="28"/>
        <v>0.97</v>
      </c>
      <c r="L33" s="243"/>
      <c r="P33" s="293">
        <f t="shared" si="29"/>
        <v>0</v>
      </c>
    </row>
    <row r="34" spans="2:16">
      <c r="B34" s="263">
        <f t="shared" si="1"/>
        <v>2040</v>
      </c>
      <c r="C34" s="264"/>
      <c r="D34" s="252">
        <f t="shared" si="26"/>
        <v>222.4</v>
      </c>
      <c r="E34" s="252">
        <f t="shared" si="26"/>
        <v>65.28</v>
      </c>
      <c r="F34" s="254">
        <f t="shared" si="0"/>
        <v>86.421533285267969</v>
      </c>
      <c r="G34" s="252">
        <f t="shared" si="27"/>
        <v>0</v>
      </c>
      <c r="H34" s="252">
        <f t="shared" si="27"/>
        <v>0</v>
      </c>
      <c r="I34" s="254">
        <f t="shared" si="5"/>
        <v>86.421533285267969</v>
      </c>
      <c r="J34" s="254">
        <f t="shared" si="2"/>
        <v>287.68</v>
      </c>
      <c r="K34" s="252">
        <f t="shared" si="28"/>
        <v>0.99</v>
      </c>
      <c r="L34" s="243"/>
      <c r="P34" s="293">
        <f t="shared" si="29"/>
        <v>0</v>
      </c>
    </row>
    <row r="35" spans="2:16">
      <c r="B35" s="263">
        <f t="shared" si="1"/>
        <v>2041</v>
      </c>
      <c r="C35" s="264"/>
      <c r="D35" s="252">
        <f t="shared" si="26"/>
        <v>227.86</v>
      </c>
      <c r="E35" s="252">
        <f t="shared" si="26"/>
        <v>66.88</v>
      </c>
      <c r="F35" s="254">
        <f t="shared" si="0"/>
        <v>88.542417688055764</v>
      </c>
      <c r="G35" s="252">
        <f t="shared" si="27"/>
        <v>0</v>
      </c>
      <c r="H35" s="252">
        <f t="shared" si="27"/>
        <v>0</v>
      </c>
      <c r="I35" s="254">
        <f t="shared" si="5"/>
        <v>88.542417688055764</v>
      </c>
      <c r="J35" s="254">
        <f t="shared" si="2"/>
        <v>294.74</v>
      </c>
      <c r="K35" s="252">
        <f t="shared" si="28"/>
        <v>1.01</v>
      </c>
      <c r="L35" s="243"/>
      <c r="P35" s="293">
        <f t="shared" si="29"/>
        <v>0</v>
      </c>
    </row>
    <row r="36" spans="2:16">
      <c r="B36" s="263">
        <f t="shared" si="1"/>
        <v>2042</v>
      </c>
      <c r="C36" s="264"/>
      <c r="D36" s="252">
        <f t="shared" si="26"/>
        <v>233.47</v>
      </c>
      <c r="E36" s="252">
        <f t="shared" si="26"/>
        <v>68.53</v>
      </c>
      <c r="F36" s="254">
        <f t="shared" si="0"/>
        <v>90.723383801970684</v>
      </c>
      <c r="G36" s="252">
        <f t="shared" si="27"/>
        <v>0</v>
      </c>
      <c r="H36" s="252">
        <f t="shared" si="27"/>
        <v>0</v>
      </c>
      <c r="I36" s="254">
        <f t="shared" si="5"/>
        <v>90.723383801970684</v>
      </c>
      <c r="J36" s="254">
        <f t="shared" si="2"/>
        <v>302</v>
      </c>
      <c r="K36" s="252">
        <f t="shared" si="28"/>
        <v>1.03</v>
      </c>
      <c r="L36" s="243"/>
      <c r="P36" s="293">
        <f t="shared" si="29"/>
        <v>0</v>
      </c>
    </row>
    <row r="37" spans="2:16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6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6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6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6" ht="14.25">
      <c r="B42" s="267" t="s">
        <v>31</v>
      </c>
      <c r="C42" s="268"/>
      <c r="D42" s="268"/>
      <c r="E42" s="268"/>
      <c r="F42" s="268"/>
      <c r="G42" s="268"/>
      <c r="H42" s="268"/>
    </row>
    <row r="44" spans="2:16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6">
      <c r="C45" s="269" t="str">
        <f>C7</f>
        <v>(a)</v>
      </c>
      <c r="D45" s="241" t="s">
        <v>201</v>
      </c>
    </row>
    <row r="46" spans="2:16">
      <c r="C46" s="269" t="str">
        <f>D7</f>
        <v>(b)</v>
      </c>
      <c r="D46" s="254" t="str">
        <f>"= "&amp;C7&amp;" x "&amp;C62</f>
        <v>= (a) x 0.0706748586244695</v>
      </c>
    </row>
    <row r="47" spans="2:16">
      <c r="C47" s="269" t="str">
        <f>F7</f>
        <v>(d)</v>
      </c>
      <c r="D47" s="254" t="str">
        <f>"= ("&amp;$D$7&amp;" + "&amp;$E$7&amp;") /  (8.76 x "&amp;TEXT(C63,"0.0%")&amp;")"</f>
        <v>= ((b) + (c)) /  (8.76 x 38.0%)</v>
      </c>
    </row>
    <row r="48" spans="2:16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K7</f>
        <v>(h)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4" ht="13.5" thickBot="1">
      <c r="C53" s="274" t="s">
        <v>202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4">
      <c r="B55" s="110" t="s">
        <v>189</v>
      </c>
      <c r="C55" s="277">
        <v>1811.0329095752811</v>
      </c>
      <c r="D55" s="241" t="s">
        <v>201</v>
      </c>
      <c r="H55" s="241" t="s">
        <v>9</v>
      </c>
    </row>
    <row r="56" spans="2:24">
      <c r="B56" s="110" t="s">
        <v>189</v>
      </c>
      <c r="C56" s="278">
        <v>37.565582271006477</v>
      </c>
      <c r="D56" s="241" t="s">
        <v>204</v>
      </c>
      <c r="H56" s="241" t="s">
        <v>9</v>
      </c>
    </row>
    <row r="57" spans="2:24">
      <c r="B57" s="110" t="s">
        <v>189</v>
      </c>
      <c r="C57" s="283">
        <v>0.57299999999999995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0</v>
      </c>
      <c r="D58" s="241" t="s">
        <v>205</v>
      </c>
      <c r="H58" s="241" t="s">
        <v>206</v>
      </c>
      <c r="K58" s="243"/>
      <c r="L58" s="279"/>
      <c r="M58" s="68"/>
      <c r="N58" s="280"/>
      <c r="O58" s="68"/>
      <c r="P58" s="280"/>
      <c r="Q58" s="68"/>
      <c r="R58" s="243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/>
      <c r="D59" s="241" t="s">
        <v>207</v>
      </c>
      <c r="H59" s="241" t="s">
        <v>206</v>
      </c>
      <c r="K59" s="281"/>
      <c r="L59" s="281"/>
      <c r="M59" s="282"/>
      <c r="N59" s="283"/>
      <c r="O59" s="280"/>
      <c r="P59" s="284"/>
      <c r="Q59" s="243"/>
      <c r="R59" s="243"/>
      <c r="S59" s="243"/>
      <c r="T59" s="243"/>
      <c r="U59" s="243"/>
      <c r="V59" s="243"/>
      <c r="W59" s="243"/>
      <c r="X59" s="243"/>
    </row>
    <row r="60" spans="2:24">
      <c r="K60" s="281"/>
      <c r="L60" s="281"/>
      <c r="M60" s="281"/>
      <c r="N60" s="243"/>
      <c r="O60" s="280"/>
      <c r="P60" s="284"/>
      <c r="Q60" s="243"/>
      <c r="R60" s="243"/>
      <c r="S60" s="243"/>
      <c r="T60" s="243"/>
      <c r="U60" s="243"/>
      <c r="V60" s="243"/>
      <c r="W60" s="243"/>
      <c r="X60" s="243"/>
    </row>
    <row r="61" spans="2:24">
      <c r="C61" s="285"/>
      <c r="K61" s="281"/>
      <c r="L61" s="281"/>
      <c r="M61" s="281"/>
      <c r="N61" s="243"/>
      <c r="O61" s="281"/>
      <c r="P61" s="284"/>
      <c r="S61" s="243"/>
      <c r="T61" s="243"/>
      <c r="U61" s="243"/>
      <c r="V61" s="243"/>
      <c r="W61" s="243"/>
      <c r="X61" s="243"/>
    </row>
    <row r="62" spans="2:24">
      <c r="C62" s="286">
        <v>7.0674858624469455E-2</v>
      </c>
      <c r="D62" s="241" t="s">
        <v>54</v>
      </c>
      <c r="K62" s="287"/>
      <c r="L62" s="288"/>
      <c r="M62" s="288"/>
      <c r="O62" s="289"/>
    </row>
    <row r="63" spans="2:24">
      <c r="C63" s="290">
        <v>0.38</v>
      </c>
      <c r="D63" s="241" t="s">
        <v>55</v>
      </c>
    </row>
    <row r="64" spans="2:24" ht="13.5" thickBot="1">
      <c r="D64" s="284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0">C66+1</f>
        <v>2018</v>
      </c>
      <c r="D67" s="57">
        <v>2.1684070430924685E-2</v>
      </c>
      <c r="E67" s="110"/>
      <c r="F67" s="135">
        <f t="shared" ref="F67:F74" si="31">F66+1</f>
        <v>2027</v>
      </c>
      <c r="G67" s="57">
        <v>2.3164081218836952E-2</v>
      </c>
      <c r="H67" s="110"/>
      <c r="I67" s="135">
        <f t="shared" ref="I67:I74" si="32">I66+1</f>
        <v>2036</v>
      </c>
      <c r="J67" s="135"/>
      <c r="K67" s="57">
        <v>2.4311492116604327E-2</v>
      </c>
    </row>
    <row r="68" spans="3:11">
      <c r="C68" s="135">
        <f t="shared" si="30"/>
        <v>2019</v>
      </c>
      <c r="D68" s="57">
        <v>2.0023445288848141E-2</v>
      </c>
      <c r="E68" s="110"/>
      <c r="F68" s="135">
        <f t="shared" si="31"/>
        <v>2028</v>
      </c>
      <c r="G68" s="57">
        <v>2.3269517424980624E-2</v>
      </c>
      <c r="H68" s="110"/>
      <c r="I68" s="135">
        <f t="shared" si="32"/>
        <v>2037</v>
      </c>
      <c r="J68" s="135"/>
      <c r="K68" s="57">
        <v>2.4277391473133791E-2</v>
      </c>
    </row>
    <row r="69" spans="3:11">
      <c r="C69" s="135">
        <f t="shared" si="30"/>
        <v>2020</v>
      </c>
      <c r="D69" s="57">
        <v>2.1423649370385656E-2</v>
      </c>
      <c r="E69" s="110"/>
      <c r="F69" s="135">
        <f t="shared" si="31"/>
        <v>2029</v>
      </c>
      <c r="G69" s="57">
        <v>2.3660062349176059E-2</v>
      </c>
      <c r="H69" s="110"/>
      <c r="I69" s="135">
        <f t="shared" si="32"/>
        <v>2038</v>
      </c>
      <c r="J69" s="135"/>
      <c r="K69" s="57">
        <v>2.4418737348747444E-2</v>
      </c>
    </row>
    <row r="70" spans="3:11">
      <c r="C70" s="135">
        <f t="shared" si="30"/>
        <v>2021</v>
      </c>
      <c r="D70" s="57">
        <v>2.2444603435442634E-2</v>
      </c>
      <c r="E70" s="110"/>
      <c r="F70" s="135">
        <f t="shared" si="31"/>
        <v>2030</v>
      </c>
      <c r="G70" s="57">
        <v>2.3797996946838929E-2</v>
      </c>
      <c r="H70" s="110"/>
      <c r="I70" s="135">
        <f t="shared" si="32"/>
        <v>2039</v>
      </c>
      <c r="J70" s="135"/>
      <c r="K70" s="57">
        <v>2.4490791911648602E-2</v>
      </c>
    </row>
    <row r="71" spans="3:11">
      <c r="C71" s="135">
        <f t="shared" si="30"/>
        <v>2022</v>
      </c>
      <c r="D71" s="57">
        <v>2.2559296067847567E-2</v>
      </c>
      <c r="E71" s="110"/>
      <c r="F71" s="135">
        <f t="shared" si="31"/>
        <v>2031</v>
      </c>
      <c r="G71" s="57">
        <v>2.4014000123530499E-2</v>
      </c>
      <c r="H71" s="110"/>
      <c r="I71" s="135">
        <f t="shared" si="32"/>
        <v>2040</v>
      </c>
      <c r="J71" s="135"/>
      <c r="K71" s="57">
        <v>2.442458536688985E-2</v>
      </c>
    </row>
    <row r="72" spans="3:11" s="243" customFormat="1">
      <c r="C72" s="135">
        <f t="shared" si="30"/>
        <v>2023</v>
      </c>
      <c r="D72" s="57">
        <v>2.3031082544693549E-2</v>
      </c>
      <c r="E72" s="112"/>
      <c r="F72" s="135">
        <f t="shared" si="31"/>
        <v>2032</v>
      </c>
      <c r="G72" s="57">
        <v>2.4075090077113837E-2</v>
      </c>
      <c r="H72" s="112"/>
      <c r="I72" s="135">
        <f t="shared" si="32"/>
        <v>2041</v>
      </c>
      <c r="J72" s="135"/>
      <c r="K72" s="57">
        <v>2.4530694634797623E-2</v>
      </c>
    </row>
    <row r="73" spans="3:11" s="243" customFormat="1">
      <c r="C73" s="135">
        <f t="shared" si="30"/>
        <v>2024</v>
      </c>
      <c r="D73" s="57">
        <v>2.3134274986934988E-2</v>
      </c>
      <c r="E73" s="112"/>
      <c r="F73" s="135">
        <f t="shared" si="31"/>
        <v>2033</v>
      </c>
      <c r="G73" s="57">
        <v>2.4191075903759129E-2</v>
      </c>
      <c r="H73" s="112"/>
      <c r="I73" s="135">
        <f t="shared" si="32"/>
        <v>2042</v>
      </c>
      <c r="J73" s="135"/>
      <c r="K73" s="57">
        <v>2.4630996146588036E-2</v>
      </c>
    </row>
    <row r="74" spans="3:11" s="243" customFormat="1">
      <c r="C74" s="135">
        <f t="shared" si="30"/>
        <v>2025</v>
      </c>
      <c r="D74" s="57">
        <v>2.3159080336675242E-2</v>
      </c>
      <c r="E74" s="112"/>
      <c r="F74" s="135">
        <f t="shared" si="31"/>
        <v>2034</v>
      </c>
      <c r="G74" s="57">
        <v>2.4219456505286896E-2</v>
      </c>
      <c r="H74" s="112"/>
      <c r="I74" s="135">
        <f t="shared" si="32"/>
        <v>2043</v>
      </c>
      <c r="J74" s="135"/>
      <c r="K74" s="57">
        <v>2.4704209858992465E-2</v>
      </c>
    </row>
    <row r="75" spans="3:11" s="243" customFormat="1"/>
    <row r="76" spans="3:11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0"/>
  <sheetViews>
    <sheetView topLeftCell="A2" zoomScale="80" zoomScaleNormal="80" zoomScaleSheetLayoutView="100" workbookViewId="0">
      <selection activeCell="P13" sqref="P13:Y32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9.1640625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311" t="s">
        <v>104</v>
      </c>
    </row>
    <row r="5" spans="2:62" customFormat="1" ht="15.75">
      <c r="B5" s="5" t="str">
        <f ca="1">'Table 5'!M4&amp; " - "&amp;TEXT(Study_MW,"#.0")&amp;" MW and "&amp;TEXT(Study_CF,"#.0%")&amp;" CF"</f>
        <v>Utah Sch 37 Solar F - 10.0 MW and 26.8% CF</v>
      </c>
      <c r="C5" s="5"/>
      <c r="D5" s="5"/>
      <c r="E5" s="5"/>
      <c r="F5" s="5"/>
      <c r="G5" s="1"/>
      <c r="H5" s="50"/>
      <c r="I5" s="6"/>
      <c r="P5" s="312">
        <v>0.158</v>
      </c>
      <c r="Q5" s="312">
        <v>0.158</v>
      </c>
      <c r="R5" s="312">
        <v>0.158</v>
      </c>
      <c r="S5" s="313">
        <v>1</v>
      </c>
      <c r="T5" s="313">
        <v>1</v>
      </c>
      <c r="U5" s="313">
        <v>1</v>
      </c>
      <c r="V5" s="313">
        <v>1</v>
      </c>
      <c r="W5" s="313">
        <v>1</v>
      </c>
      <c r="X5" s="312">
        <v>0.53861399146353772</v>
      </c>
      <c r="Y5" s="312"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5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320"/>
      <c r="K8" s="213" t="s">
        <v>104</v>
      </c>
      <c r="L8" s="213"/>
      <c r="P8" s="309" t="s">
        <v>228</v>
      </c>
      <c r="AB8" s="309" t="s">
        <v>229</v>
      </c>
      <c r="AN8" s="309" t="s">
        <v>230</v>
      </c>
      <c r="AZ8" s="309" t="s">
        <v>231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8">
        <f ca="1">Study_CF</f>
        <v>0.26842847031963468</v>
      </c>
      <c r="H9" s="50"/>
      <c r="I9" s="65"/>
      <c r="K9" s="214" t="s">
        <v>105</v>
      </c>
      <c r="L9" s="214" t="s">
        <v>71</v>
      </c>
      <c r="M9" s="314" t="s">
        <v>232</v>
      </c>
      <c r="P9" t="s">
        <v>224</v>
      </c>
      <c r="Q9" t="s">
        <v>219</v>
      </c>
      <c r="R9" t="s">
        <v>220</v>
      </c>
      <c r="S9" t="s">
        <v>225</v>
      </c>
      <c r="T9" t="s">
        <v>226</v>
      </c>
      <c r="U9" t="s">
        <v>227</v>
      </c>
      <c r="V9" t="s">
        <v>216</v>
      </c>
      <c r="W9" t="s">
        <v>215</v>
      </c>
      <c r="X9" t="s">
        <v>222</v>
      </c>
      <c r="Y9" t="s">
        <v>223</v>
      </c>
      <c r="AB9" t="s">
        <v>224</v>
      </c>
      <c r="AC9" t="s">
        <v>219</v>
      </c>
      <c r="AD9" t="s">
        <v>220</v>
      </c>
      <c r="AE9" t="s">
        <v>225</v>
      </c>
      <c r="AF9" t="s">
        <v>226</v>
      </c>
      <c r="AG9" t="s">
        <v>227</v>
      </c>
      <c r="AH9" t="s">
        <v>216</v>
      </c>
      <c r="AI9" t="s">
        <v>215</v>
      </c>
      <c r="AJ9" t="s">
        <v>222</v>
      </c>
      <c r="AK9" t="s">
        <v>223</v>
      </c>
      <c r="AN9" t="s">
        <v>224</v>
      </c>
      <c r="AO9" t="s">
        <v>219</v>
      </c>
      <c r="AP9" t="s">
        <v>220</v>
      </c>
      <c r="AQ9" t="s">
        <v>225</v>
      </c>
      <c r="AR9" t="s">
        <v>226</v>
      </c>
      <c r="AS9" t="s">
        <v>227</v>
      </c>
      <c r="AT9" t="s">
        <v>216</v>
      </c>
      <c r="AU9" t="s">
        <v>215</v>
      </c>
      <c r="AV9" t="s">
        <v>222</v>
      </c>
      <c r="AW9" t="s">
        <v>223</v>
      </c>
      <c r="AZ9" t="s">
        <v>224</v>
      </c>
      <c r="BA9" t="s">
        <v>219</v>
      </c>
      <c r="BB9" t="s">
        <v>220</v>
      </c>
      <c r="BC9" t="s">
        <v>225</v>
      </c>
      <c r="BD9" t="s">
        <v>226</v>
      </c>
      <c r="BE9" t="s">
        <v>227</v>
      </c>
      <c r="BF9" t="s">
        <v>216</v>
      </c>
      <c r="BG9" t="s">
        <v>215</v>
      </c>
      <c r="BH9" t="s">
        <v>222</v>
      </c>
      <c r="BI9" t="s">
        <v>223</v>
      </c>
      <c r="BJ9" t="s">
        <v>233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7"/>
      <c r="K10" s="215"/>
      <c r="L10" s="215"/>
      <c r="M10" s="315"/>
    </row>
    <row r="11" spans="2:62" customFormat="1" ht="13.5">
      <c r="B11" s="7"/>
      <c r="C11" s="7" t="s">
        <v>20</v>
      </c>
      <c r="D11" s="7"/>
      <c r="E11" s="108" t="s">
        <v>74</v>
      </c>
      <c r="F11" s="53"/>
      <c r="G11" s="13" t="s">
        <v>39</v>
      </c>
      <c r="H11" s="50"/>
      <c r="I11" s="137"/>
      <c r="K11" s="216" t="s">
        <v>106</v>
      </c>
      <c r="L11" s="217">
        <v>0.158</v>
      </c>
      <c r="M11" s="217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234</v>
      </c>
      <c r="AO11" t="s">
        <v>234</v>
      </c>
      <c r="AP11" t="s">
        <v>234</v>
      </c>
      <c r="AQ11" t="s">
        <v>234</v>
      </c>
      <c r="AR11" t="s">
        <v>234</v>
      </c>
      <c r="AS11" t="s">
        <v>234</v>
      </c>
      <c r="AT11" t="s">
        <v>234</v>
      </c>
      <c r="AU11" t="s">
        <v>234</v>
      </c>
      <c r="AV11" t="s">
        <v>234</v>
      </c>
      <c r="AW11" t="s">
        <v>234</v>
      </c>
      <c r="AZ11" t="s">
        <v>235</v>
      </c>
      <c r="BA11" t="s">
        <v>235</v>
      </c>
      <c r="BB11" t="s">
        <v>235</v>
      </c>
      <c r="BC11" t="s">
        <v>235</v>
      </c>
      <c r="BD11" t="s">
        <v>235</v>
      </c>
      <c r="BE11" t="s">
        <v>235</v>
      </c>
      <c r="BF11" t="s">
        <v>235</v>
      </c>
      <c r="BG11" t="s">
        <v>235</v>
      </c>
      <c r="BH11" t="s">
        <v>235</v>
      </c>
      <c r="BI11" t="s">
        <v>235</v>
      </c>
      <c r="BJ11" t="s">
        <v>235</v>
      </c>
    </row>
    <row r="12" spans="2:62" customFormat="1">
      <c r="B12" s="310">
        <f>'Table 5'!J19</f>
        <v>2017</v>
      </c>
      <c r="C12" s="10">
        <f t="shared" ref="C12" si="0">INDEX($BJ:$BJ,MATCH(B12,$O:$O,0),1)*1000/Study_MW</f>
        <v>0</v>
      </c>
      <c r="D12" s="61" t="str">
        <f t="shared" ref="D12" si="1">IF(OR(AND(B12=2029,_30_Geo_West&gt;0),AND(B12=2029,_200_SCCT_UtahN&gt;0),AND(B12=2030,_436_CCCT_WestMain&gt;0)),"(4)","")</f>
        <v/>
      </c>
      <c r="E12" s="10">
        <f>SUMIF('Table 5'!$J$13:$J$271,B12,'Table 5'!$C$13:$C$271)/SUMIF('Table 5'!$J$13:$J$271,B12,'Table 5'!$F$13:$F$271)</f>
        <v>18.848409629173819</v>
      </c>
      <c r="F12" s="51"/>
      <c r="G12" s="10">
        <f>IFERROR(SUMIF('Table 5'!$J$13:$J$271,B12,'Table 5'!$E$13:$E$271)/SUMIF('Table 5'!$J$13:$J$271,B12,'Table 5'!$F$13:$F$271),0)</f>
        <v>18.848409629173819</v>
      </c>
      <c r="H12" s="50"/>
      <c r="I12" s="137"/>
      <c r="K12" s="216" t="s">
        <v>44</v>
      </c>
      <c r="L12" s="217">
        <v>0.37912293315598289</v>
      </c>
      <c r="M12" s="217">
        <v>0.53861399146353772</v>
      </c>
      <c r="O12">
        <v>2017</v>
      </c>
    </row>
    <row r="13" spans="2:62" customFormat="1">
      <c r="B13" s="310">
        <f>'Table 5'!J20</f>
        <v>2018</v>
      </c>
      <c r="C13" s="10">
        <f t="shared" ref="C13:C32" si="2">INDEX($BJ:$BJ,MATCH(B13,$O:$O,0),1)*1000/Study_MW</f>
        <v>0</v>
      </c>
      <c r="D13" s="61" t="str">
        <f t="shared" ref="D13:D32" si="3">IF(OR(AND(B13=2029,_30_Geo_West&gt;0),AND(B13=2029,_200_SCCT_UtahN&gt;0),AND(B13=2030,_436_CCCT_WestMain&gt;0)),"(4)","")</f>
        <v/>
      </c>
      <c r="E13" s="10">
        <f>SUMIF('Table 5'!$J$13:$J$271,B13,'Table 5'!$C$13:$C$271)/SUMIF('Table 5'!$J$13:$J$271,B13,'Table 5'!$F$13:$F$271)</f>
        <v>19.610225667844407</v>
      </c>
      <c r="F13" s="51"/>
      <c r="G13" s="10">
        <f>IFERROR(SUMIF('Table 5'!$J$13:$J$271,B13,'Table 5'!$E$13:$E$271)/SUMIF('Table 5'!$J$13:$J$271,B13,'Table 5'!$F$13:$F$271),0)</f>
        <v>19.610225667844407</v>
      </c>
      <c r="H13" s="50"/>
      <c r="K13" s="216" t="s">
        <v>107</v>
      </c>
      <c r="L13" s="217">
        <v>0.59672377662708742</v>
      </c>
      <c r="M13" s="217">
        <v>0.64803174039612643</v>
      </c>
      <c r="O13">
        <f t="shared" ref="O13:O35" si="4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5" si="5">Q13/Q$5</f>
        <v>0</v>
      </c>
      <c r="AD13">
        <f t="shared" si="5"/>
        <v>0</v>
      </c>
      <c r="AE13">
        <f t="shared" si="5"/>
        <v>0</v>
      </c>
      <c r="AF13">
        <f t="shared" si="5"/>
        <v>0</v>
      </c>
      <c r="AG13">
        <f t="shared" si="5"/>
        <v>0</v>
      </c>
      <c r="AH13">
        <f t="shared" si="5"/>
        <v>0</v>
      </c>
      <c r="AI13">
        <f t="shared" si="5"/>
        <v>0</v>
      </c>
      <c r="AJ13">
        <f t="shared" si="5"/>
        <v>0</v>
      </c>
      <c r="AK13">
        <f t="shared" si="5"/>
        <v>0</v>
      </c>
      <c r="AN13">
        <f>VLOOKUP($O13,'Table 3 WY Wind 2021'!$B$10:$J$36,9,FALSE)</f>
        <v>87.14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 2031'!$B$10:$K$36,9,FALSE)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6">SUM(AZ13:BI13)</f>
        <v>0</v>
      </c>
    </row>
    <row r="14" spans="2:62" customFormat="1">
      <c r="B14" s="310">
        <f t="shared" ref="B14:B33" si="7">B13+1</f>
        <v>2019</v>
      </c>
      <c r="C14" s="10">
        <f t="shared" si="2"/>
        <v>0</v>
      </c>
      <c r="D14" s="61" t="str">
        <f t="shared" si="3"/>
        <v/>
      </c>
      <c r="E14" s="10">
        <f>SUMIF('Table 5'!$J$13:$J$271,B14,'Table 5'!$C$13:$C$271)/SUMIF('Table 5'!$J$13:$J$271,B14,'Table 5'!$F$13:$F$271)</f>
        <v>17.764532690176036</v>
      </c>
      <c r="F14" s="51"/>
      <c r="G14" s="10">
        <f>IFERROR(SUMIF('Table 5'!$J$13:$J$271,B14,'Table 5'!$E$13:$E$271)/SUMIF('Table 5'!$J$13:$J$271,B14,'Table 5'!$F$13:$F$271),0)</f>
        <v>17.764532690176036</v>
      </c>
      <c r="H14" s="50"/>
      <c r="K14" s="216" t="s">
        <v>108</v>
      </c>
      <c r="L14" s="217">
        <v>1</v>
      </c>
      <c r="M14" s="217">
        <v>1</v>
      </c>
      <c r="O14">
        <f t="shared" si="4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5" si="8">P14/P$5</f>
        <v>0</v>
      </c>
      <c r="AC14">
        <f t="shared" si="5"/>
        <v>0</v>
      </c>
      <c r="AD14">
        <f t="shared" si="5"/>
        <v>0</v>
      </c>
      <c r="AE14">
        <f t="shared" si="5"/>
        <v>0</v>
      </c>
      <c r="AF14">
        <f t="shared" si="5"/>
        <v>0</v>
      </c>
      <c r="AG14">
        <f t="shared" si="5"/>
        <v>0</v>
      </c>
      <c r="AH14">
        <f t="shared" si="5"/>
        <v>0</v>
      </c>
      <c r="AI14">
        <f t="shared" si="5"/>
        <v>0</v>
      </c>
      <c r="AJ14">
        <f t="shared" si="5"/>
        <v>0</v>
      </c>
      <c r="AK14">
        <f t="shared" si="5"/>
        <v>0</v>
      </c>
      <c r="AN14">
        <f>VLOOKUP($O14,'Table 3 WY Wind 2021'!$B$10:$J$36,9,FALSE)</f>
        <v>88.87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 2031'!$B$10:$K$36,9,FALSE)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6"/>
        <v>0</v>
      </c>
    </row>
    <row r="15" spans="2:62" customFormat="1">
      <c r="B15" s="310">
        <f t="shared" si="7"/>
        <v>2020</v>
      </c>
      <c r="C15" s="10">
        <f t="shared" si="2"/>
        <v>0</v>
      </c>
      <c r="D15" s="61" t="str">
        <f t="shared" si="3"/>
        <v/>
      </c>
      <c r="E15" s="10">
        <f>SUMIF('Table 5'!$J$13:$J$271,B15,'Table 5'!$C$13:$C$271)/SUMIF('Table 5'!$J$13:$J$271,B15,'Table 5'!$F$13:$F$271)</f>
        <v>16.774489915336307</v>
      </c>
      <c r="F15" s="51"/>
      <c r="G15" s="10">
        <f>IFERROR(SUMIF('Table 5'!$J$13:$J$271,B15,'Table 5'!$E$13:$E$271)/SUMIF('Table 5'!$J$13:$J$271,B15,'Table 5'!$F$13:$F$271),0)</f>
        <v>16.774489915336307</v>
      </c>
      <c r="H15" s="50"/>
      <c r="K15" s="216" t="s">
        <v>109</v>
      </c>
      <c r="L15" s="217">
        <v>1</v>
      </c>
      <c r="M15" s="217">
        <v>1</v>
      </c>
      <c r="O15">
        <f t="shared" si="4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8"/>
        <v>0</v>
      </c>
      <c r="AC15">
        <f t="shared" si="5"/>
        <v>0</v>
      </c>
      <c r="AD15">
        <f t="shared" si="5"/>
        <v>0</v>
      </c>
      <c r="AE15">
        <f t="shared" si="5"/>
        <v>0</v>
      </c>
      <c r="AF15">
        <f t="shared" si="5"/>
        <v>0</v>
      </c>
      <c r="AG15">
        <f t="shared" si="5"/>
        <v>0</v>
      </c>
      <c r="AH15">
        <f t="shared" si="5"/>
        <v>0</v>
      </c>
      <c r="AI15">
        <f t="shared" si="5"/>
        <v>0</v>
      </c>
      <c r="AJ15">
        <f t="shared" si="5"/>
        <v>0</v>
      </c>
      <c r="AK15">
        <f t="shared" si="5"/>
        <v>0</v>
      </c>
      <c r="AN15">
        <f>VLOOKUP($O15,'Table 3 WY Wind 2021'!$B$10:$J$36,9,FALSE)</f>
        <v>90.74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 2031'!$B$10:$K$36,9,FALSE)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310">
        <f t="shared" si="7"/>
        <v>2021</v>
      </c>
      <c r="C16" s="10">
        <f t="shared" si="2"/>
        <v>0</v>
      </c>
      <c r="D16" s="61" t="str">
        <f t="shared" si="3"/>
        <v/>
      </c>
      <c r="E16" s="10">
        <f>SUMIF('Table 5'!$J$13:$J$271,B16,'Table 5'!$C$13:$C$271)/SUMIF('Table 5'!$J$13:$J$271,B16,'Table 5'!$F$13:$F$271)</f>
        <v>15.662099671727363</v>
      </c>
      <c r="F16" s="51"/>
      <c r="G16" s="10">
        <f>IFERROR(SUMIF('Table 5'!$J$13:$J$271,B16,'Table 5'!$E$13:$E$271)/SUMIF('Table 5'!$J$13:$J$271,B16,'Table 5'!$F$13:$F$271),0)</f>
        <v>15.662099671727363</v>
      </c>
      <c r="H16" s="50"/>
      <c r="M16" s="230"/>
      <c r="O16">
        <f t="shared" si="4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8"/>
        <v>0</v>
      </c>
      <c r="AC16">
        <f t="shared" si="5"/>
        <v>0</v>
      </c>
      <c r="AD16">
        <f t="shared" si="5"/>
        <v>0</v>
      </c>
      <c r="AE16">
        <f t="shared" si="5"/>
        <v>0</v>
      </c>
      <c r="AF16">
        <f t="shared" si="5"/>
        <v>0</v>
      </c>
      <c r="AG16">
        <f t="shared" si="5"/>
        <v>0</v>
      </c>
      <c r="AH16">
        <f t="shared" si="5"/>
        <v>0</v>
      </c>
      <c r="AI16">
        <f t="shared" si="5"/>
        <v>0</v>
      </c>
      <c r="AJ16">
        <f t="shared" si="5"/>
        <v>0</v>
      </c>
      <c r="AK16">
        <f t="shared" si="5"/>
        <v>0</v>
      </c>
      <c r="AN16">
        <f>VLOOKUP($O16,'Table 3 WY Wind 2021'!$B$10:$J$36,9,FALSE)</f>
        <v>92.8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 2031'!$B$10:$K$36,9,FALSE)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5" si="9">SUM(AZ16:BI16)</f>
        <v>0</v>
      </c>
    </row>
    <row r="17" spans="2:62">
      <c r="B17" s="310">
        <f t="shared" si="7"/>
        <v>2022</v>
      </c>
      <c r="C17" s="10">
        <f t="shared" si="2"/>
        <v>0</v>
      </c>
      <c r="D17" s="61" t="str">
        <f t="shared" si="3"/>
        <v/>
      </c>
      <c r="E17" s="10">
        <f>SUMIF('Table 5'!$J$13:$J$271,B17,'Table 5'!$C$13:$C$271)/SUMIF('Table 5'!$J$13:$J$271,B17,'Table 5'!$F$13:$F$271)</f>
        <v>16.431235060844301</v>
      </c>
      <c r="F17" s="51"/>
      <c r="G17" s="10">
        <f>IFERROR(SUMIF('Table 5'!$J$13:$J$271,B17,'Table 5'!$E$13:$E$271)/SUMIF('Table 5'!$J$13:$J$271,B17,'Table 5'!$F$13:$F$271),0)</f>
        <v>16.431235060844301</v>
      </c>
      <c r="H17" s="50"/>
      <c r="I17"/>
      <c r="M17" s="231"/>
      <c r="O17">
        <f t="shared" si="4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8"/>
        <v>0</v>
      </c>
      <c r="AC17">
        <f t="shared" si="5"/>
        <v>0</v>
      </c>
      <c r="AD17">
        <f t="shared" si="5"/>
        <v>0</v>
      </c>
      <c r="AE17">
        <f t="shared" si="5"/>
        <v>0</v>
      </c>
      <c r="AF17">
        <f t="shared" si="5"/>
        <v>0</v>
      </c>
      <c r="AG17">
        <f t="shared" si="5"/>
        <v>0</v>
      </c>
      <c r="AH17">
        <f t="shared" si="5"/>
        <v>0</v>
      </c>
      <c r="AI17">
        <f t="shared" si="5"/>
        <v>0</v>
      </c>
      <c r="AJ17">
        <f t="shared" si="5"/>
        <v>0</v>
      </c>
      <c r="AK17">
        <f t="shared" si="5"/>
        <v>0</v>
      </c>
      <c r="AN17">
        <f>VLOOKUP($O17,'Table 3 WY Wind 2021'!$B$10:$J$36,9,FALSE)</f>
        <v>94.9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 2031'!$B$10:$K$36,9,FALSE)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9"/>
        <v>0</v>
      </c>
    </row>
    <row r="18" spans="2:62">
      <c r="B18" s="310">
        <f t="shared" si="7"/>
        <v>2023</v>
      </c>
      <c r="C18" s="10">
        <f t="shared" si="2"/>
        <v>0</v>
      </c>
      <c r="D18" s="61" t="str">
        <f t="shared" si="3"/>
        <v/>
      </c>
      <c r="E18" s="10">
        <f>SUMIF('Table 5'!$J$13:$J$271,B18,'Table 5'!$C$13:$C$271)/SUMIF('Table 5'!$J$13:$J$271,B18,'Table 5'!$F$13:$F$271)</f>
        <v>17.926703466273302</v>
      </c>
      <c r="F18" s="51"/>
      <c r="G18" s="10">
        <f>IFERROR(SUMIF('Table 5'!$J$13:$J$271,B18,'Table 5'!$E$13:$E$271)/SUMIF('Table 5'!$J$13:$J$271,B18,'Table 5'!$F$13:$F$271),0)</f>
        <v>17.926703466273302</v>
      </c>
      <c r="H18" s="50"/>
      <c r="I18"/>
      <c r="M18" s="231"/>
      <c r="O18">
        <f t="shared" si="4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8"/>
        <v>0</v>
      </c>
      <c r="AC18">
        <f t="shared" si="5"/>
        <v>0</v>
      </c>
      <c r="AD18">
        <f t="shared" si="5"/>
        <v>0</v>
      </c>
      <c r="AE18">
        <f t="shared" si="5"/>
        <v>0</v>
      </c>
      <c r="AF18">
        <f t="shared" si="5"/>
        <v>0</v>
      </c>
      <c r="AG18">
        <f t="shared" si="5"/>
        <v>0</v>
      </c>
      <c r="AH18">
        <f t="shared" si="5"/>
        <v>0</v>
      </c>
      <c r="AI18">
        <f t="shared" si="5"/>
        <v>0</v>
      </c>
      <c r="AJ18">
        <f t="shared" si="5"/>
        <v>0</v>
      </c>
      <c r="AK18">
        <f t="shared" si="5"/>
        <v>0</v>
      </c>
      <c r="AN18">
        <f>VLOOKUP($O18,'Table 3 WY Wind 2021'!$B$10:$J$36,9,FALSE)</f>
        <v>97.11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 2031'!$B$10:$K$36,9,FALSE)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9"/>
        <v>0</v>
      </c>
    </row>
    <row r="19" spans="2:62">
      <c r="B19" s="310">
        <f t="shared" si="7"/>
        <v>2024</v>
      </c>
      <c r="C19" s="10">
        <f t="shared" si="2"/>
        <v>0</v>
      </c>
      <c r="D19" s="61" t="str">
        <f t="shared" si="3"/>
        <v/>
      </c>
      <c r="E19" s="10">
        <f>SUMIF('Table 5'!$J$13:$J$271,B19,'Table 5'!$C$13:$C$271)/SUMIF('Table 5'!$J$13:$J$271,B19,'Table 5'!$F$13:$F$271)</f>
        <v>17.094793459738916</v>
      </c>
      <c r="F19" s="51"/>
      <c r="G19" s="10">
        <f>IFERROR(SUMIF('Table 5'!$J$13:$J$271,B19,'Table 5'!$E$13:$E$271)/SUMIF('Table 5'!$J$13:$J$271,B19,'Table 5'!$F$13:$F$271),0)</f>
        <v>17.094793459738916</v>
      </c>
      <c r="H19" s="50"/>
      <c r="I19"/>
      <c r="M19" s="231"/>
      <c r="O19">
        <f t="shared" si="4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8"/>
        <v>0</v>
      </c>
      <c r="AC19">
        <f t="shared" si="5"/>
        <v>0</v>
      </c>
      <c r="AD19">
        <f t="shared" si="5"/>
        <v>0</v>
      </c>
      <c r="AE19">
        <f t="shared" si="5"/>
        <v>0</v>
      </c>
      <c r="AF19">
        <f t="shared" si="5"/>
        <v>0</v>
      </c>
      <c r="AG19">
        <f t="shared" si="5"/>
        <v>0</v>
      </c>
      <c r="AH19">
        <f t="shared" si="5"/>
        <v>0</v>
      </c>
      <c r="AI19">
        <f t="shared" si="5"/>
        <v>0</v>
      </c>
      <c r="AJ19">
        <f t="shared" si="5"/>
        <v>0</v>
      </c>
      <c r="AK19">
        <f t="shared" si="5"/>
        <v>0</v>
      </c>
      <c r="AN19">
        <f>VLOOKUP($O19,'Table 3 WY Wind 2021'!$B$10:$J$36,9,FALSE)</f>
        <v>99.35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 2031'!$B$10:$K$36,9,FALSE)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9"/>
        <v>0</v>
      </c>
    </row>
    <row r="20" spans="2:62">
      <c r="B20" s="310">
        <f t="shared" si="7"/>
        <v>2025</v>
      </c>
      <c r="C20" s="10">
        <f t="shared" si="2"/>
        <v>0</v>
      </c>
      <c r="D20" s="61" t="str">
        <f t="shared" si="3"/>
        <v/>
      </c>
      <c r="E20" s="10">
        <f>SUMIF('Table 5'!$J$13:$J$271,B20,'Table 5'!$C$13:$C$271)/SUMIF('Table 5'!$J$13:$J$271,B20,'Table 5'!$F$13:$F$271)</f>
        <v>21.111358838654208</v>
      </c>
      <c r="F20" s="51"/>
      <c r="G20" s="10">
        <f>IFERROR(SUMIF('Table 5'!$J$13:$J$271,B20,'Table 5'!$E$13:$E$271)/SUMIF('Table 5'!$J$13:$J$271,B20,'Table 5'!$F$13:$F$271),0)</f>
        <v>21.111358838654208</v>
      </c>
      <c r="H20" s="50"/>
      <c r="I20"/>
      <c r="M20" s="231"/>
      <c r="O20">
        <f t="shared" si="4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8"/>
        <v>0</v>
      </c>
      <c r="AC20">
        <f t="shared" si="5"/>
        <v>0</v>
      </c>
      <c r="AD20">
        <f t="shared" si="5"/>
        <v>0</v>
      </c>
      <c r="AE20">
        <f t="shared" si="5"/>
        <v>0</v>
      </c>
      <c r="AF20">
        <f t="shared" si="5"/>
        <v>0</v>
      </c>
      <c r="AG20">
        <f t="shared" si="5"/>
        <v>0</v>
      </c>
      <c r="AH20">
        <f t="shared" si="5"/>
        <v>0</v>
      </c>
      <c r="AI20">
        <f t="shared" si="5"/>
        <v>0</v>
      </c>
      <c r="AJ20">
        <f t="shared" si="5"/>
        <v>0</v>
      </c>
      <c r="AK20">
        <f t="shared" si="5"/>
        <v>0</v>
      </c>
      <c r="AN20">
        <f>VLOOKUP($O20,'Table 3 WY Wind 2021'!$B$10:$J$36,9,FALSE)</f>
        <v>101.67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 2031'!$B$10:$K$36,9,FALSE)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9"/>
        <v>0</v>
      </c>
    </row>
    <row r="21" spans="2:62">
      <c r="B21" s="310">
        <f t="shared" si="7"/>
        <v>2026</v>
      </c>
      <c r="C21" s="10">
        <f t="shared" si="2"/>
        <v>0</v>
      </c>
      <c r="D21" s="61" t="str">
        <f t="shared" si="3"/>
        <v/>
      </c>
      <c r="E21" s="10">
        <f>SUMIF('Table 5'!$J$13:$J$271,B21,'Table 5'!$C$13:$C$271)/SUMIF('Table 5'!$J$13:$J$271,B21,'Table 5'!$F$13:$F$271)</f>
        <v>22.267732978639458</v>
      </c>
      <c r="F21" s="51"/>
      <c r="G21" s="10">
        <f>IFERROR(SUMIF('Table 5'!$J$13:$J$271,B21,'Table 5'!$E$13:$E$271)/SUMIF('Table 5'!$J$13:$J$271,B21,'Table 5'!$F$13:$F$271),0)</f>
        <v>22.267732978639458</v>
      </c>
      <c r="H21" s="50"/>
      <c r="I21"/>
      <c r="M21" s="231"/>
      <c r="O21">
        <f t="shared" si="4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8"/>
        <v>0</v>
      </c>
      <c r="AC21">
        <f t="shared" si="5"/>
        <v>0</v>
      </c>
      <c r="AD21">
        <f t="shared" si="5"/>
        <v>0</v>
      </c>
      <c r="AE21">
        <f t="shared" si="5"/>
        <v>0</v>
      </c>
      <c r="AF21">
        <f t="shared" si="5"/>
        <v>0</v>
      </c>
      <c r="AG21">
        <f t="shared" si="5"/>
        <v>0</v>
      </c>
      <c r="AH21">
        <f t="shared" si="5"/>
        <v>0</v>
      </c>
      <c r="AI21">
        <f t="shared" si="5"/>
        <v>0</v>
      </c>
      <c r="AJ21">
        <f t="shared" si="5"/>
        <v>0</v>
      </c>
      <c r="AK21">
        <f t="shared" si="5"/>
        <v>0</v>
      </c>
      <c r="AN21">
        <f>VLOOKUP($O21,'Table 3 WY Wind 2021'!$B$10:$J$36,9,FALSE)</f>
        <v>104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 2031'!$B$10:$K$36,9,FALSE)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9"/>
        <v>0</v>
      </c>
    </row>
    <row r="22" spans="2:62">
      <c r="B22" s="310">
        <f t="shared" si="7"/>
        <v>2027</v>
      </c>
      <c r="C22" s="10">
        <f t="shared" si="2"/>
        <v>0</v>
      </c>
      <c r="D22" s="61" t="str">
        <f t="shared" si="3"/>
        <v/>
      </c>
      <c r="E22" s="10">
        <f>SUMIF('Table 5'!$J$13:$J$271,B22,'Table 5'!$C$13:$C$271)/SUMIF('Table 5'!$J$13:$J$271,B22,'Table 5'!$F$13:$F$271)</f>
        <v>21.304749127061534</v>
      </c>
      <c r="F22" s="51"/>
      <c r="G22" s="10">
        <f>IFERROR(SUMIF('Table 5'!$J$13:$J$271,B22,'Table 5'!$E$13:$E$271)/SUMIF('Table 5'!$J$13:$J$271,B22,'Table 5'!$F$13:$F$271),0)</f>
        <v>21.304749127061534</v>
      </c>
      <c r="H22" s="50"/>
      <c r="I22"/>
      <c r="M22" s="231"/>
      <c r="O22">
        <f t="shared" si="4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8"/>
        <v>0</v>
      </c>
      <c r="AC22">
        <f t="shared" si="5"/>
        <v>0</v>
      </c>
      <c r="AD22">
        <f t="shared" si="5"/>
        <v>0</v>
      </c>
      <c r="AE22">
        <f t="shared" si="5"/>
        <v>0</v>
      </c>
      <c r="AF22">
        <f t="shared" si="5"/>
        <v>0</v>
      </c>
      <c r="AG22">
        <f t="shared" si="5"/>
        <v>0</v>
      </c>
      <c r="AH22">
        <f t="shared" si="5"/>
        <v>0</v>
      </c>
      <c r="AI22">
        <f t="shared" si="5"/>
        <v>0</v>
      </c>
      <c r="AJ22">
        <f t="shared" si="5"/>
        <v>0</v>
      </c>
      <c r="AK22">
        <f t="shared" si="5"/>
        <v>0</v>
      </c>
      <c r="AN22">
        <f>VLOOKUP($O22,'Table 3 WY Wind 2021'!$B$10:$J$36,9,FALSE)</f>
        <v>106.4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 2031'!$B$10:$K$36,9,FALSE)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9"/>
        <v>0</v>
      </c>
    </row>
    <row r="23" spans="2:62">
      <c r="B23" s="310">
        <f t="shared" si="7"/>
        <v>2028</v>
      </c>
      <c r="C23" s="10">
        <f t="shared" si="2"/>
        <v>0</v>
      </c>
      <c r="D23" s="61" t="str">
        <f t="shared" si="3"/>
        <v/>
      </c>
      <c r="E23" s="10">
        <f>SUMIF('Table 5'!$J$13:$J$271,B23,'Table 5'!$C$13:$C$271)/SUMIF('Table 5'!$J$13:$J$271,B23,'Table 5'!$F$13:$F$271)</f>
        <v>29.848407175314762</v>
      </c>
      <c r="F23" s="51"/>
      <c r="G23" s="10">
        <f>IFERROR(SUMIF('Table 5'!$J$13:$J$271,B23,'Table 5'!$E$13:$E$271)/SUMIF('Table 5'!$J$13:$J$271,B23,'Table 5'!$F$13:$F$271),0)</f>
        <v>29.848407175314762</v>
      </c>
      <c r="H23" s="50"/>
      <c r="I23"/>
      <c r="M23" s="231"/>
      <c r="O23">
        <f t="shared" si="4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8"/>
        <v>0</v>
      </c>
      <c r="AC23">
        <f t="shared" si="5"/>
        <v>0</v>
      </c>
      <c r="AD23">
        <f t="shared" si="5"/>
        <v>0</v>
      </c>
      <c r="AE23">
        <f t="shared" si="5"/>
        <v>0</v>
      </c>
      <c r="AF23">
        <f t="shared" si="5"/>
        <v>0</v>
      </c>
      <c r="AG23">
        <f t="shared" si="5"/>
        <v>0</v>
      </c>
      <c r="AH23">
        <f t="shared" si="5"/>
        <v>0</v>
      </c>
      <c r="AI23">
        <f t="shared" si="5"/>
        <v>0</v>
      </c>
      <c r="AJ23">
        <f t="shared" si="5"/>
        <v>0</v>
      </c>
      <c r="AK23">
        <f t="shared" si="5"/>
        <v>0</v>
      </c>
      <c r="AN23">
        <f>VLOOKUP($O23,'Table 3 WY Wind 2021'!$B$10:$J$36,9,FALSE)</f>
        <v>108.88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 2031'!$B$10:$K$36,9,FALSE)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9"/>
        <v>0</v>
      </c>
    </row>
    <row r="24" spans="2:62">
      <c r="B24" s="310">
        <f t="shared" si="7"/>
        <v>2029</v>
      </c>
      <c r="C24" s="10">
        <f t="shared" si="2"/>
        <v>0</v>
      </c>
      <c r="D24" s="61" t="str">
        <f t="shared" si="3"/>
        <v/>
      </c>
      <c r="E24" s="10">
        <f>SUMIF('Table 5'!$J$13:$J$271,B24,'Table 5'!$C$13:$C$271)/SUMIF('Table 5'!$J$13:$J$271,B24,'Table 5'!$F$13:$F$271)</f>
        <v>34.656678199110374</v>
      </c>
      <c r="F24" s="51"/>
      <c r="G24" s="10">
        <f>IFERROR(SUMIF('Table 5'!$J$13:$J$271,B24,'Table 5'!$E$13:$E$271)/SUMIF('Table 5'!$J$13:$J$271,B24,'Table 5'!$F$13:$F$271),0)</f>
        <v>34.656678199110374</v>
      </c>
      <c r="H24" s="50"/>
      <c r="I24"/>
      <c r="M24" s="231"/>
      <c r="O24">
        <f t="shared" si="4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8"/>
        <v>0</v>
      </c>
      <c r="AC24">
        <f t="shared" si="5"/>
        <v>0</v>
      </c>
      <c r="AD24">
        <f t="shared" si="5"/>
        <v>0</v>
      </c>
      <c r="AE24">
        <f t="shared" si="5"/>
        <v>0</v>
      </c>
      <c r="AF24">
        <f t="shared" si="5"/>
        <v>0</v>
      </c>
      <c r="AG24">
        <f t="shared" si="5"/>
        <v>0</v>
      </c>
      <c r="AH24">
        <f t="shared" si="5"/>
        <v>0</v>
      </c>
      <c r="AI24">
        <f t="shared" si="5"/>
        <v>0</v>
      </c>
      <c r="AJ24">
        <f t="shared" si="5"/>
        <v>0</v>
      </c>
      <c r="AK24">
        <f t="shared" si="5"/>
        <v>0</v>
      </c>
      <c r="AN24">
        <f>VLOOKUP($O24,'Table 3 WY Wind 2021'!$B$10:$J$36,9,FALSE)</f>
        <v>111.45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 2031'!$B$10:$K$36,9,FALSE)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9"/>
        <v>0</v>
      </c>
    </row>
    <row r="25" spans="2:62">
      <c r="B25" s="310">
        <f t="shared" si="7"/>
        <v>2030</v>
      </c>
      <c r="C25" s="10">
        <f t="shared" si="2"/>
        <v>0</v>
      </c>
      <c r="D25" s="61" t="str">
        <f t="shared" si="3"/>
        <v/>
      </c>
      <c r="E25" s="10">
        <f>SUMIF('Table 5'!$J$13:$J$271,B25,'Table 5'!$C$13:$C$271)/SUMIF('Table 5'!$J$13:$J$271,B25,'Table 5'!$F$13:$F$271)</f>
        <v>38.63088588146239</v>
      </c>
      <c r="F25" s="51"/>
      <c r="G25" s="10">
        <f>IFERROR(SUMIF('Table 5'!$J$13:$J$271,B25,'Table 5'!$E$13:$E$271)/SUMIF('Table 5'!$J$13:$J$271,B25,'Table 5'!$F$13:$F$271),0)</f>
        <v>38.63088588146239</v>
      </c>
      <c r="H25" s="50"/>
      <c r="I25"/>
      <c r="M25" s="231"/>
      <c r="O25">
        <f t="shared" si="4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8"/>
        <v>0</v>
      </c>
      <c r="AC25">
        <f t="shared" si="5"/>
        <v>0</v>
      </c>
      <c r="AD25">
        <f t="shared" si="5"/>
        <v>0</v>
      </c>
      <c r="AE25">
        <f t="shared" si="5"/>
        <v>0</v>
      </c>
      <c r="AF25">
        <f t="shared" si="5"/>
        <v>0</v>
      </c>
      <c r="AG25">
        <f t="shared" si="5"/>
        <v>0</v>
      </c>
      <c r="AH25">
        <f t="shared" si="5"/>
        <v>0</v>
      </c>
      <c r="AI25">
        <f t="shared" si="5"/>
        <v>0</v>
      </c>
      <c r="AJ25">
        <f t="shared" si="5"/>
        <v>0</v>
      </c>
      <c r="AK25">
        <f t="shared" si="5"/>
        <v>0</v>
      </c>
      <c r="AN25">
        <f>VLOOKUP($O25,'Table 3 WY Wind 2021'!$B$10:$J$36,9,FALSE)</f>
        <v>114.08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 2031'!$B$10:$K$36,9,FALSE)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9"/>
        <v>0</v>
      </c>
    </row>
    <row r="26" spans="2:62">
      <c r="B26" s="310">
        <f t="shared" si="7"/>
        <v>2031</v>
      </c>
      <c r="C26" s="10">
        <f t="shared" si="2"/>
        <v>0</v>
      </c>
      <c r="D26" s="61" t="str">
        <f t="shared" si="3"/>
        <v/>
      </c>
      <c r="E26" s="10">
        <f>SUMIF('Table 5'!$J$13:$J$271,B26,'Table 5'!$C$13:$C$271)/SUMIF('Table 5'!$J$13:$J$271,B26,'Table 5'!$F$13:$F$271)</f>
        <v>39.642995083816785</v>
      </c>
      <c r="F26" s="51"/>
      <c r="G26" s="10">
        <f>IFERROR(SUMIF('Table 5'!$J$13:$J$271,B26,'Table 5'!$E$13:$E$271)/SUMIF('Table 5'!$J$13:$J$271,B26,'Table 5'!$F$13:$F$271),0)</f>
        <v>39.642995083816785</v>
      </c>
      <c r="H26" s="50"/>
      <c r="I26"/>
      <c r="M26" s="231"/>
      <c r="O26">
        <f t="shared" si="4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B26">
        <f t="shared" si="8"/>
        <v>0</v>
      </c>
      <c r="AC26">
        <f t="shared" si="5"/>
        <v>0</v>
      </c>
      <c r="AD26">
        <f t="shared" si="5"/>
        <v>0</v>
      </c>
      <c r="AE26">
        <f t="shared" si="5"/>
        <v>0</v>
      </c>
      <c r="AF26">
        <f t="shared" si="5"/>
        <v>0</v>
      </c>
      <c r="AG26">
        <f t="shared" si="5"/>
        <v>0</v>
      </c>
      <c r="AH26">
        <f t="shared" si="5"/>
        <v>0</v>
      </c>
      <c r="AI26">
        <f t="shared" si="5"/>
        <v>0</v>
      </c>
      <c r="AJ26">
        <f t="shared" si="5"/>
        <v>0</v>
      </c>
      <c r="AK26">
        <f t="shared" si="5"/>
        <v>0</v>
      </c>
      <c r="AN26">
        <f>VLOOKUP($O26,'Table 3 WY Wind 2021'!$B$10:$J$36,9,FALSE)</f>
        <v>116.8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 2031'!$B$10:$K$36,9,FALSE)</f>
        <v>215.13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9"/>
        <v>0</v>
      </c>
    </row>
    <row r="27" spans="2:62">
      <c r="B27" s="310">
        <f t="shared" si="7"/>
        <v>2032</v>
      </c>
      <c r="C27" s="10">
        <f t="shared" si="2"/>
        <v>0</v>
      </c>
      <c r="D27" s="61" t="str">
        <f t="shared" si="3"/>
        <v/>
      </c>
      <c r="E27" s="10">
        <f>SUMIF('Table 5'!$J$13:$J$271,B27,'Table 5'!$C$13:$C$271)/SUMIF('Table 5'!$J$13:$J$271,B27,'Table 5'!$F$13:$F$271)</f>
        <v>42.70185061275982</v>
      </c>
      <c r="F27" s="51"/>
      <c r="G27" s="10">
        <f>IFERROR(SUMIF('Table 5'!$J$13:$J$271,B27,'Table 5'!$E$13:$E$271)/SUMIF('Table 5'!$J$13:$J$271,B27,'Table 5'!$F$13:$F$271),0)</f>
        <v>42.70185061275982</v>
      </c>
      <c r="H27" s="50"/>
      <c r="I27"/>
      <c r="M27" s="231"/>
      <c r="O27">
        <f t="shared" si="4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8"/>
        <v>0</v>
      </c>
      <c r="AC27">
        <f t="shared" si="5"/>
        <v>0</v>
      </c>
      <c r="AD27">
        <f t="shared" si="5"/>
        <v>0</v>
      </c>
      <c r="AE27">
        <f t="shared" si="5"/>
        <v>0</v>
      </c>
      <c r="AF27">
        <f t="shared" si="5"/>
        <v>0</v>
      </c>
      <c r="AG27">
        <f t="shared" si="5"/>
        <v>0</v>
      </c>
      <c r="AH27">
        <f t="shared" si="5"/>
        <v>0</v>
      </c>
      <c r="AI27">
        <f t="shared" si="5"/>
        <v>0</v>
      </c>
      <c r="AJ27">
        <f t="shared" si="5"/>
        <v>0</v>
      </c>
      <c r="AK27">
        <f t="shared" si="5"/>
        <v>0</v>
      </c>
      <c r="AN27">
        <f>VLOOKUP($O27,'Table 3 WY Wind 2021'!$B$10:$J$36,9,FALSE)</f>
        <v>119.62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 2031'!$B$10:$K$36,9,FALSE)</f>
        <v>220.31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9"/>
        <v>0</v>
      </c>
    </row>
    <row r="28" spans="2:62">
      <c r="B28" s="310">
        <f t="shared" si="7"/>
        <v>2033</v>
      </c>
      <c r="C28" s="10">
        <f t="shared" si="2"/>
        <v>132.99967142349155</v>
      </c>
      <c r="D28" s="61" t="str">
        <f t="shared" si="3"/>
        <v/>
      </c>
      <c r="E28" s="10">
        <f>SUMIF('Table 5'!$J$13:$J$271,B28,'Table 5'!$C$13:$C$271)/SUMIF('Table 5'!$J$13:$J$271,B28,'Table 5'!$F$13:$F$271)</f>
        <v>10.852572352037347</v>
      </c>
      <c r="F28" s="51"/>
      <c r="G28" s="10">
        <f>IFERROR(SUMIF('Table 5'!$J$13:$J$271,B28,'Table 5'!$E$13:$E$271)/SUMIF('Table 5'!$J$13:$J$271,B28,'Table 5'!$F$13:$F$271),0)</f>
        <v>71.830284724634438</v>
      </c>
      <c r="H28" s="50"/>
      <c r="I28"/>
      <c r="M28" s="231"/>
      <c r="O28">
        <f t="shared" si="4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2.3905483230883817E-2</v>
      </c>
      <c r="Y28">
        <v>3.4915809085905778</v>
      </c>
      <c r="AB28">
        <f t="shared" si="8"/>
        <v>0</v>
      </c>
      <c r="AC28">
        <f t="shared" si="5"/>
        <v>0</v>
      </c>
      <c r="AD28">
        <f t="shared" si="5"/>
        <v>0</v>
      </c>
      <c r="AE28">
        <f t="shared" si="5"/>
        <v>0</v>
      </c>
      <c r="AF28">
        <f t="shared" si="5"/>
        <v>0</v>
      </c>
      <c r="AG28">
        <f t="shared" si="5"/>
        <v>0</v>
      </c>
      <c r="AH28">
        <f t="shared" si="5"/>
        <v>0</v>
      </c>
      <c r="AI28">
        <f t="shared" si="5"/>
        <v>0</v>
      </c>
      <c r="AJ28">
        <f t="shared" si="5"/>
        <v>4.438333130917587E-2</v>
      </c>
      <c r="AK28">
        <f t="shared" si="5"/>
        <v>5.8512515260014233</v>
      </c>
      <c r="AN28">
        <f>VLOOKUP($O28,'Table 3 WY Wind 2021'!$B$10:$J$36,9,FALSE)</f>
        <v>122.51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 2031'!$B$10:$K$36,9,FALSE)</f>
        <v>225.65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9.6618073926944947E-3</v>
      </c>
      <c r="BI28">
        <f>SUM(AK$13:AK28)*AW28/1000</f>
        <v>1.3203349068422212</v>
      </c>
      <c r="BJ28">
        <f t="shared" si="9"/>
        <v>1.3299967142349156</v>
      </c>
    </row>
    <row r="29" spans="2:62">
      <c r="B29" s="310">
        <f t="shared" si="7"/>
        <v>2034</v>
      </c>
      <c r="C29" s="10">
        <f t="shared" si="2"/>
        <v>136.21194913743096</v>
      </c>
      <c r="D29" s="61" t="str">
        <f t="shared" si="3"/>
        <v/>
      </c>
      <c r="E29" s="10">
        <f>SUMIF('Table 5'!$J$13:$J$271,B29,'Table 5'!$C$13:$C$271)/SUMIF('Table 5'!$J$13:$J$271,B29,'Table 5'!$F$13:$F$271)</f>
        <v>11.801587629091898</v>
      </c>
      <c r="F29" s="51"/>
      <c r="G29" s="10">
        <f>IFERROR(SUMIF('Table 5'!$J$13:$J$271,B29,'Table 5'!$E$13:$E$271)/SUMIF('Table 5'!$J$13:$J$271,B29,'Table 5'!$F$13:$F$271),0)</f>
        <v>74.566135948039289</v>
      </c>
      <c r="H29" s="50"/>
      <c r="I29"/>
      <c r="M29" s="231"/>
      <c r="O29">
        <f t="shared" si="4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8"/>
        <v>0</v>
      </c>
      <c r="AC29">
        <f t="shared" si="5"/>
        <v>0</v>
      </c>
      <c r="AD29">
        <f t="shared" si="5"/>
        <v>0</v>
      </c>
      <c r="AE29">
        <f t="shared" si="5"/>
        <v>0</v>
      </c>
      <c r="AF29">
        <f t="shared" si="5"/>
        <v>0</v>
      </c>
      <c r="AG29">
        <f t="shared" si="5"/>
        <v>0</v>
      </c>
      <c r="AH29">
        <f t="shared" si="5"/>
        <v>0</v>
      </c>
      <c r="AI29">
        <f t="shared" si="5"/>
        <v>0</v>
      </c>
      <c r="AJ29">
        <f t="shared" si="5"/>
        <v>0</v>
      </c>
      <c r="AK29">
        <f t="shared" si="5"/>
        <v>0</v>
      </c>
      <c r="AN29">
        <f>VLOOKUP($O29,'Table 3 WY Wind 2021'!$B$10:$J$36,9,FALSE)</f>
        <v>125.47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 2031'!$B$10:$K$36,9,FALSE)</f>
        <v>231.1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9.8952637153807595E-3</v>
      </c>
      <c r="BI29">
        <f>SUM(AK$13:AK29)*AW29/1000</f>
        <v>1.3522242276589289</v>
      </c>
      <c r="BJ29">
        <f t="shared" si="9"/>
        <v>1.3621194913743098</v>
      </c>
    </row>
    <row r="30" spans="2:62">
      <c r="B30" s="310">
        <f t="shared" si="7"/>
        <v>2035</v>
      </c>
      <c r="C30" s="10">
        <f t="shared" si="2"/>
        <v>139.50667697271007</v>
      </c>
      <c r="D30" s="61" t="str">
        <f t="shared" si="3"/>
        <v/>
      </c>
      <c r="E30" s="10">
        <f>SUMIF('Table 5'!$J$13:$J$271,B30,'Table 5'!$C$13:$C$271)/SUMIF('Table 5'!$J$13:$J$271,B30,'Table 5'!$F$13:$F$271)</f>
        <v>12.322301555846792</v>
      </c>
      <c r="F30" s="51"/>
      <c r="G30" s="10">
        <f>IFERROR(SUMIF('Table 5'!$J$13:$J$271,B30,'Table 5'!$E$13:$E$271)/SUMIF('Table 5'!$J$13:$J$271,B30,'Table 5'!$F$13:$F$271),0)</f>
        <v>76.927814616562245</v>
      </c>
      <c r="H30" s="50"/>
      <c r="I30"/>
      <c r="M30" s="231"/>
      <c r="O30">
        <f t="shared" si="4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8"/>
        <v>0</v>
      </c>
      <c r="AC30">
        <f t="shared" si="5"/>
        <v>0</v>
      </c>
      <c r="AD30">
        <f t="shared" si="5"/>
        <v>0</v>
      </c>
      <c r="AE30">
        <f t="shared" si="5"/>
        <v>0</v>
      </c>
      <c r="AF30">
        <f t="shared" si="5"/>
        <v>0</v>
      </c>
      <c r="AG30">
        <f t="shared" si="5"/>
        <v>0</v>
      </c>
      <c r="AH30">
        <f t="shared" si="5"/>
        <v>0</v>
      </c>
      <c r="AI30">
        <f t="shared" si="5"/>
        <v>0</v>
      </c>
      <c r="AJ30">
        <f t="shared" si="5"/>
        <v>0</v>
      </c>
      <c r="AK30">
        <f t="shared" si="5"/>
        <v>0</v>
      </c>
      <c r="AN30">
        <f>VLOOKUP($O30,'Table 3 WY Wind 2021'!$B$10:$J$36,9,FALSE)</f>
        <v>128.49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 2031'!$B$10:$K$36,9,FALSE)</f>
        <v>236.69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1.0134046037824128E-2</v>
      </c>
      <c r="BI30">
        <f>SUM(AK$13:AK30)*AW30/1000</f>
        <v>1.3849327236892768</v>
      </c>
      <c r="BJ30">
        <f t="shared" si="9"/>
        <v>1.3950667697271009</v>
      </c>
    </row>
    <row r="31" spans="2:62">
      <c r="B31" s="310">
        <f t="shared" si="7"/>
        <v>2036</v>
      </c>
      <c r="C31" s="10">
        <f t="shared" si="2"/>
        <v>142.90163060056355</v>
      </c>
      <c r="D31" s="61" t="str">
        <f t="shared" si="3"/>
        <v/>
      </c>
      <c r="E31" s="10">
        <f>SUMIF('Table 5'!$J$13:$J$271,B31,'Table 5'!$C$13:$C$271)/SUMIF('Table 5'!$J$13:$J$271,B31,'Table 5'!$F$13:$F$271)</f>
        <v>13.412313450299798</v>
      </c>
      <c r="F31" s="51"/>
      <c r="G31" s="10">
        <f>IFERROR(SUMIF('Table 5'!$J$13:$J$271,B31,'Table 5'!$E$13:$E$271)/SUMIF('Table 5'!$J$13:$J$271,B31,'Table 5'!$F$13:$F$271),0)</f>
        <v>79.771229920730946</v>
      </c>
      <c r="H31" s="50"/>
      <c r="I31"/>
      <c r="M31" s="231"/>
      <c r="O31">
        <f t="shared" si="4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8"/>
        <v>0</v>
      </c>
      <c r="AC31">
        <f t="shared" si="5"/>
        <v>0</v>
      </c>
      <c r="AD31">
        <f t="shared" si="5"/>
        <v>0</v>
      </c>
      <c r="AE31">
        <f t="shared" si="5"/>
        <v>0</v>
      </c>
      <c r="AF31">
        <f t="shared" si="5"/>
        <v>0</v>
      </c>
      <c r="AG31">
        <f t="shared" si="5"/>
        <v>0</v>
      </c>
      <c r="AH31">
        <f t="shared" si="5"/>
        <v>0</v>
      </c>
      <c r="AI31">
        <f t="shared" si="5"/>
        <v>0</v>
      </c>
      <c r="AJ31">
        <f t="shared" si="5"/>
        <v>0</v>
      </c>
      <c r="AK31">
        <f t="shared" si="5"/>
        <v>0</v>
      </c>
      <c r="AN31">
        <f>VLOOKUP($O31,'Table 3 WY Wind 2021'!$B$10:$J$36,9,FALSE)</f>
        <v>131.6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 2031'!$B$10:$K$36,9,FALSE)</f>
        <v>242.45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1.0380373526590053E-2</v>
      </c>
      <c r="BI31">
        <f>SUM(AK$13:AK31)*AW31/1000</f>
        <v>1.4186359324790452</v>
      </c>
      <c r="BJ31">
        <f t="shared" si="9"/>
        <v>1.4290163060056353</v>
      </c>
    </row>
    <row r="32" spans="2:62">
      <c r="B32" s="310">
        <f t="shared" si="7"/>
        <v>2037</v>
      </c>
      <c r="C32" s="10">
        <f t="shared" si="2"/>
        <v>146.37912311641929</v>
      </c>
      <c r="D32" s="61" t="str">
        <f t="shared" si="3"/>
        <v/>
      </c>
      <c r="E32" s="10">
        <f>SUMIF('Table 5'!$J$13:$J$271,B32,'Table 5'!$C$13:$C$271)/SUMIF('Table 5'!$J$13:$J$271,B32,'Table 5'!$F$13:$F$271)</f>
        <v>13.838487728825106</v>
      </c>
      <c r="F32" s="51"/>
      <c r="G32" s="10">
        <f>IFERROR(SUMIF('Table 5'!$J$13:$J$271,B32,'Table 5'!$E$13:$E$271)/SUMIF('Table 5'!$J$13:$J$271,B32,'Table 5'!$F$13:$F$271),0)</f>
        <v>82.309791058010418</v>
      </c>
      <c r="H32" s="50"/>
      <c r="I32"/>
      <c r="M32" s="231"/>
      <c r="O32">
        <f t="shared" si="4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8"/>
        <v>0</v>
      </c>
      <c r="AC32">
        <f t="shared" si="5"/>
        <v>0</v>
      </c>
      <c r="AD32">
        <f t="shared" si="5"/>
        <v>0</v>
      </c>
      <c r="AE32">
        <f t="shared" si="5"/>
        <v>0</v>
      </c>
      <c r="AF32">
        <f t="shared" si="5"/>
        <v>0</v>
      </c>
      <c r="AG32">
        <f t="shared" si="5"/>
        <v>0</v>
      </c>
      <c r="AH32">
        <f t="shared" si="5"/>
        <v>0</v>
      </c>
      <c r="AI32">
        <f t="shared" si="5"/>
        <v>0</v>
      </c>
      <c r="AJ32">
        <f t="shared" si="5"/>
        <v>0</v>
      </c>
      <c r="AK32">
        <f t="shared" si="5"/>
        <v>0</v>
      </c>
      <c r="AN32">
        <f>VLOOKUP($O32,'Table 3 WY Wind 2021'!$B$10:$J$36,9,FALSE)</f>
        <v>134.76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 2031'!$B$10:$K$36,9,FALSE)</f>
        <v>248.35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1.0632914681739264E-2</v>
      </c>
      <c r="BI32">
        <f>SUM(AK$13:AK32)*AW32/1000</f>
        <v>1.4531583164824535</v>
      </c>
      <c r="BJ32" s="318">
        <f t="shared" si="9"/>
        <v>1.4637912311641927</v>
      </c>
    </row>
    <row r="33" spans="1:62" hidden="1">
      <c r="B33" s="16">
        <f t="shared" si="7"/>
        <v>2038</v>
      </c>
      <c r="C33" s="10">
        <f t="shared" ref="C33" si="10">INDEX($BJ:$BJ,MATCH(B33,$O:$O,0),1)*1000/Study_MW</f>
        <v>149.95090140666071</v>
      </c>
      <c r="D33" s="61" t="str">
        <f t="shared" ref="D33" si="11">IF(OR(AND(B33=2029,_30_Geo_West&gt;0),AND(B33=2029,_200_SCCT_UtahN&gt;0),AND(B33=2030,_436_CCCT_WestMain&gt;0)),"(4)","")</f>
        <v/>
      </c>
      <c r="E33" s="10" t="e">
        <f>SUMIF('Table 5'!$J$20:$J$271,B33,'Table 5'!$C$20:$C$271)/SUMIF('Table 5'!$J$20:$J$271,B33,'Table 5'!$F$20:$F$271)</f>
        <v>#DIV/0!</v>
      </c>
      <c r="F33" s="51"/>
      <c r="G33" s="15">
        <f>IFERROR(SUMIF('Table 5'!$J$20:$J$271,B33,'Table 5'!$E$20:$E$271)/SUMIF('Table 5'!$J$20:$J$271,B33,'Table 5'!$F$20:$F$271),0)</f>
        <v>0</v>
      </c>
      <c r="H33" s="50"/>
      <c r="I33"/>
      <c r="M33" s="231"/>
      <c r="O33">
        <f t="shared" ref="O33" si="12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3">P33/P$5</f>
        <v>0</v>
      </c>
      <c r="AC33">
        <f t="shared" ref="AC33" si="14">Q33/Q$5</f>
        <v>0</v>
      </c>
      <c r="AD33">
        <f t="shared" ref="AD33" si="15">R33/R$5</f>
        <v>0</v>
      </c>
      <c r="AE33">
        <f t="shared" ref="AE33" si="16">S33/S$5</f>
        <v>0</v>
      </c>
      <c r="AF33">
        <f t="shared" ref="AF33" si="17">T33/T$5</f>
        <v>0</v>
      </c>
      <c r="AG33">
        <f t="shared" ref="AG33" si="18">U33/U$5</f>
        <v>0</v>
      </c>
      <c r="AH33">
        <f t="shared" ref="AH33" si="19">V33/V$5</f>
        <v>0</v>
      </c>
      <c r="AI33">
        <f t="shared" ref="AI33" si="20">W33/W$5</f>
        <v>0</v>
      </c>
      <c r="AJ33">
        <f t="shared" ref="AJ33" si="21">X33/X$5</f>
        <v>0</v>
      </c>
      <c r="AK33">
        <f t="shared" ref="AK33" si="22">Y33/Y$5</f>
        <v>0</v>
      </c>
      <c r="AN33">
        <f>VLOOKUP($O33,'Table 3 WY Wind 2021'!$B$10:$J$36,9,FALSE)</f>
        <v>138.07</v>
      </c>
      <c r="AO33">
        <f>VLOOKUP($O33,'Table 3 DJ Wind 2031'!$B$10:$J$36,9,FALSE)</f>
        <v>269.48</v>
      </c>
      <c r="AP33">
        <f>VLOOKUP($O33,'Table 3 ID Wind 2036'!$B$10:$J$36,9,FALSE)</f>
        <v>274.11</v>
      </c>
      <c r="AQ33">
        <f>VLOOKUP($O33,'Table 3 30 MW Geoth 2029'!$B$10:$J$36,9,FALSE)</f>
        <v>1012.27</v>
      </c>
      <c r="AR33">
        <f>VLOOKUP($O33,'Table 3 200 MW (UT N) 2029)'!$B$11:$H$41,7,FALSE)</f>
        <v>172.55</v>
      </c>
      <c r="AS33">
        <f>VLOOKUP($O33,'Table 3 436MW (West M) 2030'!$B$11:$I$41,7,FALSE)</f>
        <v>256.70999999999998</v>
      </c>
      <c r="AT33">
        <f>VLOOKUP($O33,'Table 3 477 MW (Wyo) 2033'!$B$11:$I$41,7,FALSE)</f>
        <v>262.75</v>
      </c>
      <c r="AU33">
        <f>VLOOKUP($O33,'Table 3 200 MW (Wyo) 2033'!$B$11:$I$41,7,FALSE)</f>
        <v>226.67</v>
      </c>
      <c r="AV33">
        <f>VLOOKUP($O33,'Table 3 Yakima Solar 2028'!$B$10:$K$36,9,FALSE)</f>
        <v>245.41</v>
      </c>
      <c r="AW33">
        <f>VLOOKUP($O33,'Table 3 UT Solar 2031'!$B$10:$K$36,9,FALSE)</f>
        <v>254.41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1.089211333658485E-2</v>
      </c>
      <c r="BI33">
        <f>SUM(AK$13:AK33)*AW33/1000</f>
        <v>1.4886169007300221</v>
      </c>
      <c r="BJ33" s="318">
        <f t="shared" ref="BJ33" si="23">SUM(AZ33:BI33)</f>
        <v>1.499509014066607</v>
      </c>
    </row>
    <row r="34" spans="1:62" hidden="1">
      <c r="B34" s="310"/>
      <c r="C34" s="10"/>
      <c r="D34" s="61"/>
      <c r="E34" s="10"/>
      <c r="F34" s="51"/>
      <c r="G34" s="10"/>
      <c r="H34" s="50"/>
      <c r="I34"/>
      <c r="M34" s="231"/>
      <c r="O34">
        <f t="shared" si="4"/>
        <v>0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AB34" t="e">
        <f t="shared" si="8"/>
        <v>#N/A</v>
      </c>
      <c r="AC34" t="e">
        <f t="shared" si="5"/>
        <v>#N/A</v>
      </c>
      <c r="AD34" t="e">
        <f t="shared" si="5"/>
        <v>#N/A</v>
      </c>
      <c r="AE34" t="e">
        <f t="shared" si="5"/>
        <v>#N/A</v>
      </c>
      <c r="AF34" t="e">
        <f t="shared" si="5"/>
        <v>#N/A</v>
      </c>
      <c r="AG34" t="e">
        <f t="shared" si="5"/>
        <v>#N/A</v>
      </c>
      <c r="AH34" t="e">
        <f t="shared" si="5"/>
        <v>#N/A</v>
      </c>
      <c r="AI34" t="e">
        <f t="shared" si="5"/>
        <v>#N/A</v>
      </c>
      <c r="AJ34" t="e">
        <f t="shared" si="5"/>
        <v>#N/A</v>
      </c>
      <c r="AK34" t="e">
        <f t="shared" si="5"/>
        <v>#N/A</v>
      </c>
      <c r="AN34" t="e">
        <f>VLOOKUP($O34,'Table 3 WY Wind 2021'!$B$10:$J$36,9,FALSE)</f>
        <v>#N/A</v>
      </c>
      <c r="AO34" t="e">
        <f>VLOOKUP($O34,'Table 3 DJ Wind 2031'!$B$10:$J$36,9,FALSE)</f>
        <v>#N/A</v>
      </c>
      <c r="AP34" t="e">
        <f>VLOOKUP($O34,'Table 3 ID Wind 2036'!$B$10:$J$36,9,FALSE)</f>
        <v>#N/A</v>
      </c>
      <c r="AQ34" t="e">
        <f>VLOOKUP($O34,'Table 3 30 MW Geoth 2029'!$B$10:$J$36,9,FALSE)</f>
        <v>#N/A</v>
      </c>
      <c r="AR34" t="e">
        <f>VLOOKUP($O34,'Table 3 200 MW (UT N) 2029)'!$B$11:$H$41,7,FALSE)</f>
        <v>#N/A</v>
      </c>
      <c r="AS34" t="e">
        <f>VLOOKUP($O34,'Table 3 436MW (West M) 2030'!$B$11:$I$41,7,FALSE)</f>
        <v>#N/A</v>
      </c>
      <c r="AT34" t="e">
        <f>VLOOKUP($O34,'Table 3 477 MW (Wyo) 2033'!$B$11:$I$41,7,FALSE)</f>
        <v>#N/A</v>
      </c>
      <c r="AU34" t="e">
        <f>VLOOKUP($O34,'Table 3 200 MW (Wyo) 2033'!$B$11:$I$41,7,FALSE)</f>
        <v>#N/A</v>
      </c>
      <c r="AV34" t="e">
        <f>VLOOKUP($O34,'Table 3 Yakima Solar 2028'!$B$10:$K$36,9,FALSE)</f>
        <v>#N/A</v>
      </c>
      <c r="AW34" t="e">
        <f>VLOOKUP($O34,'Table 3 UT Solar 2031'!$B$10:$K$36,9,FALSE)</f>
        <v>#N/A</v>
      </c>
      <c r="AZ34" t="e">
        <f>SUM(AB$13:AB34)*AN34/1000</f>
        <v>#N/A</v>
      </c>
      <c r="BA34" t="e">
        <f>SUM(AC$13:AC34)*AO34/1000</f>
        <v>#N/A</v>
      </c>
      <c r="BB34" t="e">
        <f>SUM(AD$13:AD34)*AP34/1000</f>
        <v>#N/A</v>
      </c>
      <c r="BC34" t="e">
        <f>SUM(AE$13:AE34)*AQ34/1000</f>
        <v>#N/A</v>
      </c>
      <c r="BD34" t="e">
        <f>SUM(AF$13:AF34)*AR34/1000</f>
        <v>#N/A</v>
      </c>
      <c r="BE34" t="e">
        <f>SUM(AG$13:AG34)*AS34/1000</f>
        <v>#N/A</v>
      </c>
      <c r="BF34" t="e">
        <f>SUM(AH$13:AH34)*AT34/1000</f>
        <v>#N/A</v>
      </c>
      <c r="BG34" t="e">
        <f>SUM(AI$13:AI34)*AU34/1000</f>
        <v>#N/A</v>
      </c>
      <c r="BH34" t="e">
        <f>SUM(AJ$13:AJ34)*AV34/1000</f>
        <v>#N/A</v>
      </c>
      <c r="BI34" t="e">
        <f>SUM(AK$13:AK34)*AW34/1000</f>
        <v>#N/A</v>
      </c>
      <c r="BJ34" t="e">
        <f t="shared" si="9"/>
        <v>#N/A</v>
      </c>
    </row>
    <row r="35" spans="1:62" hidden="1">
      <c r="B35" s="310"/>
      <c r="C35" s="10"/>
      <c r="D35" s="61"/>
      <c r="E35" s="10"/>
      <c r="F35" s="51"/>
      <c r="G35" s="10"/>
      <c r="H35" s="50"/>
      <c r="I35"/>
      <c r="M35" s="231"/>
      <c r="O35">
        <f t="shared" si="4"/>
        <v>0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AB35" t="e">
        <f t="shared" si="8"/>
        <v>#N/A</v>
      </c>
      <c r="AC35" t="e">
        <f t="shared" si="5"/>
        <v>#N/A</v>
      </c>
      <c r="AD35" t="e">
        <f t="shared" si="5"/>
        <v>#N/A</v>
      </c>
      <c r="AE35" t="e">
        <f t="shared" si="5"/>
        <v>#N/A</v>
      </c>
      <c r="AF35" t="e">
        <f t="shared" si="5"/>
        <v>#N/A</v>
      </c>
      <c r="AG35" t="e">
        <f t="shared" si="5"/>
        <v>#N/A</v>
      </c>
      <c r="AH35" t="e">
        <f t="shared" si="5"/>
        <v>#N/A</v>
      </c>
      <c r="AI35" t="e">
        <f t="shared" si="5"/>
        <v>#N/A</v>
      </c>
      <c r="AJ35" t="e">
        <f t="shared" si="5"/>
        <v>#N/A</v>
      </c>
      <c r="AK35" t="e">
        <f t="shared" si="5"/>
        <v>#N/A</v>
      </c>
      <c r="AN35" t="e">
        <f>VLOOKUP($O35,'Table 3 WY Wind 2021'!$B$10:$J$36,9,FALSE)</f>
        <v>#N/A</v>
      </c>
      <c r="AO35" t="e">
        <f>VLOOKUP($O35,'Table 3 DJ Wind 2031'!$B$10:$J$36,9,FALSE)</f>
        <v>#N/A</v>
      </c>
      <c r="AP35" t="e">
        <f>VLOOKUP($O35,'Table 3 ID Wind 2036'!$B$10:$J$36,9,FALSE)</f>
        <v>#N/A</v>
      </c>
      <c r="AQ35" t="e">
        <f>VLOOKUP($O35,'Table 3 30 MW Geoth 2029'!$B$10:$J$36,9,FALSE)</f>
        <v>#N/A</v>
      </c>
      <c r="AR35" t="e">
        <f>VLOOKUP($O35,'Table 3 200 MW (UT N) 2029)'!$B$11:$H$41,7,FALSE)</f>
        <v>#N/A</v>
      </c>
      <c r="AS35" t="e">
        <f>VLOOKUP($O35,'Table 3 436MW (West M) 2030'!$B$11:$I$41,7,FALSE)</f>
        <v>#N/A</v>
      </c>
      <c r="AT35" t="e">
        <f>VLOOKUP($O35,'Table 3 477 MW (Wyo) 2033'!$B$11:$I$41,7,FALSE)</f>
        <v>#N/A</v>
      </c>
      <c r="AU35" t="e">
        <f>VLOOKUP($O35,'Table 3 200 MW (Wyo) 2033'!$B$11:$I$41,7,FALSE)</f>
        <v>#N/A</v>
      </c>
      <c r="AV35" t="e">
        <f>VLOOKUP($O35,'Table 3 Yakima Solar 2028'!$B$10:$K$36,9,FALSE)</f>
        <v>#N/A</v>
      </c>
      <c r="AW35" t="e">
        <f>VLOOKUP($O35,'Table 3 UT Solar 2031'!$B$10:$K$36,9,FALSE)</f>
        <v>#N/A</v>
      </c>
      <c r="AZ35" t="e">
        <f>SUM(AB$13:AB35)*AN35/1000</f>
        <v>#N/A</v>
      </c>
      <c r="BA35" t="e">
        <f>SUM(AC$13:AC35)*AO35/1000</f>
        <v>#N/A</v>
      </c>
      <c r="BB35" t="e">
        <f>SUM(AD$13:AD35)*AP35/1000</f>
        <v>#N/A</v>
      </c>
      <c r="BC35" t="e">
        <f>SUM(AE$13:AE35)*AQ35/1000</f>
        <v>#N/A</v>
      </c>
      <c r="BD35" t="e">
        <f>SUM(AF$13:AF35)*AR35/1000</f>
        <v>#N/A</v>
      </c>
      <c r="BE35" t="e">
        <f>SUM(AG$13:AG35)*AS35/1000</f>
        <v>#N/A</v>
      </c>
      <c r="BF35" t="e">
        <f>SUM(AH$13:AH35)*AT35/1000</f>
        <v>#N/A</v>
      </c>
      <c r="BG35" t="e">
        <f>SUM(AI$13:AI35)*AU35/1000</f>
        <v>#N/A</v>
      </c>
      <c r="BH35" t="e">
        <f>SUM(AJ$13:AJ35)*AV35/1000</f>
        <v>#N/A</v>
      </c>
      <c r="BI35" t="e">
        <f>SUM(AK$13:AK35)*AW35/1000</f>
        <v>#N/A</v>
      </c>
      <c r="BJ35" t="e">
        <f t="shared" si="9"/>
        <v>#N/A</v>
      </c>
    </row>
    <row r="36" spans="1:62" hidden="1">
      <c r="B36" s="310"/>
      <c r="C36" s="10"/>
      <c r="D36" s="61"/>
      <c r="E36" s="10"/>
      <c r="F36" s="51"/>
      <c r="G36" s="10"/>
      <c r="H36" s="50"/>
      <c r="I36"/>
      <c r="M36" s="231"/>
    </row>
    <row r="37" spans="1:62" hidden="1">
      <c r="B37" s="310"/>
      <c r="C37" s="10"/>
      <c r="D37" s="61"/>
      <c r="E37" s="10"/>
      <c r="F37" s="51"/>
      <c r="G37" s="10"/>
      <c r="H37" s="50"/>
      <c r="I37"/>
      <c r="M37" s="231"/>
    </row>
    <row r="38" spans="1:62" hidden="1">
      <c r="B38" s="310"/>
      <c r="C38" s="10"/>
      <c r="D38" s="61"/>
      <c r="E38" s="10"/>
      <c r="F38" s="51"/>
      <c r="G38" s="10"/>
      <c r="H38" s="50"/>
      <c r="I38"/>
    </row>
    <row r="39" spans="1:62">
      <c r="B39" s="310"/>
      <c r="C39" s="10"/>
      <c r="D39" s="61"/>
      <c r="E39" s="10"/>
      <c r="F39" s="51"/>
      <c r="G39" s="10"/>
      <c r="H39" s="50"/>
      <c r="I39"/>
    </row>
    <row r="40" spans="1:62">
      <c r="D40" s="10"/>
      <c r="F40" s="51"/>
      <c r="H40" s="50"/>
      <c r="I40"/>
    </row>
    <row r="41" spans="1:62">
      <c r="B41" s="71" t="str">
        <f>"Levelized Prices (Nominal) @ "&amp;TEXT(I42,"0.00%")&amp;" Discount Rate (1) (3) "</f>
        <v xml:space="preserve">Levelized Prices (Nominal) @ 6.57% Discount Rate (1) (3) </v>
      </c>
      <c r="E41" s="6"/>
      <c r="I41" s="65" t="s">
        <v>183</v>
      </c>
    </row>
    <row r="42" spans="1:62">
      <c r="B42" s="63"/>
      <c r="C42" s="10"/>
      <c r="D42" s="10"/>
      <c r="H42" s="50"/>
      <c r="I42" s="208">
        <v>6.5699999999999995E-2</v>
      </c>
    </row>
    <row r="43" spans="1:62">
      <c r="B43" s="64"/>
      <c r="E43" s="10"/>
      <c r="G43" s="207"/>
      <c r="H43" s="50"/>
    </row>
    <row r="44" spans="1:62">
      <c r="B44" s="64"/>
      <c r="E44" s="10"/>
      <c r="G44" s="207"/>
      <c r="H44" s="50"/>
    </row>
    <row r="45" spans="1:62">
      <c r="A45" s="4" t="s">
        <v>240</v>
      </c>
      <c r="B45" s="63" t="s">
        <v>8</v>
      </c>
      <c r="C45" s="10">
        <f ca="1">'Table 5'!$D$10*(Study_CF*8.76)/'Table 5'!$F$10</f>
        <v>0</v>
      </c>
      <c r="D45" s="10"/>
      <c r="H45" s="50"/>
    </row>
    <row r="46" spans="1:62">
      <c r="A46" s="4" t="s">
        <v>240</v>
      </c>
      <c r="B46" s="64" t="s">
        <v>39</v>
      </c>
      <c r="E46" s="10">
        <f>'Table 5'!$C$10/'Table 5'!$F$10</f>
        <v>22.510106903978414</v>
      </c>
      <c r="G46" s="207">
        <f>'Table 5'!$G$10</f>
        <v>22.510106903978414</v>
      </c>
      <c r="H46" s="50"/>
    </row>
    <row r="47" spans="1:62">
      <c r="F47" s="52"/>
      <c r="H47" s="50"/>
    </row>
    <row r="48" spans="1:62">
      <c r="A48" s="4" t="s">
        <v>241</v>
      </c>
      <c r="B48" s="63" t="s">
        <v>8</v>
      </c>
      <c r="C48" s="10">
        <f ca="1">'Table 5'!$D$7*(Study_CF*8.76)/'Table 5'!$F$7</f>
        <v>11.880503795908378</v>
      </c>
      <c r="D48" s="10"/>
      <c r="H48" s="50"/>
    </row>
    <row r="49" spans="1:13">
      <c r="A49" s="4" t="s">
        <v>241</v>
      </c>
      <c r="B49" s="64" t="s">
        <v>39</v>
      </c>
      <c r="E49" s="10">
        <f>'Table 5'!$C$7/'Table 5'!$F$7</f>
        <v>22.460980414103016</v>
      </c>
      <c r="G49" s="207">
        <f>'Table 5'!$G$7</f>
        <v>27.513432163707481</v>
      </c>
      <c r="H49" s="50"/>
    </row>
    <row r="50" spans="1:13">
      <c r="F50" s="52"/>
      <c r="H50" s="50"/>
    </row>
    <row r="51" spans="1:13">
      <c r="F51" s="52"/>
      <c r="H51" s="50"/>
    </row>
    <row r="52" spans="1:13">
      <c r="F52" s="52"/>
      <c r="H52" s="50"/>
    </row>
    <row r="53" spans="1:13">
      <c r="B53" s="4" t="s">
        <v>19</v>
      </c>
      <c r="E53" s="52"/>
      <c r="G53" s="52"/>
      <c r="H53" s="50"/>
      <c r="I53" s="207"/>
    </row>
    <row r="54" spans="1:13">
      <c r="B54" s="66" t="str">
        <f>"(1)   "&amp;I41</f>
        <v>(1)   Discount Rate - 2017 IRP</v>
      </c>
      <c r="E54" s="50"/>
      <c r="F54" s="52"/>
      <c r="G54" s="50"/>
      <c r="H54" s="50"/>
      <c r="I54" s="207"/>
    </row>
    <row r="55" spans="1:13">
      <c r="B55" s="4" t="s">
        <v>25</v>
      </c>
      <c r="F55" s="52"/>
      <c r="H55" s="50"/>
      <c r="I55" s="207"/>
    </row>
    <row r="56" spans="1:13">
      <c r="B56" s="4" t="str">
        <f>"(3)   "&amp;B33-B13&amp;" Year NPC is "&amp;TEXT(B13,"???0")&amp;" - "&amp;TEXT(B33,"???0")</f>
        <v>(3)   20 Year NPC is 2018 - 2038</v>
      </c>
      <c r="G56" s="234"/>
    </row>
    <row r="57" spans="1:13">
      <c r="B57" s="4" t="str">
        <f>IF(Study_Cap_Adj&gt;0,"(4)  The capacity payment is derived from:","")</f>
        <v/>
      </c>
    </row>
    <row r="58" spans="1:13" hidden="1">
      <c r="B58" s="159" t="str">
        <f>IF(AND(Study_Cap_Adj&gt;0,_30_Geo_West&lt;&gt;0),"       2028 - "&amp;'Table 3 477 MW (Wyo) 2033'!$B$12&amp;"   ("&amp;TEXT(_30_Geo_West," 0.0%")&amp;")","")</f>
        <v/>
      </c>
    </row>
    <row r="59" spans="1:13" ht="12.75" customHeight="1">
      <c r="B59" s="159"/>
    </row>
    <row r="60" spans="1:13" ht="12.75" customHeight="1">
      <c r="B60" s="159"/>
    </row>
    <row r="61" spans="1:13">
      <c r="B61" s="11"/>
      <c r="C61" s="8"/>
      <c r="D61" s="8"/>
      <c r="E61" s="8"/>
      <c r="G61" s="8"/>
    </row>
    <row r="62" spans="1:13">
      <c r="B62"/>
      <c r="I62" t="s">
        <v>103</v>
      </c>
    </row>
    <row r="63" spans="1:13" s="69" customFormat="1">
      <c r="A63" s="70"/>
      <c r="B63" s="11"/>
      <c r="C63" s="70"/>
      <c r="D63" s="70"/>
      <c r="E63" s="70"/>
      <c r="F63" s="70"/>
      <c r="G63" s="70"/>
      <c r="I63" t="str">
        <f>"       Avoided Costs calculated annually are  "&amp;TEXT(PMT(Discount_Rate,COUNT($G$13:$G$27),-NPV(Discount_Rate,$G$13:$G$27)),"$0.00")&amp;"/MWH"</f>
        <v xml:space="preserve">       Avoided Costs calculated annually are  $22.68/MWH</v>
      </c>
      <c r="J63"/>
      <c r="K63"/>
      <c r="L63"/>
      <c r="M63"/>
    </row>
    <row r="64" spans="1:13" s="69" customFormat="1">
      <c r="A64" s="70"/>
      <c r="B64" s="11"/>
      <c r="C64" s="70"/>
      <c r="D64" s="70"/>
      <c r="E64" s="70"/>
      <c r="F64" s="70"/>
      <c r="G64" s="70"/>
      <c r="I64" s="11" t="str">
        <f>"       Avoided Costs calculated monthly are  "&amp;TEXT($I$53,"$0.00")&amp;"/MWH"</f>
        <v xml:space="preserve">       Avoided Costs calculated monthly are  $0.00/MWH</v>
      </c>
      <c r="J64"/>
      <c r="K64"/>
    </row>
    <row r="65" spans="2:13">
      <c r="B65" s="67"/>
      <c r="I65" s="69"/>
      <c r="L65" s="69"/>
      <c r="M65" s="69"/>
    </row>
    <row r="66" spans="2:13">
      <c r="F66" s="8"/>
    </row>
    <row r="69" spans="2:13">
      <c r="J69" s="69"/>
      <c r="K69" s="69"/>
    </row>
    <row r="70" spans="2:13">
      <c r="J70" s="69"/>
      <c r="K70" s="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C5" sqref="C5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325" customFormat="1" ht="15.75" hidden="1">
      <c r="B1" s="1" t="s">
        <v>52</v>
      </c>
      <c r="C1" s="1"/>
      <c r="D1" s="1"/>
      <c r="E1" s="1"/>
      <c r="F1" s="1"/>
      <c r="G1" s="322"/>
      <c r="H1" s="1"/>
      <c r="I1" s="1"/>
      <c r="J1" s="1"/>
      <c r="K1" s="1"/>
      <c r="L1" s="323"/>
      <c r="M1" s="324"/>
      <c r="N1" s="324"/>
      <c r="O1" s="324"/>
      <c r="P1" s="324"/>
    </row>
    <row r="2" spans="2:16" s="325" customFormat="1" ht="5.25" customHeight="1">
      <c r="B2" s="1"/>
      <c r="C2" s="1"/>
      <c r="D2" s="1"/>
      <c r="E2" s="1"/>
      <c r="F2" s="1"/>
      <c r="G2" s="322"/>
      <c r="H2" s="1"/>
      <c r="I2" s="1"/>
      <c r="J2" s="1"/>
      <c r="K2" s="1"/>
      <c r="L2" s="323"/>
      <c r="M2" s="324"/>
      <c r="N2" s="324"/>
      <c r="O2" s="324"/>
      <c r="P2" s="324"/>
    </row>
    <row r="3" spans="2:16" s="325" customFormat="1" ht="15.75">
      <c r="B3" s="1" t="s">
        <v>244</v>
      </c>
      <c r="C3" s="1"/>
      <c r="D3" s="1"/>
      <c r="E3" s="1"/>
      <c r="F3" s="1"/>
      <c r="G3" s="322"/>
      <c r="H3" s="1"/>
      <c r="I3" s="1"/>
      <c r="J3" s="1"/>
      <c r="K3" s="1"/>
      <c r="L3" s="323"/>
      <c r="M3" s="324"/>
      <c r="N3" s="324"/>
      <c r="O3" s="324"/>
      <c r="P3" s="324"/>
    </row>
    <row r="4" spans="2:16" s="327" customFormat="1" ht="15">
      <c r="B4" s="5" t="s">
        <v>245</v>
      </c>
      <c r="C4" s="5"/>
      <c r="D4" s="5"/>
      <c r="E4" s="5"/>
      <c r="F4" s="5"/>
      <c r="G4" s="5"/>
      <c r="H4" s="5"/>
      <c r="I4" s="5"/>
      <c r="J4" s="5"/>
      <c r="K4" s="5"/>
      <c r="L4" s="5"/>
      <c r="M4" s="326"/>
      <c r="N4" s="326"/>
      <c r="O4" s="326"/>
      <c r="P4" s="326"/>
    </row>
    <row r="5" spans="2:16" s="327" customFormat="1" ht="15">
      <c r="B5" s="5" t="str">
        <f ca="1">'Table 1'!B5</f>
        <v>Utah Sch 37 Solar F - 10.0 MW and 26.8%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327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326"/>
      <c r="N6" s="326"/>
      <c r="O6" s="326"/>
      <c r="P6" s="326"/>
    </row>
    <row r="7" spans="2:16">
      <c r="D7" s="328"/>
      <c r="E7" s="328"/>
      <c r="F7" s="328"/>
      <c r="G7" s="329"/>
      <c r="H7" s="329"/>
      <c r="I7" s="329"/>
      <c r="J7" s="329"/>
      <c r="K7" s="329"/>
      <c r="L7" s="329"/>
      <c r="M7" s="330"/>
    </row>
    <row r="8" spans="2:16">
      <c r="B8" s="331" t="s">
        <v>0</v>
      </c>
      <c r="C8" s="331"/>
      <c r="D8" s="332" t="s">
        <v>246</v>
      </c>
      <c r="E8" s="333"/>
      <c r="F8" s="333"/>
      <c r="G8" s="332"/>
      <c r="H8" s="332"/>
      <c r="I8" s="334" t="s">
        <v>247</v>
      </c>
      <c r="J8" s="335"/>
      <c r="K8" s="335"/>
      <c r="L8" s="336"/>
      <c r="M8" s="337" t="s">
        <v>246</v>
      </c>
      <c r="N8" s="338"/>
      <c r="O8" s="339"/>
    </row>
    <row r="9" spans="2:16">
      <c r="B9" s="340"/>
      <c r="C9" s="340" t="s">
        <v>248</v>
      </c>
      <c r="D9" s="341" t="s">
        <v>249</v>
      </c>
      <c r="E9" s="342" t="s">
        <v>250</v>
      </c>
      <c r="F9" s="342" t="s">
        <v>251</v>
      </c>
      <c r="G9" s="342" t="s">
        <v>252</v>
      </c>
      <c r="H9" s="343" t="s">
        <v>253</v>
      </c>
      <c r="I9" s="319" t="s">
        <v>254</v>
      </c>
      <c r="J9" s="319" t="s">
        <v>255</v>
      </c>
      <c r="K9" s="319" t="s">
        <v>256</v>
      </c>
      <c r="L9" s="319" t="s">
        <v>257</v>
      </c>
      <c r="M9" s="341" t="s">
        <v>258</v>
      </c>
      <c r="N9" s="342" t="s">
        <v>259</v>
      </c>
      <c r="O9" s="343" t="s">
        <v>260</v>
      </c>
    </row>
    <row r="10" spans="2:16" ht="12.75" customHeight="1">
      <c r="B10" s="7"/>
      <c r="C10" s="7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6"/>
    </row>
    <row r="11" spans="2:16" ht="12.75" customHeight="1">
      <c r="B11" s="345" t="s">
        <v>261</v>
      </c>
      <c r="C11" s="345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6"/>
    </row>
    <row r="12" spans="2:16" ht="12.75" hidden="1" customHeight="1">
      <c r="B12" s="352">
        <v>2017</v>
      </c>
      <c r="C12" s="353"/>
      <c r="D12" s="9"/>
      <c r="E12" s="9"/>
      <c r="F12" s="9"/>
      <c r="G12" s="9"/>
      <c r="H12" s="14"/>
      <c r="I12" s="354">
        <f t="array" ref="I12:O12">TRANSPOSE('Table 5'!G13:G19)</f>
        <v>16.286612636130172</v>
      </c>
      <c r="J12" s="355">
        <v>21.940780855481638</v>
      </c>
      <c r="K12" s="355">
        <v>21.11057501069444</v>
      </c>
      <c r="L12" s="356">
        <v>17.232302537633412</v>
      </c>
      <c r="M12" s="354">
        <v>17.971173183091981</v>
      </c>
      <c r="N12" s="355">
        <v>17.765933368621081</v>
      </c>
      <c r="O12" s="356">
        <v>19.761598480611042</v>
      </c>
    </row>
    <row r="13" spans="2:16" ht="12.75" customHeight="1">
      <c r="B13" s="16">
        <f>YEAR('Table 5'!B20)</f>
        <v>2018</v>
      </c>
      <c r="C13" s="362">
        <f>'[8]Avoided Costs'!C7</f>
        <v>19.610225667849477</v>
      </c>
      <c r="D13" s="363">
        <f>'[8]Avoided Costs'!D7</f>
        <v>23.305588833863315</v>
      </c>
      <c r="E13" s="363">
        <f>'[8]Avoided Costs'!E7</f>
        <v>23.43536129073048</v>
      </c>
      <c r="F13" s="363">
        <f>'[8]Avoided Costs'!F7</f>
        <v>22.092819813682151</v>
      </c>
      <c r="G13" s="363">
        <f>'[8]Avoided Costs'!G7</f>
        <v>17.625136618517196</v>
      </c>
      <c r="H13" s="364">
        <f>'[8]Avoided Costs'!H7</f>
        <v>16.30415922588444</v>
      </c>
      <c r="I13" s="365">
        <f>'[8]Avoided Costs'!I7</f>
        <v>16.646424014106501</v>
      </c>
      <c r="J13" s="363">
        <f>'[8]Avoided Costs'!J7</f>
        <v>22.42550673248655</v>
      </c>
      <c r="K13" s="363">
        <f>'[8]Avoided Costs'!K7</f>
        <v>21.576959596253992</v>
      </c>
      <c r="L13" s="364">
        <f>'[8]Avoided Costs'!L7</f>
        <v>17.613006534240778</v>
      </c>
      <c r="M13" s="365">
        <f>'[8]Avoided Costs'!M7</f>
        <v>18.368200651683875</v>
      </c>
      <c r="N13" s="363">
        <f>'[8]Avoided Costs'!N7</f>
        <v>18.158426584320111</v>
      </c>
      <c r="O13" s="364">
        <f>'[8]Avoided Costs'!O7</f>
        <v>20.198180852844157</v>
      </c>
    </row>
    <row r="14" spans="2:16" ht="12.75" customHeight="1">
      <c r="B14" s="16">
        <f>B13+1</f>
        <v>2019</v>
      </c>
      <c r="C14" s="362">
        <f>'[8]Avoided Costs'!C8</f>
        <v>17.764532690167758</v>
      </c>
      <c r="D14" s="363">
        <f>'[8]Avoided Costs'!D8</f>
        <v>21.359562006568556</v>
      </c>
      <c r="E14" s="363">
        <f>'[8]Avoided Costs'!E8</f>
        <v>7.4767131510084859</v>
      </c>
      <c r="F14" s="363">
        <f>'[8]Avoided Costs'!F8</f>
        <v>16.509074163195582</v>
      </c>
      <c r="G14" s="363">
        <f>'[8]Avoided Costs'!G8</f>
        <v>15.923808862650819</v>
      </c>
      <c r="H14" s="364">
        <f>'[8]Avoided Costs'!H8</f>
        <v>15.730813560030679</v>
      </c>
      <c r="I14" s="365">
        <f>'[8]Avoided Costs'!I8</f>
        <v>16.129162582518724</v>
      </c>
      <c r="J14" s="363">
        <f>'[8]Avoided Costs'!J8</f>
        <v>25.145500065060354</v>
      </c>
      <c r="K14" s="363">
        <f>'[8]Avoided Costs'!K8</f>
        <v>21.462878115866626</v>
      </c>
      <c r="L14" s="364">
        <f>'[8]Avoided Costs'!L8</f>
        <v>17.510473493796191</v>
      </c>
      <c r="M14" s="365">
        <f>'[8]Avoided Costs'!M8</f>
        <v>17.879431024767108</v>
      </c>
      <c r="N14" s="363">
        <f>'[8]Avoided Costs'!N8</f>
        <v>16.873364255667596</v>
      </c>
      <c r="O14" s="364">
        <f>'[8]Avoided Costs'!O8</f>
        <v>19.498143347392965</v>
      </c>
    </row>
    <row r="15" spans="2:16" ht="12.75" customHeight="1">
      <c r="B15" s="16">
        <f t="shared" ref="B15:B32" si="0">B14+1</f>
        <v>2020</v>
      </c>
      <c r="C15" s="362">
        <f>'[8]Avoided Costs'!C9</f>
        <v>16.774489915330562</v>
      </c>
      <c r="D15" s="363">
        <f>'[8]Avoided Costs'!D9</f>
        <v>16.274630678234445</v>
      </c>
      <c r="E15" s="363">
        <f>'[8]Avoided Costs'!E9</f>
        <v>16.85017532338852</v>
      </c>
      <c r="F15" s="363">
        <f>'[8]Avoided Costs'!F9</f>
        <v>16.243500172911475</v>
      </c>
      <c r="G15" s="363">
        <f>'[8]Avoided Costs'!G9</f>
        <v>13.420076213418746</v>
      </c>
      <c r="H15" s="364">
        <f>'[8]Avoided Costs'!H9</f>
        <v>15.186771683609317</v>
      </c>
      <c r="I15" s="365">
        <f>'[8]Avoided Costs'!I9</f>
        <v>15.393803605317611</v>
      </c>
      <c r="J15" s="363">
        <f>'[8]Avoided Costs'!J9</f>
        <v>21.14190013819735</v>
      </c>
      <c r="K15" s="363">
        <f>'[8]Avoided Costs'!K9</f>
        <v>19.00480277863128</v>
      </c>
      <c r="L15" s="364">
        <f>'[8]Avoided Costs'!L9</f>
        <v>15.798996763419625</v>
      </c>
      <c r="M15" s="365">
        <f>'[8]Avoided Costs'!M9</f>
        <v>16.794398205415145</v>
      </c>
      <c r="N15" s="363">
        <f>'[8]Avoided Costs'!N9</f>
        <v>15.807328495512662</v>
      </c>
      <c r="O15" s="364">
        <f>'[8]Avoided Costs'!O9</f>
        <v>20.25633693630564</v>
      </c>
    </row>
    <row r="16" spans="2:16" ht="12.75" customHeight="1">
      <c r="B16" s="16">
        <f t="shared" si="0"/>
        <v>2021</v>
      </c>
      <c r="C16" s="362">
        <f>'[8]Avoided Costs'!C10</f>
        <v>15.662099671728006</v>
      </c>
      <c r="D16" s="363">
        <f>'[8]Avoided Costs'!D10</f>
        <v>17.313742710717495</v>
      </c>
      <c r="E16" s="363">
        <f>'[8]Avoided Costs'!E10</f>
        <v>16.592995051125136</v>
      </c>
      <c r="F16" s="363">
        <f>'[8]Avoided Costs'!F10</f>
        <v>15.940986014453129</v>
      </c>
      <c r="G16" s="363">
        <f>'[8]Avoided Costs'!G10</f>
        <v>12.009656032824134</v>
      </c>
      <c r="H16" s="364">
        <f>'[8]Avoided Costs'!H10</f>
        <v>12.530855550424997</v>
      </c>
      <c r="I16" s="365">
        <f>'[8]Avoided Costs'!I10</f>
        <v>13.54563507648032</v>
      </c>
      <c r="J16" s="363">
        <f>'[8]Avoided Costs'!J10</f>
        <v>19.685444077499962</v>
      </c>
      <c r="K16" s="363">
        <f>'[8]Avoided Costs'!K10</f>
        <v>17.102986168826114</v>
      </c>
      <c r="L16" s="364">
        <f>'[8]Avoided Costs'!L10</f>
        <v>14.535704419708473</v>
      </c>
      <c r="M16" s="365">
        <f>'[8]Avoided Costs'!M10</f>
        <v>16.289746431587357</v>
      </c>
      <c r="N16" s="363">
        <f>'[8]Avoided Costs'!N10</f>
        <v>16.316995226128562</v>
      </c>
      <c r="O16" s="364">
        <f>'[8]Avoided Costs'!O10</f>
        <v>18.018699015206977</v>
      </c>
    </row>
    <row r="17" spans="2:15" ht="12.75" customHeight="1">
      <c r="B17" s="16">
        <f t="shared" si="0"/>
        <v>2022</v>
      </c>
      <c r="C17" s="362">
        <f>'[8]Avoided Costs'!C11</f>
        <v>16.431235060841715</v>
      </c>
      <c r="D17" s="363">
        <f>'[8]Avoided Costs'!D11</f>
        <v>17.658388354129372</v>
      </c>
      <c r="E17" s="363">
        <f>'[8]Avoided Costs'!E11</f>
        <v>16.99720006488328</v>
      </c>
      <c r="F17" s="363">
        <f>'[8]Avoided Costs'!F11</f>
        <v>16.390822183094684</v>
      </c>
      <c r="G17" s="363">
        <f>'[8]Avoided Costs'!G11</f>
        <v>12.658036538626742</v>
      </c>
      <c r="H17" s="364">
        <f>'[8]Avoided Costs'!H11</f>
        <v>13.246524821478985</v>
      </c>
      <c r="I17" s="365">
        <f>'[8]Avoided Costs'!I11</f>
        <v>13.74046321603193</v>
      </c>
      <c r="J17" s="363">
        <f>'[8]Avoided Costs'!J11</f>
        <v>21.266995791056768</v>
      </c>
      <c r="K17" s="363">
        <f>'[8]Avoided Costs'!K11</f>
        <v>18.403446304698825</v>
      </c>
      <c r="L17" s="364">
        <f>'[8]Avoided Costs'!L11</f>
        <v>15.586526179415641</v>
      </c>
      <c r="M17" s="365">
        <f>'[8]Avoided Costs'!M11</f>
        <v>17.48205230980793</v>
      </c>
      <c r="N17" s="363">
        <f>'[8]Avoided Costs'!N11</f>
        <v>17.214150068293335</v>
      </c>
      <c r="O17" s="364">
        <f>'[8]Avoided Costs'!O11</f>
        <v>17.993958630165722</v>
      </c>
    </row>
    <row r="18" spans="2:15" ht="12.75" customHeight="1">
      <c r="B18" s="16">
        <f t="shared" si="0"/>
        <v>2023</v>
      </c>
      <c r="C18" s="362">
        <f>'[8]Avoided Costs'!C12</f>
        <v>17.926703466276553</v>
      </c>
      <c r="D18" s="363">
        <f>'[8]Avoided Costs'!D12</f>
        <v>18.94941690734619</v>
      </c>
      <c r="E18" s="363">
        <f>'[8]Avoided Costs'!E12</f>
        <v>16.923098777148407</v>
      </c>
      <c r="F18" s="363">
        <f>'[8]Avoided Costs'!F12</f>
        <v>17.114901365595145</v>
      </c>
      <c r="G18" s="363">
        <f>'[8]Avoided Costs'!G12</f>
        <v>13.602540805601869</v>
      </c>
      <c r="H18" s="364">
        <f>'[8]Avoided Costs'!H12</f>
        <v>15.875234620944248</v>
      </c>
      <c r="I18" s="365">
        <f>'[8]Avoided Costs'!I12</f>
        <v>16.183647235125477</v>
      </c>
      <c r="J18" s="363">
        <f>'[8]Avoided Costs'!J12</f>
        <v>22.303876218182054</v>
      </c>
      <c r="K18" s="363">
        <f>'[8]Avoided Costs'!K12</f>
        <v>18.922393842678286</v>
      </c>
      <c r="L18" s="364">
        <f>'[8]Avoided Costs'!L12</f>
        <v>18.061491903022215</v>
      </c>
      <c r="M18" s="365">
        <f>'[8]Avoided Costs'!M12</f>
        <v>19.147343194836317</v>
      </c>
      <c r="N18" s="363">
        <f>'[8]Avoided Costs'!N12</f>
        <v>17.996400020394859</v>
      </c>
      <c r="O18" s="364">
        <f>'[8]Avoided Costs'!O12</f>
        <v>21.313333513001464</v>
      </c>
    </row>
    <row r="19" spans="2:15" ht="12.75" customHeight="1">
      <c r="B19" s="16">
        <f t="shared" si="0"/>
        <v>2024</v>
      </c>
      <c r="C19" s="362">
        <f>'[8]Avoided Costs'!C13</f>
        <v>17.094793459731097</v>
      </c>
      <c r="D19" s="363">
        <f>'[8]Avoided Costs'!D13</f>
        <v>-25.849696509174361</v>
      </c>
      <c r="E19" s="363">
        <f>'[8]Avoided Costs'!E13</f>
        <v>18.516860569597178</v>
      </c>
      <c r="F19" s="363">
        <f>'[8]Avoided Costs'!F13</f>
        <v>18.322557022944288</v>
      </c>
      <c r="G19" s="363">
        <f>'[8]Avoided Costs'!G13</f>
        <v>15.526741037514846</v>
      </c>
      <c r="H19" s="364">
        <f>'[8]Avoided Costs'!H13</f>
        <v>19.855831357110262</v>
      </c>
      <c r="I19" s="365">
        <f>'[8]Avoided Costs'!I13</f>
        <v>19.323460994893384</v>
      </c>
      <c r="J19" s="363">
        <f>'[8]Avoided Costs'!J13</f>
        <v>24.820414252134391</v>
      </c>
      <c r="K19" s="363">
        <f>'[8]Avoided Costs'!K13</f>
        <v>22.310135557479271</v>
      </c>
      <c r="L19" s="364">
        <f>'[8]Avoided Costs'!L13</f>
        <v>20.283427708903208</v>
      </c>
      <c r="M19" s="365">
        <f>'[8]Avoided Costs'!M13</f>
        <v>20.376819073721187</v>
      </c>
      <c r="N19" s="363">
        <f>'[8]Avoided Costs'!N13</f>
        <v>18.284831156604067</v>
      </c>
      <c r="O19" s="364">
        <f>'[8]Avoided Costs'!O13</f>
        <v>23.712389704954859</v>
      </c>
    </row>
    <row r="20" spans="2:15" ht="12.75" customHeight="1">
      <c r="B20" s="16">
        <f t="shared" si="0"/>
        <v>2025</v>
      </c>
      <c r="C20" s="362">
        <f>'[8]Avoided Costs'!C14</f>
        <v>21.111358838675866</v>
      </c>
      <c r="D20" s="363">
        <f>'[8]Avoided Costs'!D14</f>
        <v>25.551816455681866</v>
      </c>
      <c r="E20" s="363">
        <f>'[8]Avoided Costs'!E14</f>
        <v>19.972355640801705</v>
      </c>
      <c r="F20" s="363">
        <f>'[8]Avoided Costs'!F14</f>
        <v>18.921023810258383</v>
      </c>
      <c r="G20" s="363">
        <f>'[8]Avoided Costs'!G14</f>
        <v>17.817695235455709</v>
      </c>
      <c r="H20" s="364">
        <f>'[8]Avoided Costs'!H14</f>
        <v>18.998674488089456</v>
      </c>
      <c r="I20" s="365">
        <f>'[8]Avoided Costs'!I14</f>
        <v>19.490488956649212</v>
      </c>
      <c r="J20" s="363">
        <f>'[8]Avoided Costs'!J14</f>
        <v>26.405564193858954</v>
      </c>
      <c r="K20" s="363">
        <f>'[8]Avoided Costs'!K14</f>
        <v>24.877432463890617</v>
      </c>
      <c r="L20" s="364">
        <f>'[8]Avoided Costs'!L14</f>
        <v>20.104628854379342</v>
      </c>
      <c r="M20" s="365">
        <f>'[8]Avoided Costs'!M14</f>
        <v>20.722474363566583</v>
      </c>
      <c r="N20" s="363">
        <f>'[8]Avoided Costs'!N14</f>
        <v>18.801427988946653</v>
      </c>
      <c r="O20" s="364">
        <f>'[8]Avoided Costs'!O14</f>
        <v>22.418492271274371</v>
      </c>
    </row>
    <row r="21" spans="2:15" ht="12.75" customHeight="1">
      <c r="B21" s="16">
        <f t="shared" si="0"/>
        <v>2026</v>
      </c>
      <c r="C21" s="362">
        <f>'[8]Avoided Costs'!C15</f>
        <v>22.267732978640776</v>
      </c>
      <c r="D21" s="363">
        <f>'[8]Avoided Costs'!D15</f>
        <v>24.676704740234165</v>
      </c>
      <c r="E21" s="363">
        <f>'[8]Avoided Costs'!E15</f>
        <v>21.424990244523073</v>
      </c>
      <c r="F21" s="363">
        <f>'[8]Avoided Costs'!F15</f>
        <v>19.974054559077338</v>
      </c>
      <c r="G21" s="363">
        <f>'[8]Avoided Costs'!G15</f>
        <v>19.130460270065125</v>
      </c>
      <c r="H21" s="364">
        <f>'[8]Avoided Costs'!H15</f>
        <v>20.297598802410754</v>
      </c>
      <c r="I21" s="365">
        <f>'[8]Avoided Costs'!I15</f>
        <v>19.678747293126133</v>
      </c>
      <c r="J21" s="363">
        <f>'[8]Avoided Costs'!J15</f>
        <v>27.631031737558661</v>
      </c>
      <c r="K21" s="363">
        <f>'[8]Avoided Costs'!K15</f>
        <v>25.157182850432893</v>
      </c>
      <c r="L21" s="364">
        <f>'[8]Avoided Costs'!L15</f>
        <v>20.708442627337259</v>
      </c>
      <c r="M21" s="365">
        <f>'[8]Avoided Costs'!M15</f>
        <v>26.278873857665147</v>
      </c>
      <c r="N21" s="363">
        <f>'[8]Avoided Costs'!N15</f>
        <v>20.564298850611923</v>
      </c>
      <c r="O21" s="364">
        <f>'[8]Avoided Costs'!O15</f>
        <v>21.623064621749439</v>
      </c>
    </row>
    <row r="22" spans="2:15" ht="12.75" customHeight="1">
      <c r="B22" s="16">
        <f t="shared" si="0"/>
        <v>2027</v>
      </c>
      <c r="C22" s="362">
        <f>'[8]Avoided Costs'!C16</f>
        <v>21.304749127054905</v>
      </c>
      <c r="D22" s="363">
        <f>'[8]Avoided Costs'!D16</f>
        <v>24.283430805537609</v>
      </c>
      <c r="E22" s="363">
        <f>'[8]Avoided Costs'!E16</f>
        <v>22.541964671074279</v>
      </c>
      <c r="F22" s="363">
        <f>'[8]Avoided Costs'!F16</f>
        <v>21.544337237655093</v>
      </c>
      <c r="G22" s="363">
        <f>'[8]Avoided Costs'!G16</f>
        <v>20.112306602611962</v>
      </c>
      <c r="H22" s="364">
        <f>'[8]Avoided Costs'!H16</f>
        <v>22.489893327350313</v>
      </c>
      <c r="I22" s="365">
        <f>'[8]Avoided Costs'!I16</f>
        <v>0.23450805143558695</v>
      </c>
      <c r="J22" s="363">
        <f>'[8]Avoided Costs'!J16</f>
        <v>29.383838443630651</v>
      </c>
      <c r="K22" s="363">
        <f>'[8]Avoided Costs'!K16</f>
        <v>26.476119518385882</v>
      </c>
      <c r="L22" s="364">
        <f>'[8]Avoided Costs'!L16</f>
        <v>21.550249880599182</v>
      </c>
      <c r="M22" s="365">
        <f>'[8]Avoided Costs'!M16</f>
        <v>22.967261769553026</v>
      </c>
      <c r="N22" s="363">
        <f>'[8]Avoided Costs'!N16</f>
        <v>21.587183828863338</v>
      </c>
      <c r="O22" s="364">
        <f>'[8]Avoided Costs'!O16</f>
        <v>26.441189257924687</v>
      </c>
    </row>
    <row r="23" spans="2:15" ht="12.75" customHeight="1">
      <c r="B23" s="16">
        <f t="shared" si="0"/>
        <v>2028</v>
      </c>
      <c r="C23" s="362">
        <f>'[8]Avoided Costs'!C17</f>
        <v>29.848407175295485</v>
      </c>
      <c r="D23" s="363">
        <f>'[8]Avoided Costs'!D17</f>
        <v>28.15192461577054</v>
      </c>
      <c r="E23" s="363">
        <f>'[8]Avoided Costs'!E17</f>
        <v>27.624968231219029</v>
      </c>
      <c r="F23" s="363">
        <f>'[8]Avoided Costs'!F17</f>
        <v>25.849091010257133</v>
      </c>
      <c r="G23" s="363">
        <f>'[8]Avoided Costs'!G17</f>
        <v>23.746293675406367</v>
      </c>
      <c r="H23" s="364">
        <f>'[8]Avoided Costs'!H17</f>
        <v>26.940978709560969</v>
      </c>
      <c r="I23" s="365">
        <f>'[8]Avoided Costs'!I17</f>
        <v>25.550363441371594</v>
      </c>
      <c r="J23" s="363">
        <f>'[8]Avoided Costs'!J17</f>
        <v>52.129109902825348</v>
      </c>
      <c r="K23" s="363">
        <f>'[8]Avoided Costs'!K17</f>
        <v>32.564093509659664</v>
      </c>
      <c r="L23" s="364">
        <f>'[8]Avoided Costs'!L17</f>
        <v>28.22367698871361</v>
      </c>
      <c r="M23" s="365">
        <f>'[8]Avoided Costs'!M17</f>
        <v>29.426424605692642</v>
      </c>
      <c r="N23" s="363">
        <f>'[8]Avoided Costs'!N17</f>
        <v>26.898574268405202</v>
      </c>
      <c r="O23" s="364">
        <f>'[8]Avoided Costs'!O17</f>
        <v>29.218127122575908</v>
      </c>
    </row>
    <row r="24" spans="2:15" ht="12.75" customHeight="1">
      <c r="B24" s="16">
        <f t="shared" si="0"/>
        <v>2029</v>
      </c>
      <c r="C24" s="362">
        <f>'[8]Avoided Costs'!C18</f>
        <v>34.65667819909698</v>
      </c>
      <c r="D24" s="363">
        <f>'[8]Avoided Costs'!D18</f>
        <v>33.671932833588656</v>
      </c>
      <c r="E24" s="363">
        <f>'[8]Avoided Costs'!E18</f>
        <v>32.226651507722003</v>
      </c>
      <c r="F24" s="363">
        <f>'[8]Avoided Costs'!F18</f>
        <v>28.485002325247287</v>
      </c>
      <c r="G24" s="363">
        <f>'[8]Avoided Costs'!G18</f>
        <v>26.223057416860655</v>
      </c>
      <c r="H24" s="364">
        <f>'[8]Avoided Costs'!H18</f>
        <v>30.364294643205227</v>
      </c>
      <c r="I24" s="365">
        <f>'[8]Avoided Costs'!I18</f>
        <v>29.217692891198137</v>
      </c>
      <c r="J24" s="363">
        <f>'[8]Avoided Costs'!J18</f>
        <v>56.740355774575946</v>
      </c>
      <c r="K24" s="363">
        <f>'[8]Avoided Costs'!K18</f>
        <v>39.965345974556577</v>
      </c>
      <c r="L24" s="364">
        <f>'[8]Avoided Costs'!L18</f>
        <v>32.434238319339769</v>
      </c>
      <c r="M24" s="365">
        <f>'[8]Avoided Costs'!M18</f>
        <v>34.203064323898566</v>
      </c>
      <c r="N24" s="363">
        <f>'[8]Avoided Costs'!N18</f>
        <v>33.039531112944914</v>
      </c>
      <c r="O24" s="364">
        <f>'[8]Avoided Costs'!O18</f>
        <v>39.651764807729883</v>
      </c>
    </row>
    <row r="25" spans="2:15" ht="12.75" customHeight="1">
      <c r="B25" s="16">
        <f t="shared" si="0"/>
        <v>2030</v>
      </c>
      <c r="C25" s="362">
        <f>'[8]Avoided Costs'!C19</f>
        <v>38.630885881490656</v>
      </c>
      <c r="D25" s="363">
        <f>'[8]Avoided Costs'!D19</f>
        <v>39.852117455934561</v>
      </c>
      <c r="E25" s="363">
        <f>'[8]Avoided Costs'!E19</f>
        <v>38.207146679236949</v>
      </c>
      <c r="F25" s="363">
        <f>'[8]Avoided Costs'!F19</f>
        <v>33.200546619901083</v>
      </c>
      <c r="G25" s="363">
        <f>'[8]Avoided Costs'!G19</f>
        <v>29.143478194932449</v>
      </c>
      <c r="H25" s="364">
        <f>'[8]Avoided Costs'!H19</f>
        <v>32.731568498922364</v>
      </c>
      <c r="I25" s="365">
        <f>'[8]Avoided Costs'!I19</f>
        <v>31.853099354142437</v>
      </c>
      <c r="J25" s="363">
        <f>'[8]Avoided Costs'!J19</f>
        <v>61.755186552486933</v>
      </c>
      <c r="K25" s="363">
        <f>'[8]Avoided Costs'!K19</f>
        <v>45.027990169455428</v>
      </c>
      <c r="L25" s="364">
        <f>'[8]Avoided Costs'!L19</f>
        <v>34.917314130685916</v>
      </c>
      <c r="M25" s="365">
        <f>'[8]Avoided Costs'!M19</f>
        <v>37.439403723349095</v>
      </c>
      <c r="N25" s="363">
        <f>'[8]Avoided Costs'!N19</f>
        <v>37.656416132935668</v>
      </c>
      <c r="O25" s="364">
        <f>'[8]Avoided Costs'!O19</f>
        <v>43.650829724258386</v>
      </c>
    </row>
    <row r="26" spans="2:15" ht="12.75" customHeight="1">
      <c r="B26" s="16">
        <f t="shared" si="0"/>
        <v>2031</v>
      </c>
      <c r="C26" s="362">
        <f>'[8]Avoided Costs'!C20</f>
        <v>39.642995083810021</v>
      </c>
      <c r="D26" s="363">
        <f>'[8]Avoided Costs'!D20</f>
        <v>42.75513547058754</v>
      </c>
      <c r="E26" s="363">
        <f>'[8]Avoided Costs'!E20</f>
        <v>41.733773749029865</v>
      </c>
      <c r="F26" s="363">
        <f>'[8]Avoided Costs'!F20</f>
        <v>35.838966739520117</v>
      </c>
      <c r="G26" s="363">
        <f>'[8]Avoided Costs'!G20</f>
        <v>31.263194190932719</v>
      </c>
      <c r="H26" s="364">
        <f>'[8]Avoided Costs'!H20</f>
        <v>34.992536182568287</v>
      </c>
      <c r="I26" s="365">
        <f>'[8]Avoided Costs'!I20</f>
        <v>33.069206106402035</v>
      </c>
      <c r="J26" s="363">
        <f>'[8]Avoided Costs'!J20</f>
        <v>52.720221511378902</v>
      </c>
      <c r="K26" s="363">
        <f>'[8]Avoided Costs'!K20</f>
        <v>48.687155566285369</v>
      </c>
      <c r="L26" s="364">
        <f>'[8]Avoided Costs'!L20</f>
        <v>35.565601352390367</v>
      </c>
      <c r="M26" s="365">
        <f>'[8]Avoided Costs'!M20</f>
        <v>38.670760249681585</v>
      </c>
      <c r="N26" s="363">
        <f>'[8]Avoided Costs'!N20</f>
        <v>37.968264154245162</v>
      </c>
      <c r="O26" s="364">
        <f>'[8]Avoided Costs'!O20</f>
        <v>45.61583004963164</v>
      </c>
    </row>
    <row r="27" spans="2:15" ht="12.75" customHeight="1">
      <c r="B27" s="16">
        <f t="shared" si="0"/>
        <v>2032</v>
      </c>
      <c r="C27" s="362">
        <f>'[8]Avoided Costs'!C21</f>
        <v>42.701850612767956</v>
      </c>
      <c r="D27" s="363">
        <f>'[8]Avoided Costs'!D21</f>
        <v>44.195908871071886</v>
      </c>
      <c r="E27" s="363">
        <f>'[8]Avoided Costs'!E21</f>
        <v>43.025860103905465</v>
      </c>
      <c r="F27" s="363">
        <f>'[8]Avoided Costs'!F21</f>
        <v>37.9191276235914</v>
      </c>
      <c r="G27" s="363">
        <f>'[8]Avoided Costs'!G21</f>
        <v>32.264648326925226</v>
      </c>
      <c r="H27" s="364">
        <f>'[8]Avoided Costs'!H21</f>
        <v>36.556467603012578</v>
      </c>
      <c r="I27" s="365">
        <f>'[8]Avoided Costs'!I21</f>
        <v>35.527937519624665</v>
      </c>
      <c r="J27" s="363">
        <f>'[8]Avoided Costs'!J21</f>
        <v>57.349295257689654</v>
      </c>
      <c r="K27" s="363">
        <f>'[8]Avoided Costs'!K21</f>
        <v>52.930913757974054</v>
      </c>
      <c r="L27" s="364">
        <f>'[8]Avoided Costs'!L21</f>
        <v>37.737397897453413</v>
      </c>
      <c r="M27" s="365">
        <f>'[8]Avoided Costs'!M21</f>
        <v>42.590380572353098</v>
      </c>
      <c r="N27" s="363">
        <f>'[8]Avoided Costs'!N21</f>
        <v>41.359724703998111</v>
      </c>
      <c r="O27" s="364">
        <f>'[8]Avoided Costs'!O21</f>
        <v>55.638412266389629</v>
      </c>
    </row>
    <row r="28" spans="2:15" ht="12.75" customHeight="1">
      <c r="B28" s="16">
        <f t="shared" si="0"/>
        <v>2033</v>
      </c>
      <c r="C28" s="362">
        <f>'[8]Avoided Costs'!C22</f>
        <v>10.852572352060577</v>
      </c>
      <c r="D28" s="363">
        <f>'[8]Avoided Costs'!D22</f>
        <v>21.075136213258258</v>
      </c>
      <c r="E28" s="363">
        <f>'[8]Avoided Costs'!E22</f>
        <v>16.296732086499876</v>
      </c>
      <c r="F28" s="363">
        <f>'[8]Avoided Costs'!F22</f>
        <v>9.7490329868096151</v>
      </c>
      <c r="G28" s="363">
        <f>'[8]Avoided Costs'!G22</f>
        <v>5.0142132147369978</v>
      </c>
      <c r="H28" s="364">
        <f>'[8]Avoided Costs'!H22</f>
        <v>4.7615435864460167</v>
      </c>
      <c r="I28" s="365">
        <f>'[8]Avoided Costs'!I22</f>
        <v>2.5273475805755243</v>
      </c>
      <c r="J28" s="363">
        <f>'[8]Avoided Costs'!J22</f>
        <v>5.8783798009358943</v>
      </c>
      <c r="K28" s="363">
        <f>'[8]Avoided Costs'!K22</f>
        <v>9.0793329156133922</v>
      </c>
      <c r="L28" s="364">
        <f>'[8]Avoided Costs'!L22</f>
        <v>7.8957273277521889</v>
      </c>
      <c r="M28" s="365">
        <f>'[8]Avoided Costs'!M22</f>
        <v>16.067655411971785</v>
      </c>
      <c r="N28" s="363">
        <f>'[8]Avoided Costs'!N22</f>
        <v>18.701567543493635</v>
      </c>
      <c r="O28" s="364">
        <f>'[8]Avoided Costs'!O22</f>
        <v>25.373667246609198</v>
      </c>
    </row>
    <row r="29" spans="2:15" ht="12.75" customHeight="1">
      <c r="B29" s="16">
        <f t="shared" si="0"/>
        <v>2034</v>
      </c>
      <c r="C29" s="362">
        <f>'[8]Avoided Costs'!C23</f>
        <v>11.801587629091898</v>
      </c>
      <c r="D29" s="363">
        <f>'[8]Avoided Costs'!D23</f>
        <v>23.89001427106896</v>
      </c>
      <c r="E29" s="363">
        <f>'[8]Avoided Costs'!E23</f>
        <v>17.535289888602602</v>
      </c>
      <c r="F29" s="363">
        <f>'[8]Avoided Costs'!F23</f>
        <v>11.166549273113304</v>
      </c>
      <c r="G29" s="363">
        <f>'[8]Avoided Costs'!G23</f>
        <v>6.1856151079158899</v>
      </c>
      <c r="H29" s="364">
        <f>'[8]Avoided Costs'!H23</f>
        <v>5.4247723073726517</v>
      </c>
      <c r="I29" s="365">
        <f>'[8]Avoided Costs'!I23</f>
        <v>2.8862257622889378</v>
      </c>
      <c r="J29" s="363">
        <f>'[8]Avoided Costs'!J23</f>
        <v>6.796509209544217</v>
      </c>
      <c r="K29" s="363">
        <f>'[8]Avoided Costs'!K23</f>
        <v>9.6217227152885556</v>
      </c>
      <c r="L29" s="364">
        <f>'[8]Avoided Costs'!L23</f>
        <v>9.3561537517974944</v>
      </c>
      <c r="M29" s="365">
        <f>'[8]Avoided Costs'!M23</f>
        <v>16.6001549051696</v>
      </c>
      <c r="N29" s="363">
        <f>'[8]Avoided Costs'!N23</f>
        <v>19.801292134872632</v>
      </c>
      <c r="O29" s="364">
        <f>'[8]Avoided Costs'!O23</f>
        <v>24.707654415695913</v>
      </c>
    </row>
    <row r="30" spans="2:15" ht="12.75" customHeight="1">
      <c r="B30" s="16">
        <f t="shared" si="0"/>
        <v>2035</v>
      </c>
      <c r="C30" s="362">
        <f>'[8]Avoided Costs'!C24</f>
        <v>12.322301555850933</v>
      </c>
      <c r="D30" s="363">
        <f>'[8]Avoided Costs'!D24</f>
        <v>23.68651568592324</v>
      </c>
      <c r="E30" s="363">
        <f>'[8]Avoided Costs'!E24</f>
        <v>18.334549287339939</v>
      </c>
      <c r="F30" s="363">
        <f>'[8]Avoided Costs'!F24</f>
        <v>11.314560028428042</v>
      </c>
      <c r="G30" s="363">
        <f>'[8]Avoided Costs'!G24</f>
        <v>7.0078246730848734</v>
      </c>
      <c r="H30" s="364">
        <f>'[8]Avoided Costs'!H24</f>
        <v>5.7916056279304424</v>
      </c>
      <c r="I30" s="365">
        <f>'[8]Avoided Costs'!I24</f>
        <v>2.7055601360615329</v>
      </c>
      <c r="J30" s="363">
        <f>'[8]Avoided Costs'!J24</f>
        <v>7.7446046056895943</v>
      </c>
      <c r="K30" s="363">
        <f>'[8]Avoided Costs'!K24</f>
        <v>9.7820334114474772</v>
      </c>
      <c r="L30" s="364">
        <f>'[8]Avoided Costs'!L24</f>
        <v>9.9882089865734081</v>
      </c>
      <c r="M30" s="365">
        <f>'[8]Avoided Costs'!M24</f>
        <v>17.25175004925179</v>
      </c>
      <c r="N30" s="363">
        <f>'[8]Avoided Costs'!N24</f>
        <v>20.986881774565902</v>
      </c>
      <c r="O30" s="364">
        <f>'[8]Avoided Costs'!O24</f>
        <v>25.964093713081006</v>
      </c>
    </row>
    <row r="31" spans="2:15" ht="12.75" customHeight="1">
      <c r="B31" s="16">
        <f t="shared" si="0"/>
        <v>2036</v>
      </c>
      <c r="C31" s="362">
        <f>'[8]Avoided Costs'!C25</f>
        <v>13.412313450306717</v>
      </c>
      <c r="D31" s="363">
        <f>'[8]Avoided Costs'!D25</f>
        <v>24.661003790737631</v>
      </c>
      <c r="E31" s="363">
        <f>'[8]Avoided Costs'!E25</f>
        <v>18.543406022348282</v>
      </c>
      <c r="F31" s="363">
        <f>'[8]Avoided Costs'!F25</f>
        <v>11.699753636325633</v>
      </c>
      <c r="G31" s="363">
        <f>'[8]Avoided Costs'!G25</f>
        <v>7.3736975429396141</v>
      </c>
      <c r="H31" s="364">
        <f>'[8]Avoided Costs'!H25</f>
        <v>6.0762222034731392</v>
      </c>
      <c r="I31" s="365">
        <f>'[8]Avoided Costs'!I25</f>
        <v>2.9084187974217333</v>
      </c>
      <c r="J31" s="363">
        <f>'[8]Avoided Costs'!J25</f>
        <v>8.1800569368488478</v>
      </c>
      <c r="K31" s="363">
        <f>'[8]Avoided Costs'!K25</f>
        <v>10.548208204585809</v>
      </c>
      <c r="L31" s="364">
        <f>'[8]Avoided Costs'!L25</f>
        <v>12.101220530124628</v>
      </c>
      <c r="M31" s="365">
        <f>'[8]Avoided Costs'!M25</f>
        <v>19.196135403973489</v>
      </c>
      <c r="N31" s="363">
        <f>'[8]Avoided Costs'!N25</f>
        <v>23.940555728532768</v>
      </c>
      <c r="O31" s="364">
        <f>'[8]Avoided Costs'!O25</f>
        <v>29.205422065035147</v>
      </c>
    </row>
    <row r="32" spans="2:15" ht="12.75" customHeight="1">
      <c r="B32" s="346">
        <f t="shared" si="0"/>
        <v>2037</v>
      </c>
      <c r="C32" s="366">
        <f>'[8]Avoided Costs'!C26</f>
        <v>15.97297813971811</v>
      </c>
      <c r="D32" s="367">
        <f>'[8]Avoided Costs'!D26</f>
        <v>28.158666975971013</v>
      </c>
      <c r="E32" s="367">
        <f>'[8]Avoided Costs'!E26</f>
        <v>22.878541327624568</v>
      </c>
      <c r="F32" s="367">
        <f>'[8]Avoided Costs'!F26</f>
        <v>16.073094460932435</v>
      </c>
      <c r="G32" s="367">
        <f>'[8]Avoided Costs'!G26</f>
        <v>10.456445632581444</v>
      </c>
      <c r="H32" s="368">
        <f>'[8]Avoided Costs'!H26</f>
        <v>7.4437492916207839</v>
      </c>
      <c r="I32" s="369">
        <f>'[8]Avoided Costs'!I26</f>
        <v>4.5156730399341498</v>
      </c>
      <c r="J32" s="367">
        <f>'[8]Avoided Costs'!J26</f>
        <v>8.8142006722972681</v>
      </c>
      <c r="K32" s="367">
        <f>'[8]Avoided Costs'!K26</f>
        <v>12.036230909855155</v>
      </c>
      <c r="L32" s="368">
        <f>'[8]Avoided Costs'!L26</f>
        <v>15.386524469706247</v>
      </c>
      <c r="M32" s="369">
        <f>'[8]Avoided Costs'!M26</f>
        <v>21.883161382613906</v>
      </c>
      <c r="N32" s="367">
        <f>'[8]Avoided Costs'!N26</f>
        <v>27.850911544411499</v>
      </c>
      <c r="O32" s="368">
        <f>'[8]Avoided Costs'!O26</f>
        <v>30.807854691385554</v>
      </c>
    </row>
    <row r="33" spans="2:16" ht="12.75" customHeight="1">
      <c r="D33" s="11"/>
      <c r="E33" s="11"/>
      <c r="F33" s="11"/>
      <c r="M33" s="347"/>
    </row>
    <row r="34" spans="2:16">
      <c r="B34" s="348"/>
      <c r="D34" s="349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</row>
    <row r="38" spans="2:16" hidden="1">
      <c r="C38" s="350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50"/>
    </row>
    <row r="40" spans="2:16">
      <c r="C40" s="350"/>
    </row>
    <row r="41" spans="2:16">
      <c r="C41" s="350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zoomScaleNormal="100" workbookViewId="0">
      <pane ySplit="10" topLeftCell="A13" activePane="bottomLeft" state="frozen"/>
      <selection activeCell="C14" sqref="C14"/>
      <selection pane="bottomLeft" activeCell="A14" sqref="A14:XFD14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2" hidden="1" customWidth="1"/>
    <col min="8" max="8" width="16.6640625" style="37" hidden="1" customWidth="1"/>
    <col min="9" max="10" width="0" style="4" hidden="1" customWidth="1"/>
    <col min="11" max="11" width="9.33203125" style="159" hidden="1" customWidth="1"/>
    <col min="12" max="12" width="10.33203125" style="159" hidden="1" customWidth="1"/>
    <col min="13" max="13" width="13.83203125" style="159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100</v>
      </c>
      <c r="C3" s="1"/>
      <c r="G3" s="34"/>
    </row>
    <row r="4" spans="2:15" ht="15.75">
      <c r="B4" s="1" t="s">
        <v>38</v>
      </c>
      <c r="C4" s="1"/>
      <c r="G4" s="160" t="s">
        <v>37</v>
      </c>
    </row>
    <row r="5" spans="2:15" ht="15.75">
      <c r="B5" s="1" t="str">
        <f ca="1">'Table 1'!$B$5</f>
        <v>Utah Sch 37 Solar F - 10.0 MW and 26.8% CF</v>
      </c>
      <c r="C5" s="1"/>
      <c r="G5" s="161">
        <v>42825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62"/>
      <c r="H10" s="163"/>
    </row>
    <row r="11" spans="2:15" hidden="1">
      <c r="C11" s="13"/>
      <c r="G11" s="162"/>
      <c r="H11" s="163"/>
    </row>
    <row r="12" spans="2:15" hidden="1">
      <c r="C12" s="29"/>
      <c r="G12" s="162"/>
      <c r="H12" s="163"/>
    </row>
    <row r="13" spans="2:15" ht="6" customHeight="1">
      <c r="G13" s="164"/>
      <c r="H13" s="165"/>
    </row>
    <row r="14" spans="2:15" hidden="1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66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2.95</v>
      </c>
      <c r="D15" s="31">
        <f t="shared" ref="D15:D40" si="2">ROUND(SUMIF($K$17:$K$340,$B15,$I$17:$I$340)/COUNTIF($K$17:$K$340,$B15),2)</f>
        <v>2.97</v>
      </c>
      <c r="E15" s="31">
        <f t="shared" ref="E15:E40" si="3">ROUND(SUMIF($K$17:$K$340,$B15,$J$17:$J$340)/COUNTIF($K$17:$K$340,$B15),2)</f>
        <v>2.97</v>
      </c>
      <c r="G15" s="35"/>
      <c r="H15" s="39" t="s">
        <v>184</v>
      </c>
      <c r="I15" s="4" t="s">
        <v>185</v>
      </c>
      <c r="J15" s="4" t="s">
        <v>187</v>
      </c>
      <c r="N15" s="4" t="s">
        <v>185</v>
      </c>
    </row>
    <row r="16" spans="2:15" ht="13.5" thickBot="1">
      <c r="B16" s="30">
        <f t="shared" si="0"/>
        <v>2018</v>
      </c>
      <c r="C16" s="31">
        <f t="shared" si="1"/>
        <v>2.7</v>
      </c>
      <c r="D16" s="31">
        <f t="shared" si="2"/>
        <v>2.72</v>
      </c>
      <c r="E16" s="31">
        <f t="shared" si="3"/>
        <v>2.7</v>
      </c>
      <c r="G16" s="35" t="s">
        <v>36</v>
      </c>
      <c r="H16" s="39" t="s">
        <v>33</v>
      </c>
      <c r="I16" s="39" t="s">
        <v>33</v>
      </c>
      <c r="J16" s="39" t="s">
        <v>33</v>
      </c>
      <c r="K16" s="167" t="s">
        <v>0</v>
      </c>
      <c r="M16" s="168" t="str">
        <f>IF(_30_Geo_West&gt;0,"IRP - Wyo NE",IF(_436_CCCT_WestMain&gt;0,"West Side","IRP - Utah Greenfield"))</f>
        <v>IRP - Utah Greenfield</v>
      </c>
      <c r="N16" s="168" t="s">
        <v>186</v>
      </c>
      <c r="O16" s="168" t="s">
        <v>187</v>
      </c>
    </row>
    <row r="17" spans="2:15" ht="13.5" thickBot="1">
      <c r="B17" s="30">
        <f t="shared" si="0"/>
        <v>2019</v>
      </c>
      <c r="C17" s="31">
        <f t="shared" si="1"/>
        <v>2.48</v>
      </c>
      <c r="D17" s="31">
        <f t="shared" si="2"/>
        <v>2.5</v>
      </c>
      <c r="E17" s="31">
        <f t="shared" si="3"/>
        <v>2.48</v>
      </c>
      <c r="G17" s="36">
        <v>42370</v>
      </c>
      <c r="H17" s="40">
        <v>2.2764825364431491</v>
      </c>
      <c r="I17" s="40">
        <v>2.3298075132707226</v>
      </c>
      <c r="J17" s="40">
        <v>2.2757987901986261</v>
      </c>
      <c r="K17" s="169">
        <f t="shared" ref="K17:K64" si="4">YEAR(G17)</f>
        <v>2016</v>
      </c>
      <c r="M17" s="170">
        <v>47</v>
      </c>
      <c r="N17" s="170">
        <v>43</v>
      </c>
      <c r="O17" s="170">
        <v>46</v>
      </c>
    </row>
    <row r="18" spans="2:15">
      <c r="B18" s="30">
        <f t="shared" si="0"/>
        <v>2020</v>
      </c>
      <c r="C18" s="31">
        <f t="shared" si="1"/>
        <v>2.5099999999999998</v>
      </c>
      <c r="D18" s="31">
        <f t="shared" si="2"/>
        <v>2.5</v>
      </c>
      <c r="E18" s="31">
        <f t="shared" si="3"/>
        <v>2.48</v>
      </c>
      <c r="G18" s="36">
        <v>42401</v>
      </c>
      <c r="H18" s="40">
        <v>1.8453064945978397</v>
      </c>
      <c r="I18" s="40">
        <v>1.7801560017459626</v>
      </c>
      <c r="J18" s="40">
        <v>1.8289735727586562</v>
      </c>
      <c r="K18" s="169">
        <f t="shared" si="4"/>
        <v>2016</v>
      </c>
    </row>
    <row r="19" spans="2:15">
      <c r="B19" s="30">
        <f t="shared" si="0"/>
        <v>2021</v>
      </c>
      <c r="C19" s="31">
        <f t="shared" si="1"/>
        <v>2.56</v>
      </c>
      <c r="D19" s="31">
        <f t="shared" si="2"/>
        <v>2.52</v>
      </c>
      <c r="E19" s="31">
        <f t="shared" si="3"/>
        <v>2.5299999999999998</v>
      </c>
      <c r="G19" s="36">
        <v>42430</v>
      </c>
      <c r="H19" s="40">
        <v>1.5254593249607535</v>
      </c>
      <c r="I19" s="40">
        <v>1.4752546345447117</v>
      </c>
      <c r="J19" s="40">
        <v>1.5765269848510393</v>
      </c>
      <c r="K19" s="169">
        <f t="shared" si="4"/>
        <v>2016</v>
      </c>
    </row>
    <row r="20" spans="2:15">
      <c r="B20" s="30">
        <f t="shared" si="0"/>
        <v>2022</v>
      </c>
      <c r="C20" s="31">
        <f t="shared" si="1"/>
        <v>2.58</v>
      </c>
      <c r="D20" s="31">
        <f t="shared" si="2"/>
        <v>2.5299999999999998</v>
      </c>
      <c r="E20" s="31">
        <f t="shared" si="3"/>
        <v>2.5499999999999998</v>
      </c>
      <c r="G20" s="36">
        <v>42461</v>
      </c>
      <c r="H20" s="40">
        <v>1.6911448299319725</v>
      </c>
      <c r="I20" s="40">
        <v>1.582454852320675</v>
      </c>
      <c r="J20" s="40">
        <v>1.7513146360624383</v>
      </c>
      <c r="K20" s="169">
        <f t="shared" si="4"/>
        <v>2016</v>
      </c>
    </row>
    <row r="21" spans="2:15">
      <c r="B21" s="30">
        <f t="shared" si="0"/>
        <v>2023</v>
      </c>
      <c r="C21" s="31">
        <f t="shared" si="1"/>
        <v>3.02</v>
      </c>
      <c r="D21" s="31">
        <f t="shared" si="2"/>
        <v>2.91</v>
      </c>
      <c r="E21" s="31">
        <f t="shared" si="3"/>
        <v>2.99</v>
      </c>
      <c r="G21" s="36">
        <v>42491</v>
      </c>
      <c r="H21" s="40">
        <v>1.7311108163265305</v>
      </c>
      <c r="I21" s="40">
        <v>1.6893828501429151</v>
      </c>
      <c r="J21" s="40">
        <v>1.8004724578470166</v>
      </c>
      <c r="K21" s="169">
        <f t="shared" si="4"/>
        <v>2016</v>
      </c>
    </row>
    <row r="22" spans="2:15">
      <c r="B22" s="30">
        <f t="shared" si="0"/>
        <v>2024</v>
      </c>
      <c r="C22" s="31">
        <f t="shared" si="1"/>
        <v>3.64</v>
      </c>
      <c r="D22" s="31">
        <f t="shared" si="2"/>
        <v>3.5</v>
      </c>
      <c r="E22" s="31">
        <f t="shared" si="3"/>
        <v>3.61</v>
      </c>
      <c r="G22" s="36">
        <v>42522</v>
      </c>
      <c r="H22" s="40">
        <v>2.3389150491307631</v>
      </c>
      <c r="I22" s="40">
        <v>2.2756194092827</v>
      </c>
      <c r="J22" s="40">
        <v>2.3647654677733372</v>
      </c>
      <c r="K22" s="169">
        <f t="shared" si="4"/>
        <v>2016</v>
      </c>
    </row>
    <row r="23" spans="2:15">
      <c r="B23" s="30">
        <f t="shared" si="0"/>
        <v>2025</v>
      </c>
      <c r="C23" s="31">
        <f t="shared" si="1"/>
        <v>3.84</v>
      </c>
      <c r="D23" s="31">
        <f t="shared" si="2"/>
        <v>3.78</v>
      </c>
      <c r="E23" s="31">
        <f t="shared" si="3"/>
        <v>3.81</v>
      </c>
      <c r="G23" s="36">
        <v>42552</v>
      </c>
      <c r="H23" s="40">
        <v>2.5811108163265302</v>
      </c>
      <c r="I23" s="40">
        <v>2.548999020008166</v>
      </c>
      <c r="J23" s="40">
        <v>2.6063456138089238</v>
      </c>
      <c r="K23" s="169">
        <f t="shared" si="4"/>
        <v>2016</v>
      </c>
    </row>
    <row r="24" spans="2:15">
      <c r="B24" s="30">
        <f t="shared" si="0"/>
        <v>2026</v>
      </c>
      <c r="C24" s="31">
        <f t="shared" si="1"/>
        <v>3.84</v>
      </c>
      <c r="D24" s="31">
        <f t="shared" si="2"/>
        <v>3.77</v>
      </c>
      <c r="E24" s="31">
        <f t="shared" si="3"/>
        <v>3.81</v>
      </c>
      <c r="G24" s="36">
        <v>42583</v>
      </c>
      <c r="H24" s="40">
        <v>2.6354985714285708</v>
      </c>
      <c r="I24" s="40">
        <v>2.6322983258472838</v>
      </c>
      <c r="J24" s="40">
        <v>2.6355990076984344</v>
      </c>
      <c r="K24" s="169">
        <f t="shared" si="4"/>
        <v>2016</v>
      </c>
    </row>
    <row r="25" spans="2:15">
      <c r="B25" s="30">
        <f t="shared" si="0"/>
        <v>2027</v>
      </c>
      <c r="C25" s="31">
        <f t="shared" si="1"/>
        <v>3.99</v>
      </c>
      <c r="D25" s="31">
        <f t="shared" si="2"/>
        <v>3.92</v>
      </c>
      <c r="E25" s="31">
        <f t="shared" si="3"/>
        <v>3.95</v>
      </c>
      <c r="G25" s="36">
        <v>42614</v>
      </c>
      <c r="H25" s="40">
        <v>2.7124373469387759</v>
      </c>
      <c r="I25" s="40">
        <v>2.7264210970464138</v>
      </c>
      <c r="J25" s="40">
        <v>2.7681537930798932</v>
      </c>
      <c r="K25" s="169">
        <f t="shared" si="4"/>
        <v>2016</v>
      </c>
    </row>
    <row r="26" spans="2:15">
      <c r="B26" s="30">
        <f t="shared" si="0"/>
        <v>2028</v>
      </c>
      <c r="C26" s="31">
        <f t="shared" si="1"/>
        <v>4.18</v>
      </c>
      <c r="D26" s="31">
        <f t="shared" si="2"/>
        <v>4.1500000000000004</v>
      </c>
      <c r="E26" s="31">
        <f t="shared" si="3"/>
        <v>4.1500000000000004</v>
      </c>
      <c r="G26" s="36">
        <v>42644</v>
      </c>
      <c r="H26" s="40">
        <v>2.6863698430141283</v>
      </c>
      <c r="I26" s="40">
        <v>2.6567164556962028</v>
      </c>
      <c r="J26" s="40">
        <v>2.7499682086675996</v>
      </c>
      <c r="K26" s="169">
        <f t="shared" si="4"/>
        <v>2016</v>
      </c>
    </row>
    <row r="27" spans="2:15">
      <c r="B27" s="30">
        <f t="shared" si="0"/>
        <v>2029</v>
      </c>
      <c r="C27" s="31">
        <f t="shared" si="1"/>
        <v>4.5</v>
      </c>
      <c r="D27" s="31">
        <f t="shared" si="2"/>
        <v>4.51</v>
      </c>
      <c r="E27" s="31">
        <f t="shared" si="3"/>
        <v>4.47</v>
      </c>
      <c r="G27" s="36">
        <v>42675</v>
      </c>
      <c r="H27" s="40">
        <v>2.2697162585034012</v>
      </c>
      <c r="I27" s="40">
        <v>2.2516531645569624</v>
      </c>
      <c r="J27" s="40">
        <v>2.3066994090924613</v>
      </c>
      <c r="K27" s="169">
        <f t="shared" si="4"/>
        <v>2016</v>
      </c>
    </row>
    <row r="28" spans="2:15">
      <c r="B28" s="30">
        <f t="shared" si="0"/>
        <v>2030</v>
      </c>
      <c r="C28" s="31">
        <f t="shared" si="1"/>
        <v>4.8499999999999996</v>
      </c>
      <c r="D28" s="31">
        <f t="shared" si="2"/>
        <v>4.88</v>
      </c>
      <c r="E28" s="31">
        <f t="shared" si="3"/>
        <v>4.8099999999999996</v>
      </c>
      <c r="G28" s="36">
        <v>42705</v>
      </c>
      <c r="H28" s="40">
        <v>3.5124636800526665</v>
      </c>
      <c r="I28" s="40">
        <v>3.5696605144957116</v>
      </c>
      <c r="J28" s="40">
        <v>3.5518748027461844</v>
      </c>
      <c r="K28" s="169">
        <f t="shared" si="4"/>
        <v>2016</v>
      </c>
    </row>
    <row r="29" spans="2:15">
      <c r="B29" s="30">
        <f t="shared" si="0"/>
        <v>2031</v>
      </c>
      <c r="C29" s="31">
        <f t="shared" si="1"/>
        <v>5.07</v>
      </c>
      <c r="D29" s="31">
        <f t="shared" si="2"/>
        <v>5.1100000000000003</v>
      </c>
      <c r="E29" s="31">
        <f t="shared" si="3"/>
        <v>5.04</v>
      </c>
      <c r="G29" s="36">
        <v>42736</v>
      </c>
      <c r="H29" s="40">
        <v>3.2525393877551019</v>
      </c>
      <c r="I29" s="40">
        <v>3.3525923233973045</v>
      </c>
      <c r="J29" s="40">
        <v>3.2801653137385181</v>
      </c>
      <c r="K29" s="169">
        <f t="shared" si="4"/>
        <v>2017</v>
      </c>
    </row>
    <row r="30" spans="2:15">
      <c r="B30" s="30">
        <f t="shared" si="0"/>
        <v>2032</v>
      </c>
      <c r="C30" s="31">
        <f t="shared" si="1"/>
        <v>5.31</v>
      </c>
      <c r="D30" s="31">
        <f t="shared" si="2"/>
        <v>5.38</v>
      </c>
      <c r="E30" s="31">
        <f t="shared" si="3"/>
        <v>5.28</v>
      </c>
      <c r="G30" s="36">
        <v>42767</v>
      </c>
      <c r="H30" s="40">
        <v>2.6307099416909616</v>
      </c>
      <c r="I30" s="40">
        <v>2.6476748643761301</v>
      </c>
      <c r="J30" s="40">
        <v>2.6686241769502144</v>
      </c>
      <c r="K30" s="169">
        <f t="shared" si="4"/>
        <v>2017</v>
      </c>
    </row>
    <row r="31" spans="2:15">
      <c r="B31" s="30">
        <f t="shared" si="0"/>
        <v>2033</v>
      </c>
      <c r="C31" s="31">
        <f t="shared" si="1"/>
        <v>5.65</v>
      </c>
      <c r="D31" s="31">
        <f t="shared" si="2"/>
        <v>5.76</v>
      </c>
      <c r="E31" s="31">
        <f t="shared" si="3"/>
        <v>5.62</v>
      </c>
      <c r="G31" s="36">
        <v>42795</v>
      </c>
      <c r="H31" s="40">
        <v>2.5702319486504277</v>
      </c>
      <c r="I31" s="40">
        <v>2.5227025724785621</v>
      </c>
      <c r="J31" s="40">
        <v>2.6203938538123621</v>
      </c>
      <c r="K31" s="169">
        <f t="shared" si="4"/>
        <v>2017</v>
      </c>
    </row>
    <row r="32" spans="2:15">
      <c r="B32" s="30">
        <f t="shared" si="0"/>
        <v>2034</v>
      </c>
      <c r="C32" s="31">
        <f t="shared" si="1"/>
        <v>5.93</v>
      </c>
      <c r="D32" s="31">
        <f t="shared" si="2"/>
        <v>6.02</v>
      </c>
      <c r="E32" s="31">
        <f t="shared" si="3"/>
        <v>5.9</v>
      </c>
      <c r="G32" s="36">
        <v>42826</v>
      </c>
      <c r="H32" s="40">
        <v>2.6571312244897962</v>
      </c>
      <c r="I32" s="40">
        <v>2.6035518987341768</v>
      </c>
      <c r="J32" s="40">
        <v>2.7065013013628447</v>
      </c>
      <c r="K32" s="169">
        <f t="shared" si="4"/>
        <v>2017</v>
      </c>
    </row>
    <row r="33" spans="2:11">
      <c r="B33" s="30">
        <f t="shared" si="0"/>
        <v>2035</v>
      </c>
      <c r="C33" s="31">
        <f t="shared" si="1"/>
        <v>6.25</v>
      </c>
      <c r="D33" s="31">
        <f t="shared" si="2"/>
        <v>6.29</v>
      </c>
      <c r="E33" s="31">
        <f t="shared" si="3"/>
        <v>6.23</v>
      </c>
      <c r="G33" s="36">
        <v>42856</v>
      </c>
      <c r="H33" s="40">
        <v>2.8076414285714288</v>
      </c>
      <c r="I33" s="40">
        <v>2.8310962025316453</v>
      </c>
      <c r="J33" s="40">
        <v>2.8345881955118353</v>
      </c>
      <c r="K33" s="169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6.8</v>
      </c>
      <c r="E34" s="31">
        <f t="shared" si="3"/>
        <v>6.7</v>
      </c>
      <c r="G34" s="36">
        <v>42887</v>
      </c>
      <c r="H34" s="40">
        <v>2.8754985714285715</v>
      </c>
      <c r="I34" s="40">
        <v>2.9055265822784806</v>
      </c>
      <c r="J34" s="40">
        <v>2.9027304231990985</v>
      </c>
      <c r="K34" s="169">
        <f t="shared" si="4"/>
        <v>2017</v>
      </c>
    </row>
    <row r="35" spans="2:11">
      <c r="B35" s="30">
        <f t="shared" si="0"/>
        <v>2037</v>
      </c>
      <c r="C35" s="31">
        <f t="shared" si="1"/>
        <v>6.93</v>
      </c>
      <c r="D35" s="31">
        <f t="shared" si="2"/>
        <v>7.05</v>
      </c>
      <c r="E35" s="31">
        <f t="shared" si="3"/>
        <v>6.9</v>
      </c>
      <c r="G35" s="36">
        <v>42917</v>
      </c>
      <c r="H35" s="40">
        <v>3.0076414285714286</v>
      </c>
      <c r="I35" s="40">
        <v>3.0381848101265816</v>
      </c>
      <c r="J35" s="40">
        <v>3.0379901834204324</v>
      </c>
      <c r="K35" s="169">
        <f t="shared" si="4"/>
        <v>2017</v>
      </c>
    </row>
    <row r="36" spans="2:11">
      <c r="B36" s="30">
        <f t="shared" si="0"/>
        <v>2038</v>
      </c>
      <c r="C36" s="31">
        <f t="shared" si="1"/>
        <v>7.3</v>
      </c>
      <c r="D36" s="31">
        <f t="shared" si="2"/>
        <v>7.46</v>
      </c>
      <c r="E36" s="31">
        <f t="shared" si="3"/>
        <v>7.28</v>
      </c>
      <c r="G36" s="36">
        <v>42948</v>
      </c>
      <c r="H36" s="40">
        <v>3.0632536734693883</v>
      </c>
      <c r="I36" s="40">
        <v>3.0880075949367085</v>
      </c>
      <c r="J36" s="40">
        <v>3.0630952146736345</v>
      </c>
      <c r="K36" s="169">
        <f t="shared" si="4"/>
        <v>2017</v>
      </c>
    </row>
    <row r="37" spans="2:11">
      <c r="B37" s="30">
        <f t="shared" si="0"/>
        <v>2039</v>
      </c>
      <c r="C37" s="31">
        <f t="shared" si="1"/>
        <v>7.56</v>
      </c>
      <c r="D37" s="31">
        <f t="shared" si="2"/>
        <v>7.75</v>
      </c>
      <c r="E37" s="31">
        <f t="shared" si="3"/>
        <v>7.54</v>
      </c>
      <c r="G37" s="36">
        <v>42979</v>
      </c>
      <c r="H37" s="40">
        <v>3.045396530612245</v>
      </c>
      <c r="I37" s="40">
        <v>3.0778810126582274</v>
      </c>
      <c r="J37" s="40">
        <v>3.0400395737268164</v>
      </c>
      <c r="K37" s="169">
        <f t="shared" si="4"/>
        <v>2017</v>
      </c>
    </row>
    <row r="38" spans="2:11">
      <c r="B38" s="30">
        <f t="shared" si="0"/>
        <v>2040</v>
      </c>
      <c r="C38" s="31">
        <f t="shared" si="1"/>
        <v>7.84</v>
      </c>
      <c r="D38" s="31">
        <f t="shared" si="2"/>
        <v>8.0299999999999994</v>
      </c>
      <c r="E38" s="31">
        <f t="shared" si="3"/>
        <v>7.82</v>
      </c>
      <c r="G38" s="36">
        <v>43009</v>
      </c>
      <c r="H38" s="40">
        <v>3.022437346938776</v>
      </c>
      <c r="I38" s="40">
        <v>3.0452734177215186</v>
      </c>
      <c r="J38" s="40">
        <v>3.0246691464289372</v>
      </c>
      <c r="K38" s="169">
        <f t="shared" si="4"/>
        <v>2017</v>
      </c>
    </row>
    <row r="39" spans="2:11">
      <c r="B39" s="30">
        <f t="shared" si="0"/>
        <v>2041</v>
      </c>
      <c r="C39" s="31">
        <f t="shared" si="1"/>
        <v>8.0399999999999991</v>
      </c>
      <c r="D39" s="31">
        <f t="shared" si="2"/>
        <v>8.24</v>
      </c>
      <c r="E39" s="31">
        <f t="shared" si="3"/>
        <v>8.0299999999999994</v>
      </c>
      <c r="G39" s="36">
        <v>43040</v>
      </c>
      <c r="H39" s="40">
        <v>3.1056006122448978</v>
      </c>
      <c r="I39" s="40">
        <v>3.1196025316455689</v>
      </c>
      <c r="J39" s="40">
        <v>3.0876878983502407</v>
      </c>
      <c r="K39" s="169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8.25</v>
      </c>
      <c r="D40" s="31">
        <f t="shared" si="2"/>
        <v>8.4499999999999993</v>
      </c>
      <c r="E40" s="31">
        <f t="shared" si="3"/>
        <v>8.24</v>
      </c>
      <c r="G40" s="36">
        <v>43070</v>
      </c>
      <c r="H40" s="40">
        <v>3.3872332653061226</v>
      </c>
      <c r="I40" s="40">
        <v>3.3619316455696198</v>
      </c>
      <c r="J40" s="40">
        <v>3.3576950712163134</v>
      </c>
      <c r="K40" s="169">
        <f t="shared" si="4"/>
        <v>2017</v>
      </c>
    </row>
    <row r="41" spans="2:11">
      <c r="B41" s="30"/>
      <c r="C41" s="31"/>
      <c r="G41" s="36">
        <v>43101</v>
      </c>
      <c r="H41" s="40">
        <v>3.4117230612244902</v>
      </c>
      <c r="I41" s="40">
        <v>3.3685139240506325</v>
      </c>
      <c r="J41" s="40">
        <v>3.4232755610205965</v>
      </c>
      <c r="K41" s="169">
        <f t="shared" si="4"/>
        <v>2018</v>
      </c>
    </row>
    <row r="42" spans="2:11">
      <c r="B42" s="30"/>
      <c r="C42" s="31"/>
      <c r="G42" s="36">
        <v>43132</v>
      </c>
      <c r="H42" s="40">
        <v>3.3576414285714287</v>
      </c>
      <c r="I42" s="40">
        <v>3.3151468354430378</v>
      </c>
      <c r="J42" s="40">
        <v>3.3664049800184443</v>
      </c>
      <c r="K42" s="169">
        <f t="shared" si="4"/>
        <v>2018</v>
      </c>
    </row>
    <row r="43" spans="2:11">
      <c r="G43" s="36">
        <v>43160</v>
      </c>
      <c r="H43" s="40">
        <v>3.1132536734693881</v>
      </c>
      <c r="I43" s="40">
        <v>3.1774253164556958</v>
      </c>
      <c r="J43" s="40">
        <v>3.1030583256481199</v>
      </c>
      <c r="K43" s="169">
        <f t="shared" si="4"/>
        <v>2018</v>
      </c>
    </row>
    <row r="44" spans="2:11">
      <c r="B44" s="171" t="str">
        <f>"Official Forward Price Curve Forecast dated   "&amp;TEXT(G5,"MMM dd, YYYY")</f>
        <v>Official Forward Price Curve Forecast dated   Mar 31, 2017</v>
      </c>
      <c r="G44" s="36">
        <v>43191</v>
      </c>
      <c r="H44" s="40">
        <v>2.4663148979591836</v>
      </c>
      <c r="I44" s="40">
        <v>2.4420329113924049</v>
      </c>
      <c r="J44" s="40">
        <v>2.499512880418076</v>
      </c>
      <c r="K44" s="169">
        <f t="shared" si="4"/>
        <v>2018</v>
      </c>
    </row>
    <row r="45" spans="2:11">
      <c r="G45" s="36">
        <v>43221</v>
      </c>
      <c r="H45" s="40">
        <v>2.332131224489796</v>
      </c>
      <c r="I45" s="40">
        <v>2.3876531645569616</v>
      </c>
      <c r="J45" s="40">
        <v>2.3622037298903575</v>
      </c>
      <c r="K45" s="169">
        <f t="shared" si="4"/>
        <v>2018</v>
      </c>
    </row>
    <row r="46" spans="2:11">
      <c r="G46" s="36">
        <v>43252</v>
      </c>
      <c r="H46" s="40">
        <v>2.3530495918367347</v>
      </c>
      <c r="I46" s="40">
        <v>2.4108430379746832</v>
      </c>
      <c r="J46" s="40">
        <v>2.3857717184137717</v>
      </c>
      <c r="K46" s="169">
        <f t="shared" si="4"/>
        <v>2018</v>
      </c>
    </row>
    <row r="47" spans="2:11">
      <c r="G47" s="36">
        <v>43282</v>
      </c>
      <c r="H47" s="40">
        <v>2.4601924489795919</v>
      </c>
      <c r="I47" s="40">
        <v>2.4786911392405062</v>
      </c>
      <c r="J47" s="40">
        <v>2.4626238549031663</v>
      </c>
      <c r="K47" s="169">
        <f t="shared" si="4"/>
        <v>2018</v>
      </c>
    </row>
    <row r="48" spans="2:11">
      <c r="G48" s="36">
        <v>43313</v>
      </c>
      <c r="H48" s="40">
        <v>2.4632536734693882</v>
      </c>
      <c r="I48" s="40">
        <v>2.494286075949367</v>
      </c>
      <c r="J48" s="40">
        <v>2.4656979403627419</v>
      </c>
      <c r="K48" s="169">
        <f t="shared" si="4"/>
        <v>2018</v>
      </c>
    </row>
    <row r="49" spans="7:13">
      <c r="G49" s="36">
        <v>43344</v>
      </c>
      <c r="H49" s="40">
        <v>2.4413148979591837</v>
      </c>
      <c r="I49" s="40">
        <v>2.4751468354430375</v>
      </c>
      <c r="J49" s="40">
        <v>2.4462287324520955</v>
      </c>
      <c r="K49" s="169">
        <f t="shared" si="4"/>
        <v>2018</v>
      </c>
      <c r="L49" s="4"/>
      <c r="M49" s="4"/>
    </row>
    <row r="50" spans="7:13">
      <c r="G50" s="36">
        <v>43374</v>
      </c>
      <c r="H50" s="40">
        <v>2.4035597959183677</v>
      </c>
      <c r="I50" s="40">
        <v>2.488210126582278</v>
      </c>
      <c r="J50" s="40">
        <v>2.4031915360180345</v>
      </c>
      <c r="K50" s="169">
        <f t="shared" si="4"/>
        <v>2018</v>
      </c>
      <c r="L50" s="4"/>
      <c r="M50" s="4"/>
    </row>
    <row r="51" spans="7:13">
      <c r="G51" s="36">
        <v>43405</v>
      </c>
      <c r="H51" s="40">
        <v>2.6566210204081631</v>
      </c>
      <c r="I51" s="40">
        <v>2.7124126582278478</v>
      </c>
      <c r="J51" s="40">
        <v>2.6265750794138745</v>
      </c>
      <c r="K51" s="169">
        <f t="shared" si="4"/>
        <v>2018</v>
      </c>
      <c r="L51" s="4"/>
      <c r="M51" s="4"/>
    </row>
    <row r="52" spans="7:13">
      <c r="G52" s="36">
        <v>43435</v>
      </c>
      <c r="H52" s="40">
        <v>2.8872332653061226</v>
      </c>
      <c r="I52" s="40">
        <v>2.8617797468354427</v>
      </c>
      <c r="J52" s="40">
        <v>2.8658413976841892</v>
      </c>
      <c r="K52" s="169">
        <f t="shared" si="4"/>
        <v>2018</v>
      </c>
      <c r="L52" s="4"/>
      <c r="M52" s="4"/>
    </row>
    <row r="53" spans="7:13">
      <c r="G53" s="36">
        <v>43466</v>
      </c>
      <c r="H53" s="40">
        <v>2.9045802040816326</v>
      </c>
      <c r="I53" s="40">
        <v>2.944210126582278</v>
      </c>
      <c r="J53" s="40">
        <v>2.9088785941182498</v>
      </c>
      <c r="K53" s="169">
        <f t="shared" si="4"/>
        <v>2019</v>
      </c>
      <c r="L53" s="4"/>
      <c r="M53" s="4"/>
    </row>
    <row r="54" spans="7:13">
      <c r="G54" s="36">
        <v>43497</v>
      </c>
      <c r="H54" s="40">
        <v>2.8724373469387756</v>
      </c>
      <c r="I54" s="40">
        <v>2.9175772151898731</v>
      </c>
      <c r="J54" s="40">
        <v>2.8919711240905834</v>
      </c>
      <c r="K54" s="169">
        <f t="shared" si="4"/>
        <v>2019</v>
      </c>
      <c r="L54" s="4"/>
      <c r="M54" s="4"/>
    </row>
    <row r="55" spans="7:13">
      <c r="G55" s="36">
        <v>43525</v>
      </c>
      <c r="H55" s="40">
        <v>2.7504985714285715</v>
      </c>
      <c r="I55" s="40">
        <v>2.8451721518987338</v>
      </c>
      <c r="J55" s="40">
        <v>2.7669583154011681</v>
      </c>
      <c r="K55" s="169">
        <f t="shared" si="4"/>
        <v>2019</v>
      </c>
      <c r="L55" s="4"/>
      <c r="M55" s="4"/>
    </row>
    <row r="56" spans="7:13">
      <c r="G56" s="36">
        <v>43556</v>
      </c>
      <c r="H56" s="40">
        <v>2.2826414285714289</v>
      </c>
      <c r="I56" s="40">
        <v>2.2182354430379743</v>
      </c>
      <c r="J56" s="40">
        <v>2.2945738497796904</v>
      </c>
      <c r="K56" s="169">
        <f t="shared" si="4"/>
        <v>2019</v>
      </c>
      <c r="L56" s="4"/>
      <c r="M56" s="4"/>
    </row>
    <row r="57" spans="7:13">
      <c r="G57" s="36">
        <v>43586</v>
      </c>
      <c r="H57" s="40">
        <v>2.1913148979591837</v>
      </c>
      <c r="I57" s="40">
        <v>2.1861341772151897</v>
      </c>
      <c r="J57" s="40">
        <v>2.1977401578030538</v>
      </c>
      <c r="K57" s="169">
        <f t="shared" si="4"/>
        <v>2019</v>
      </c>
      <c r="L57" s="4"/>
      <c r="M57" s="4"/>
    </row>
    <row r="58" spans="7:13">
      <c r="G58" s="36">
        <v>43617</v>
      </c>
      <c r="H58" s="40">
        <v>2.2112128571428569</v>
      </c>
      <c r="I58" s="40">
        <v>2.2182354430379743</v>
      </c>
      <c r="J58" s="40">
        <v>2.2151599754073161</v>
      </c>
      <c r="K58" s="169">
        <f t="shared" si="4"/>
        <v>2019</v>
      </c>
      <c r="L58" s="4"/>
      <c r="M58" s="4"/>
    </row>
    <row r="59" spans="7:13">
      <c r="G59" s="36">
        <v>43647</v>
      </c>
      <c r="H59" s="40">
        <v>2.2698863265306124</v>
      </c>
      <c r="I59" s="40">
        <v>2.3062354430379743</v>
      </c>
      <c r="J59" s="40">
        <v>2.2792034224818116</v>
      </c>
      <c r="K59" s="169">
        <f t="shared" si="4"/>
        <v>2019</v>
      </c>
      <c r="L59" s="4"/>
      <c r="M59" s="4"/>
    </row>
    <row r="60" spans="7:13">
      <c r="G60" s="36">
        <v>43678</v>
      </c>
      <c r="H60" s="40">
        <v>2.2821312244897958</v>
      </c>
      <c r="I60" s="40">
        <v>2.3284126582278479</v>
      </c>
      <c r="J60" s="40">
        <v>2.2914997643201147</v>
      </c>
      <c r="K60" s="169">
        <f t="shared" si="4"/>
        <v>2019</v>
      </c>
      <c r="L60" s="4"/>
      <c r="M60" s="4"/>
    </row>
    <row r="61" spans="7:13">
      <c r="G61" s="36">
        <v>43709</v>
      </c>
      <c r="H61" s="40">
        <v>2.2754985714285714</v>
      </c>
      <c r="I61" s="40">
        <v>2.3343873417721515</v>
      </c>
      <c r="J61" s="40">
        <v>2.2822775079413873</v>
      </c>
      <c r="K61" s="169">
        <f t="shared" si="4"/>
        <v>2019</v>
      </c>
      <c r="L61" s="4"/>
      <c r="M61" s="4"/>
    </row>
    <row r="62" spans="7:13">
      <c r="G62" s="36">
        <v>43739</v>
      </c>
      <c r="H62" s="40">
        <v>2.3137638775510205</v>
      </c>
      <c r="I62" s="40">
        <v>2.3595012658227845</v>
      </c>
      <c r="J62" s="40">
        <v>2.3232653140690647</v>
      </c>
      <c r="K62" s="169">
        <f t="shared" si="4"/>
        <v>2019</v>
      </c>
      <c r="L62" s="4"/>
      <c r="M62" s="4"/>
    </row>
    <row r="63" spans="7:13">
      <c r="G63" s="36">
        <v>43770</v>
      </c>
      <c r="H63" s="40">
        <v>2.5688659183673472</v>
      </c>
      <c r="I63" s="40">
        <v>2.615906329113924</v>
      </c>
      <c r="J63" s="40">
        <v>2.5358895583563892</v>
      </c>
      <c r="K63" s="169">
        <f t="shared" si="4"/>
        <v>2019</v>
      </c>
      <c r="L63" s="4"/>
      <c r="M63" s="4"/>
    </row>
    <row r="64" spans="7:13">
      <c r="G64" s="36">
        <v>43800</v>
      </c>
      <c r="H64" s="40">
        <v>2.7877434693877552</v>
      </c>
      <c r="I64" s="40">
        <v>2.7661848101265822</v>
      </c>
      <c r="J64" s="40">
        <v>2.7608101444820168</v>
      </c>
      <c r="K64" s="169">
        <f t="shared" si="4"/>
        <v>2019</v>
      </c>
      <c r="L64" s="4"/>
      <c r="M64" s="4"/>
    </row>
    <row r="65" spans="7:13">
      <c r="G65" s="36">
        <v>43831</v>
      </c>
      <c r="H65" s="40">
        <v>2.8816210204081631</v>
      </c>
      <c r="I65" s="40">
        <v>2.8536784810126576</v>
      </c>
      <c r="J65" s="40">
        <v>2.8525203606926941</v>
      </c>
      <c r="K65" s="169">
        <f t="shared" ref="K65:K112" si="5">YEAR(G65)</f>
        <v>2020</v>
      </c>
      <c r="L65" s="4"/>
      <c r="M65" s="4"/>
    </row>
    <row r="66" spans="7:13">
      <c r="G66" s="36">
        <v>43862</v>
      </c>
      <c r="H66" s="40">
        <v>2.8520291836734692</v>
      </c>
      <c r="I66" s="40">
        <v>2.8321088607594933</v>
      </c>
      <c r="J66" s="40">
        <v>2.8407363664309866</v>
      </c>
      <c r="K66" s="169">
        <f t="shared" si="5"/>
        <v>2020</v>
      </c>
      <c r="L66" s="4"/>
      <c r="M66" s="4"/>
    </row>
    <row r="67" spans="7:13">
      <c r="G67" s="36">
        <v>43891</v>
      </c>
      <c r="H67" s="40">
        <v>2.7550904081632654</v>
      </c>
      <c r="I67" s="40">
        <v>2.7717544303797466</v>
      </c>
      <c r="J67" s="40">
        <v>2.7382668511117942</v>
      </c>
      <c r="K67" s="169">
        <f t="shared" si="5"/>
        <v>2020</v>
      </c>
      <c r="L67" s="4"/>
      <c r="M67" s="4"/>
    </row>
    <row r="68" spans="7:13">
      <c r="G68" s="36">
        <v>43922</v>
      </c>
      <c r="H68" s="40">
        <v>2.3035597959183671</v>
      </c>
      <c r="I68" s="40">
        <v>2.2187417721518985</v>
      </c>
      <c r="J68" s="40">
        <v>2.2156723229839121</v>
      </c>
      <c r="K68" s="169">
        <f t="shared" si="5"/>
        <v>2020</v>
      </c>
      <c r="L68" s="4"/>
      <c r="M68" s="4"/>
    </row>
    <row r="69" spans="7:13">
      <c r="G69" s="36">
        <v>43952</v>
      </c>
      <c r="H69" s="40">
        <v>2.2260087755102043</v>
      </c>
      <c r="I69" s="40">
        <v>2.2002101265822782</v>
      </c>
      <c r="J69" s="40">
        <v>2.2146476278307206</v>
      </c>
      <c r="K69" s="169">
        <f t="shared" si="5"/>
        <v>2020</v>
      </c>
      <c r="L69" s="4"/>
      <c r="M69" s="4"/>
    </row>
    <row r="70" spans="7:13">
      <c r="G70" s="36">
        <v>43983</v>
      </c>
      <c r="H70" s="40">
        <v>2.2545802040816327</v>
      </c>
      <c r="I70" s="40">
        <v>2.2409189873417721</v>
      </c>
      <c r="J70" s="40">
        <v>2.2407773542371148</v>
      </c>
      <c r="K70" s="169">
        <f t="shared" si="5"/>
        <v>2020</v>
      </c>
      <c r="L70" s="4"/>
      <c r="M70" s="4"/>
    </row>
    <row r="71" spans="7:13">
      <c r="G71" s="36">
        <v>44013</v>
      </c>
      <c r="H71" s="40">
        <v>2.3183557142857141</v>
      </c>
      <c r="I71" s="40">
        <v>2.3238556962025312</v>
      </c>
      <c r="J71" s="40">
        <v>2.3073825391945899</v>
      </c>
      <c r="K71" s="169">
        <f t="shared" si="5"/>
        <v>2020</v>
      </c>
      <c r="L71" s="4"/>
      <c r="M71" s="4"/>
    </row>
    <row r="72" spans="7:13">
      <c r="G72" s="36">
        <v>44044</v>
      </c>
      <c r="H72" s="40">
        <v>2.3459067346938776</v>
      </c>
      <c r="I72" s="40">
        <v>2.3711468354430378</v>
      </c>
      <c r="J72" s="40">
        <v>2.3350493083307713</v>
      </c>
      <c r="K72" s="169">
        <f t="shared" si="5"/>
        <v>2020</v>
      </c>
      <c r="L72" s="4"/>
      <c r="M72" s="4"/>
    </row>
    <row r="73" spans="7:13">
      <c r="G73" s="36">
        <v>44075</v>
      </c>
      <c r="H73" s="40">
        <v>2.3428455102040817</v>
      </c>
      <c r="I73" s="40">
        <v>2.3781341772151898</v>
      </c>
      <c r="J73" s="40">
        <v>2.329413484988216</v>
      </c>
      <c r="K73" s="169">
        <f t="shared" si="5"/>
        <v>2020</v>
      </c>
      <c r="L73" s="4"/>
      <c r="M73" s="4"/>
    </row>
    <row r="74" spans="7:13">
      <c r="G74" s="36">
        <v>44105</v>
      </c>
      <c r="H74" s="40">
        <v>2.3785597959183673</v>
      </c>
      <c r="I74" s="40">
        <v>2.4007164556962022</v>
      </c>
      <c r="J74" s="40">
        <v>2.3678395532329133</v>
      </c>
      <c r="K74" s="169">
        <f t="shared" si="5"/>
        <v>2020</v>
      </c>
      <c r="L74" s="4"/>
      <c r="M74" s="4"/>
    </row>
    <row r="75" spans="7:13">
      <c r="G75" s="36">
        <v>44136</v>
      </c>
      <c r="H75" s="40">
        <v>2.6081516326530614</v>
      </c>
      <c r="I75" s="40">
        <v>2.6521594936708857</v>
      </c>
      <c r="J75" s="40">
        <v>2.5727785838712984</v>
      </c>
      <c r="K75" s="169">
        <f t="shared" si="5"/>
        <v>2020</v>
      </c>
      <c r="L75" s="4"/>
      <c r="M75" s="4"/>
    </row>
    <row r="76" spans="7:13">
      <c r="G76" s="36">
        <v>44166</v>
      </c>
      <c r="H76" s="40">
        <v>2.8061108163265307</v>
      </c>
      <c r="I76" s="40">
        <v>2.7919063291139237</v>
      </c>
      <c r="J76" s="40">
        <v>2.7715694435905318</v>
      </c>
      <c r="K76" s="169">
        <f t="shared" si="5"/>
        <v>2020</v>
      </c>
      <c r="L76" s="4"/>
      <c r="M76" s="4"/>
    </row>
    <row r="77" spans="7:13">
      <c r="G77" s="36">
        <v>44197</v>
      </c>
      <c r="H77" s="40">
        <v>2.9336618367346938</v>
      </c>
      <c r="I77" s="40">
        <v>2.8873999999999995</v>
      </c>
      <c r="J77" s="40">
        <v>2.8996563377395228</v>
      </c>
      <c r="K77" s="169">
        <f t="shared" si="5"/>
        <v>2021</v>
      </c>
      <c r="L77" s="4"/>
      <c r="M77" s="4"/>
    </row>
    <row r="78" spans="7:13">
      <c r="G78" s="36">
        <v>44228</v>
      </c>
      <c r="H78" s="40">
        <v>2.9188659183673469</v>
      </c>
      <c r="I78" s="40">
        <v>2.8928683544303793</v>
      </c>
      <c r="J78" s="40">
        <v>2.9027304231990985</v>
      </c>
      <c r="K78" s="169">
        <f t="shared" si="5"/>
        <v>2021</v>
      </c>
      <c r="L78" s="4"/>
      <c r="M78" s="4"/>
    </row>
    <row r="79" spans="7:13">
      <c r="G79" s="36">
        <v>44256</v>
      </c>
      <c r="H79" s="40">
        <v>2.8341720408163265</v>
      </c>
      <c r="I79" s="40">
        <v>2.7943367088607594</v>
      </c>
      <c r="J79" s="40">
        <v>2.8125572497182088</v>
      </c>
      <c r="K79" s="169">
        <f t="shared" si="5"/>
        <v>2021</v>
      </c>
      <c r="L79" s="4"/>
      <c r="M79" s="4"/>
    </row>
    <row r="80" spans="7:13">
      <c r="G80" s="36">
        <v>44287</v>
      </c>
      <c r="H80" s="40">
        <v>2.3596822448979591</v>
      </c>
      <c r="I80" s="40">
        <v>2.2338303797468351</v>
      </c>
      <c r="J80" s="40">
        <v>2.3360740034839638</v>
      </c>
      <c r="K80" s="169">
        <f t="shared" si="5"/>
        <v>2021</v>
      </c>
      <c r="L80" s="4"/>
      <c r="M80" s="4"/>
    </row>
    <row r="81" spans="7:13">
      <c r="G81" s="36">
        <v>44317</v>
      </c>
      <c r="H81" s="40">
        <v>2.2693761224489797</v>
      </c>
      <c r="I81" s="40">
        <v>2.2152987341772152</v>
      </c>
      <c r="J81" s="40">
        <v>2.2479502203094577</v>
      </c>
      <c r="K81" s="169">
        <f t="shared" si="5"/>
        <v>2021</v>
      </c>
      <c r="L81" s="4"/>
      <c r="M81" s="4"/>
    </row>
    <row r="82" spans="7:13">
      <c r="G82" s="36">
        <v>44348</v>
      </c>
      <c r="H82" s="40">
        <v>2.3086618367346943</v>
      </c>
      <c r="I82" s="40">
        <v>2.2489189873417721</v>
      </c>
      <c r="J82" s="40">
        <v>2.2848392458243674</v>
      </c>
      <c r="K82" s="169">
        <f t="shared" si="5"/>
        <v>2021</v>
      </c>
      <c r="L82" s="4"/>
      <c r="M82" s="4"/>
    </row>
    <row r="83" spans="7:13">
      <c r="G83" s="36">
        <v>44378</v>
      </c>
      <c r="H83" s="40">
        <v>2.3494781632653066</v>
      </c>
      <c r="I83" s="40">
        <v>2.3268936708860757</v>
      </c>
      <c r="J83" s="40">
        <v>2.328388789835024</v>
      </c>
      <c r="K83" s="169">
        <f t="shared" si="5"/>
        <v>2021</v>
      </c>
      <c r="L83" s="4"/>
      <c r="M83" s="4"/>
    </row>
    <row r="84" spans="7:13">
      <c r="G84" s="36">
        <v>44409</v>
      </c>
      <c r="H84" s="40">
        <v>2.3749883673469392</v>
      </c>
      <c r="I84" s="40">
        <v>2.3720582278481008</v>
      </c>
      <c r="J84" s="40">
        <v>2.3540061686648222</v>
      </c>
      <c r="K84" s="169">
        <f t="shared" si="5"/>
        <v>2021</v>
      </c>
      <c r="L84" s="4"/>
      <c r="M84" s="4"/>
    </row>
    <row r="85" spans="7:13">
      <c r="G85" s="36">
        <v>44440</v>
      </c>
      <c r="H85" s="40">
        <v>2.392845510204082</v>
      </c>
      <c r="I85" s="40">
        <v>2.3821848101265823</v>
      </c>
      <c r="J85" s="40">
        <v>2.3693765959627009</v>
      </c>
      <c r="K85" s="169">
        <f t="shared" si="5"/>
        <v>2021</v>
      </c>
      <c r="L85" s="4"/>
      <c r="M85" s="4"/>
    </row>
    <row r="86" spans="7:13">
      <c r="G86" s="36">
        <v>44470</v>
      </c>
      <c r="H86" s="40">
        <v>2.4107026530612243</v>
      </c>
      <c r="I86" s="40">
        <v>2.4047670886075947</v>
      </c>
      <c r="J86" s="40">
        <v>2.3898704990265398</v>
      </c>
      <c r="K86" s="169">
        <f t="shared" si="5"/>
        <v>2021</v>
      </c>
      <c r="L86" s="4"/>
      <c r="M86" s="4"/>
    </row>
    <row r="87" spans="7:13">
      <c r="G87" s="36">
        <v>44501</v>
      </c>
      <c r="H87" s="40">
        <v>2.6586618367346939</v>
      </c>
      <c r="I87" s="40">
        <v>2.6591468354430376</v>
      </c>
      <c r="J87" s="40">
        <v>2.6183775181883386</v>
      </c>
      <c r="K87" s="169">
        <f t="shared" si="5"/>
        <v>2021</v>
      </c>
      <c r="L87" s="4"/>
      <c r="M87" s="4"/>
    </row>
    <row r="88" spans="7:13">
      <c r="G88" s="36">
        <v>44531</v>
      </c>
      <c r="H88" s="40">
        <v>2.8520291836734692</v>
      </c>
      <c r="I88" s="40">
        <v>2.8019316455696197</v>
      </c>
      <c r="J88" s="40">
        <v>2.8176807254841685</v>
      </c>
      <c r="K88" s="169">
        <f t="shared" si="5"/>
        <v>2021</v>
      </c>
      <c r="L88" s="4"/>
      <c r="M88" s="4"/>
    </row>
    <row r="89" spans="7:13">
      <c r="G89" s="36">
        <v>44562</v>
      </c>
      <c r="H89" s="40">
        <v>2.9795802040816328</v>
      </c>
      <c r="I89" s="40">
        <v>2.9024886075949361</v>
      </c>
      <c r="J89" s="40">
        <v>2.9432058817501794</v>
      </c>
      <c r="K89" s="169">
        <f t="shared" si="5"/>
        <v>2022</v>
      </c>
      <c r="L89" s="4"/>
      <c r="M89" s="4"/>
    </row>
    <row r="90" spans="7:13">
      <c r="G90" s="36">
        <v>44593</v>
      </c>
      <c r="H90" s="40">
        <v>2.9556006122448979</v>
      </c>
      <c r="I90" s="40">
        <v>2.9040075949367083</v>
      </c>
      <c r="J90" s="40">
        <v>2.9396194487140077</v>
      </c>
      <c r="K90" s="169">
        <f t="shared" si="5"/>
        <v>2022</v>
      </c>
      <c r="L90" s="4"/>
      <c r="M90" s="4"/>
    </row>
    <row r="91" spans="7:13">
      <c r="G91" s="36">
        <v>44621</v>
      </c>
      <c r="H91" s="40">
        <v>2.8678455102040821</v>
      </c>
      <c r="I91" s="40">
        <v>2.8024379746835439</v>
      </c>
      <c r="J91" s="40">
        <v>2.8438104518905627</v>
      </c>
      <c r="K91" s="169">
        <f t="shared" si="5"/>
        <v>2022</v>
      </c>
      <c r="L91" s="4"/>
      <c r="M91" s="4"/>
    </row>
    <row r="92" spans="7:13">
      <c r="G92" s="36">
        <v>44652</v>
      </c>
      <c r="H92" s="40">
        <v>2.3729475510204083</v>
      </c>
      <c r="I92" s="40">
        <v>2.2368683544303796</v>
      </c>
      <c r="J92" s="40">
        <v>2.3340246131775797</v>
      </c>
      <c r="K92" s="169">
        <f t="shared" si="5"/>
        <v>2022</v>
      </c>
      <c r="L92" s="4"/>
      <c r="M92" s="4"/>
    </row>
    <row r="93" spans="7:13">
      <c r="G93" s="36">
        <v>44682</v>
      </c>
      <c r="H93" s="40">
        <v>2.286212857142857</v>
      </c>
      <c r="I93" s="40">
        <v>2.2192481012658223</v>
      </c>
      <c r="J93" s="40">
        <v>2.2494872630392457</v>
      </c>
      <c r="K93" s="169">
        <f t="shared" si="5"/>
        <v>2022</v>
      </c>
      <c r="L93" s="4"/>
      <c r="M93" s="4"/>
    </row>
    <row r="94" spans="7:13">
      <c r="G94" s="36">
        <v>44713</v>
      </c>
      <c r="H94" s="40">
        <v>2.3198863265306122</v>
      </c>
      <c r="I94" s="40">
        <v>2.2549949367088606</v>
      </c>
      <c r="J94" s="40">
        <v>2.2807404652115997</v>
      </c>
      <c r="K94" s="169">
        <f t="shared" si="5"/>
        <v>2022</v>
      </c>
      <c r="L94" s="4"/>
      <c r="M94" s="4"/>
    </row>
    <row r="95" spans="7:13">
      <c r="G95" s="36">
        <v>44743</v>
      </c>
      <c r="H95" s="40">
        <v>2.3703965306122448</v>
      </c>
      <c r="I95" s="40">
        <v>2.3348936708860757</v>
      </c>
      <c r="J95" s="40">
        <v>2.3340246131775797</v>
      </c>
      <c r="K95" s="169">
        <f t="shared" si="5"/>
        <v>2022</v>
      </c>
      <c r="L95" s="4"/>
      <c r="M95" s="4"/>
    </row>
    <row r="96" spans="7:13">
      <c r="G96" s="36">
        <v>44774</v>
      </c>
      <c r="H96" s="40">
        <v>2.3989679591836737</v>
      </c>
      <c r="I96" s="40">
        <v>2.3831974683544299</v>
      </c>
      <c r="J96" s="40">
        <v>2.3627160774669536</v>
      </c>
      <c r="K96" s="169">
        <f t="shared" si="5"/>
        <v>2022</v>
      </c>
      <c r="L96" s="4"/>
      <c r="M96" s="4"/>
    </row>
    <row r="97" spans="7:13">
      <c r="G97" s="36">
        <v>44805</v>
      </c>
      <c r="H97" s="40">
        <v>2.4091720408163266</v>
      </c>
      <c r="I97" s="40">
        <v>2.3932227848101264</v>
      </c>
      <c r="J97" s="40">
        <v>2.3704012911158929</v>
      </c>
      <c r="K97" s="169">
        <f t="shared" si="5"/>
        <v>2022</v>
      </c>
      <c r="L97" s="4"/>
      <c r="M97" s="4"/>
    </row>
    <row r="98" spans="7:13">
      <c r="G98" s="36">
        <v>44835</v>
      </c>
      <c r="H98" s="40">
        <v>2.4326414285714284</v>
      </c>
      <c r="I98" s="40">
        <v>2.4138810126582277</v>
      </c>
      <c r="J98" s="40">
        <v>2.3965310175222871</v>
      </c>
      <c r="K98" s="169">
        <f t="shared" si="5"/>
        <v>2022</v>
      </c>
      <c r="L98" s="4"/>
      <c r="M98" s="4"/>
    </row>
    <row r="99" spans="7:13">
      <c r="G99" s="36">
        <v>44866</v>
      </c>
      <c r="H99" s="40">
        <v>2.7050904081632652</v>
      </c>
      <c r="I99" s="40">
        <v>2.6722101265822782</v>
      </c>
      <c r="J99" s="40">
        <v>2.6521924582436727</v>
      </c>
      <c r="K99" s="169">
        <f t="shared" si="5"/>
        <v>2022</v>
      </c>
      <c r="L99" s="4"/>
      <c r="M99" s="4"/>
    </row>
    <row r="100" spans="7:13">
      <c r="G100" s="36">
        <v>44896</v>
      </c>
      <c r="H100" s="40">
        <v>2.8887638775510203</v>
      </c>
      <c r="I100" s="40">
        <v>2.8180329113924047</v>
      </c>
      <c r="J100" s="40">
        <v>2.839199323701199</v>
      </c>
      <c r="K100" s="169">
        <f t="shared" si="5"/>
        <v>2022</v>
      </c>
      <c r="L100" s="4"/>
      <c r="M100" s="4"/>
    </row>
    <row r="101" spans="7:13">
      <c r="G101" s="36">
        <v>44927</v>
      </c>
      <c r="H101" s="40">
        <v>3.0244781632653064</v>
      </c>
      <c r="I101" s="40">
        <v>2.9366151898734172</v>
      </c>
      <c r="J101" s="40">
        <v>2.9729220411927453</v>
      </c>
      <c r="K101" s="169">
        <f t="shared" si="5"/>
        <v>2023</v>
      </c>
      <c r="L101" s="4"/>
      <c r="M101" s="4"/>
    </row>
    <row r="102" spans="7:13">
      <c r="G102" s="36">
        <v>44958</v>
      </c>
      <c r="H102" s="40">
        <v>3.0061108163265309</v>
      </c>
      <c r="I102" s="40">
        <v>2.936108860759493</v>
      </c>
      <c r="J102" s="40">
        <v>2.9749714314991293</v>
      </c>
      <c r="K102" s="169">
        <f t="shared" si="5"/>
        <v>2023</v>
      </c>
      <c r="L102" s="4"/>
      <c r="M102" s="4"/>
    </row>
    <row r="103" spans="7:13">
      <c r="G103" s="36">
        <v>44986</v>
      </c>
      <c r="H103" s="40">
        <v>2.9173353061224492</v>
      </c>
      <c r="I103" s="40">
        <v>2.8336278481012656</v>
      </c>
      <c r="J103" s="40">
        <v>2.8781377395224923</v>
      </c>
      <c r="K103" s="169">
        <f t="shared" si="5"/>
        <v>2023</v>
      </c>
      <c r="L103" s="4"/>
      <c r="M103" s="4"/>
    </row>
    <row r="104" spans="7:13">
      <c r="G104" s="36">
        <v>45017</v>
      </c>
      <c r="H104" s="40">
        <v>2.4183557142857146</v>
      </c>
      <c r="I104" s="40">
        <v>2.2790962025316452</v>
      </c>
      <c r="J104" s="40">
        <v>2.3821852853776004</v>
      </c>
      <c r="K104" s="169">
        <f t="shared" si="5"/>
        <v>2023</v>
      </c>
      <c r="L104" s="4"/>
      <c r="M104" s="4"/>
    </row>
    <row r="105" spans="7:13">
      <c r="G105" s="36">
        <v>45047</v>
      </c>
      <c r="H105" s="40">
        <v>2.9377434693877551</v>
      </c>
      <c r="I105" s="40">
        <v>2.8091215189873413</v>
      </c>
      <c r="J105" s="40">
        <v>2.9037551183522905</v>
      </c>
      <c r="K105" s="169">
        <f t="shared" si="5"/>
        <v>2023</v>
      </c>
      <c r="L105" s="4"/>
      <c r="M105" s="4"/>
    </row>
    <row r="106" spans="7:13">
      <c r="G106" s="36">
        <v>45078</v>
      </c>
      <c r="H106" s="40">
        <v>2.9675393877551022</v>
      </c>
      <c r="I106" s="40">
        <v>2.7562607594936703</v>
      </c>
      <c r="J106" s="40">
        <v>2.9311144789425145</v>
      </c>
      <c r="K106" s="169">
        <f t="shared" si="5"/>
        <v>2023</v>
      </c>
      <c r="L106" s="4"/>
      <c r="M106" s="4"/>
    </row>
    <row r="107" spans="7:13">
      <c r="G107" s="36">
        <v>45108</v>
      </c>
      <c r="H107" s="40">
        <v>2.9992740816326529</v>
      </c>
      <c r="I107" s="40">
        <v>2.8668430379746832</v>
      </c>
      <c r="J107" s="40">
        <v>2.9655442360897633</v>
      </c>
      <c r="K107" s="169">
        <f t="shared" si="5"/>
        <v>2023</v>
      </c>
      <c r="L107" s="4"/>
      <c r="M107" s="4"/>
    </row>
    <row r="108" spans="7:13">
      <c r="G108" s="36">
        <v>45139</v>
      </c>
      <c r="H108" s="40">
        <v>3.0394781632653061</v>
      </c>
      <c r="I108" s="40">
        <v>2.9617291139240502</v>
      </c>
      <c r="J108" s="40">
        <v>3.0059172251255251</v>
      </c>
      <c r="K108" s="169">
        <f t="shared" si="5"/>
        <v>2023</v>
      </c>
      <c r="L108" s="4"/>
      <c r="M108" s="4"/>
    </row>
    <row r="109" spans="7:13">
      <c r="G109" s="36">
        <v>45170</v>
      </c>
      <c r="H109" s="40">
        <v>3.0380495918367347</v>
      </c>
      <c r="I109" s="40">
        <v>2.928210126582278</v>
      </c>
      <c r="J109" s="40">
        <v>3.0019209140280769</v>
      </c>
      <c r="K109" s="169">
        <f t="shared" si="5"/>
        <v>2023</v>
      </c>
      <c r="L109" s="4"/>
      <c r="M109" s="4"/>
    </row>
    <row r="110" spans="7:13">
      <c r="G110" s="36">
        <v>45200</v>
      </c>
      <c r="H110" s="40">
        <v>3.1016210204081633</v>
      </c>
      <c r="I110" s="40">
        <v>3.0027417721518983</v>
      </c>
      <c r="J110" s="40">
        <v>3.0683211599549134</v>
      </c>
      <c r="K110" s="169">
        <f t="shared" si="5"/>
        <v>2023</v>
      </c>
      <c r="L110" s="4"/>
      <c r="M110" s="4"/>
    </row>
    <row r="111" spans="7:13">
      <c r="G111" s="36">
        <v>45231</v>
      </c>
      <c r="H111" s="40">
        <v>3.3025393877551021</v>
      </c>
      <c r="I111" s="40">
        <v>3.2283620253164553</v>
      </c>
      <c r="J111" s="40">
        <v>3.2521514704375449</v>
      </c>
      <c r="K111" s="169">
        <f t="shared" si="5"/>
        <v>2023</v>
      </c>
      <c r="L111" s="4"/>
      <c r="M111" s="4"/>
    </row>
    <row r="112" spans="7:13">
      <c r="G112" s="36">
        <v>45261</v>
      </c>
      <c r="H112" s="40">
        <v>3.5303965306122449</v>
      </c>
      <c r="I112" s="40">
        <v>3.4297797468354427</v>
      </c>
      <c r="J112" s="40">
        <v>3.4835276360282816</v>
      </c>
      <c r="K112" s="169">
        <f t="shared" si="5"/>
        <v>2023</v>
      </c>
      <c r="L112" s="4"/>
      <c r="M112" s="4"/>
    </row>
    <row r="113" spans="7:13">
      <c r="G113" s="36">
        <v>45292</v>
      </c>
      <c r="H113" s="40">
        <v>3.5974373469387757</v>
      </c>
      <c r="I113" s="40">
        <v>3.5392481012658221</v>
      </c>
      <c r="J113" s="40">
        <v>3.5482883697100114</v>
      </c>
      <c r="K113" s="169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3.5882536734693882</v>
      </c>
      <c r="I114" s="40">
        <v>3.571855696202531</v>
      </c>
      <c r="J114" s="40">
        <v>3.5595600163951229</v>
      </c>
      <c r="K114" s="169">
        <f t="shared" si="6"/>
        <v>2024</v>
      </c>
      <c r="L114" s="4"/>
      <c r="M114" s="4"/>
    </row>
    <row r="115" spans="7:13">
      <c r="G115" s="36">
        <v>45352</v>
      </c>
      <c r="H115" s="40">
        <v>3.4642740816326532</v>
      </c>
      <c r="I115" s="40">
        <v>3.52719746835443</v>
      </c>
      <c r="J115" s="40">
        <v>3.4273743416333642</v>
      </c>
      <c r="K115" s="169">
        <f t="shared" si="6"/>
        <v>2024</v>
      </c>
      <c r="L115" s="4"/>
      <c r="M115" s="4"/>
    </row>
    <row r="116" spans="7:13">
      <c r="G116" s="36">
        <v>45383</v>
      </c>
      <c r="H116" s="40">
        <v>3.0553965306122448</v>
      </c>
      <c r="I116" s="40">
        <v>2.8877037974683541</v>
      </c>
      <c r="J116" s="40">
        <v>3.0219024695153194</v>
      </c>
      <c r="K116" s="169">
        <f t="shared" si="6"/>
        <v>2024</v>
      </c>
      <c r="L116" s="4"/>
      <c r="M116" s="4"/>
    </row>
    <row r="117" spans="7:13">
      <c r="G117" s="36">
        <v>45413</v>
      </c>
      <c r="H117" s="40">
        <v>3.5892740816326532</v>
      </c>
      <c r="I117" s="40">
        <v>3.3988936708860757</v>
      </c>
      <c r="J117" s="40">
        <v>3.5580229736653348</v>
      </c>
      <c r="K117" s="169">
        <f t="shared" si="6"/>
        <v>2024</v>
      </c>
      <c r="L117" s="4"/>
      <c r="M117" s="4"/>
    </row>
    <row r="118" spans="7:13">
      <c r="G118" s="36">
        <v>45444</v>
      </c>
      <c r="H118" s="40">
        <v>3.6150904081632658</v>
      </c>
      <c r="I118" s="40">
        <v>3.2575265822784805</v>
      </c>
      <c r="J118" s="40">
        <v>3.5813860231581107</v>
      </c>
      <c r="K118" s="169">
        <f t="shared" si="6"/>
        <v>2024</v>
      </c>
      <c r="L118" s="4"/>
      <c r="M118" s="4"/>
    </row>
    <row r="119" spans="7:13">
      <c r="G119" s="36">
        <v>45474</v>
      </c>
      <c r="H119" s="40">
        <v>3.6280495918367346</v>
      </c>
      <c r="I119" s="40">
        <v>3.3988936708860757</v>
      </c>
      <c r="J119" s="40">
        <v>3.5969613894866277</v>
      </c>
      <c r="K119" s="169">
        <f t="shared" si="6"/>
        <v>2024</v>
      </c>
      <c r="L119" s="4"/>
      <c r="M119" s="4"/>
    </row>
    <row r="120" spans="7:13">
      <c r="G120" s="36">
        <v>45505</v>
      </c>
      <c r="H120" s="40">
        <v>3.6798863265306125</v>
      </c>
      <c r="I120" s="40">
        <v>3.5402607594936701</v>
      </c>
      <c r="J120" s="40">
        <v>3.6490159032687779</v>
      </c>
      <c r="K120" s="169">
        <f t="shared" si="6"/>
        <v>2024</v>
      </c>
      <c r="L120" s="4"/>
      <c r="M120" s="4"/>
    </row>
    <row r="121" spans="7:13">
      <c r="G121" s="36">
        <v>45536</v>
      </c>
      <c r="H121" s="40">
        <v>3.6669271428571428</v>
      </c>
      <c r="I121" s="40">
        <v>3.463096202531645</v>
      </c>
      <c r="J121" s="40">
        <v>3.6334405369402605</v>
      </c>
      <c r="K121" s="169">
        <f t="shared" si="6"/>
        <v>2024</v>
      </c>
      <c r="L121" s="4"/>
      <c r="M121" s="4"/>
    </row>
    <row r="122" spans="7:13">
      <c r="G122" s="36">
        <v>45566</v>
      </c>
      <c r="H122" s="40">
        <v>3.7706006122448978</v>
      </c>
      <c r="I122" s="40">
        <v>3.5917037974683539</v>
      </c>
      <c r="J122" s="40">
        <v>3.7401113023875396</v>
      </c>
      <c r="K122" s="169">
        <f t="shared" si="6"/>
        <v>2024</v>
      </c>
      <c r="L122" s="4"/>
      <c r="M122" s="4"/>
    </row>
    <row r="123" spans="7:13">
      <c r="G123" s="36">
        <v>45597</v>
      </c>
      <c r="H123" s="40">
        <v>3.900090408163265</v>
      </c>
      <c r="I123" s="40">
        <v>3.7845139240506325</v>
      </c>
      <c r="J123" s="40">
        <v>3.8522129521467368</v>
      </c>
      <c r="K123" s="169">
        <f t="shared" si="6"/>
        <v>2024</v>
      </c>
      <c r="L123" s="4"/>
      <c r="M123" s="4"/>
    </row>
    <row r="124" spans="7:13">
      <c r="G124" s="36">
        <v>45627</v>
      </c>
      <c r="H124" s="40">
        <v>4.1720291836734686</v>
      </c>
      <c r="I124" s="40">
        <v>4.0415265822784798</v>
      </c>
      <c r="J124" s="40">
        <v>4.1278559483553652</v>
      </c>
      <c r="K124" s="169">
        <f t="shared" si="6"/>
        <v>2024</v>
      </c>
      <c r="L124" s="4"/>
      <c r="M124" s="4"/>
    </row>
    <row r="125" spans="7:13">
      <c r="G125" s="36">
        <v>45658</v>
      </c>
      <c r="H125" s="40">
        <v>4.170396530612245</v>
      </c>
      <c r="I125" s="40">
        <v>4.141779746835442</v>
      </c>
      <c r="J125" s="40">
        <v>4.1236546982272779</v>
      </c>
      <c r="K125" s="169">
        <f t="shared" si="6"/>
        <v>2025</v>
      </c>
      <c r="L125" s="4"/>
      <c r="M125" s="4"/>
    </row>
    <row r="126" spans="7:13">
      <c r="G126" s="36">
        <v>45689</v>
      </c>
      <c r="H126" s="40">
        <v>4.170396530612245</v>
      </c>
      <c r="I126" s="40">
        <v>4.207703797468354</v>
      </c>
      <c r="J126" s="40">
        <v>4.144148601291116</v>
      </c>
      <c r="K126" s="169">
        <f t="shared" si="6"/>
        <v>2025</v>
      </c>
      <c r="L126" s="4"/>
      <c r="M126" s="4"/>
    </row>
    <row r="127" spans="7:13">
      <c r="G127" s="36">
        <v>45717</v>
      </c>
      <c r="H127" s="40">
        <v>4.0111108163265303</v>
      </c>
      <c r="I127" s="40">
        <v>4.2208683544303787</v>
      </c>
      <c r="J127" s="40">
        <v>3.976508474228917</v>
      </c>
      <c r="K127" s="169">
        <f t="shared" si="6"/>
        <v>2025</v>
      </c>
      <c r="L127" s="4"/>
      <c r="M127" s="4"/>
    </row>
    <row r="128" spans="7:13">
      <c r="G128" s="36">
        <v>45748</v>
      </c>
      <c r="H128" s="40">
        <v>3.6925393877551023</v>
      </c>
      <c r="I128" s="40">
        <v>3.496210126582278</v>
      </c>
      <c r="J128" s="40">
        <v>3.6617221231683574</v>
      </c>
      <c r="K128" s="169">
        <f t="shared" si="6"/>
        <v>2025</v>
      </c>
      <c r="L128" s="4"/>
      <c r="M128" s="4"/>
    </row>
    <row r="129" spans="7:13">
      <c r="G129" s="36">
        <v>45778</v>
      </c>
      <c r="H129" s="40">
        <v>3.6393761224489798</v>
      </c>
      <c r="I129" s="40">
        <v>3.5093746835443032</v>
      </c>
      <c r="J129" s="40">
        <v>3.6083355056870583</v>
      </c>
      <c r="K129" s="169">
        <f t="shared" si="6"/>
        <v>2025</v>
      </c>
      <c r="L129" s="4"/>
      <c r="M129" s="4"/>
    </row>
    <row r="130" spans="7:13">
      <c r="G130" s="36">
        <v>45809</v>
      </c>
      <c r="H130" s="40">
        <v>3.6261108163265305</v>
      </c>
      <c r="I130" s="40">
        <v>3.3776278481012652</v>
      </c>
      <c r="J130" s="40">
        <v>3.5924527308125835</v>
      </c>
      <c r="K130" s="169">
        <f t="shared" si="6"/>
        <v>2025</v>
      </c>
      <c r="L130" s="4"/>
      <c r="M130" s="4"/>
    </row>
    <row r="131" spans="7:13">
      <c r="G131" s="36">
        <v>45839</v>
      </c>
      <c r="H131" s="40">
        <v>3.6393761224489798</v>
      </c>
      <c r="I131" s="40">
        <v>3.5358050632911389</v>
      </c>
      <c r="J131" s="40">
        <v>3.6083355056870583</v>
      </c>
      <c r="K131" s="169">
        <f t="shared" si="6"/>
        <v>2025</v>
      </c>
      <c r="L131" s="4"/>
      <c r="M131" s="4"/>
    </row>
    <row r="132" spans="7:13">
      <c r="G132" s="36">
        <v>45870</v>
      </c>
      <c r="H132" s="40">
        <v>3.7190699999999999</v>
      </c>
      <c r="I132" s="40">
        <v>3.627956962025316</v>
      </c>
      <c r="J132" s="40">
        <v>3.6883641971513477</v>
      </c>
      <c r="K132" s="169">
        <f t="shared" si="6"/>
        <v>2025</v>
      </c>
      <c r="L132" s="4"/>
      <c r="M132" s="4"/>
    </row>
    <row r="133" spans="7:13">
      <c r="G133" s="36">
        <v>45901</v>
      </c>
      <c r="H133" s="40">
        <v>3.7323353061224491</v>
      </c>
      <c r="I133" s="40">
        <v>3.548969620253164</v>
      </c>
      <c r="J133" s="40">
        <v>3.6991234962598627</v>
      </c>
      <c r="K133" s="169">
        <f t="shared" si="6"/>
        <v>2025</v>
      </c>
      <c r="L133" s="4"/>
      <c r="M133" s="4"/>
    </row>
    <row r="134" spans="7:13">
      <c r="G134" s="36">
        <v>45931</v>
      </c>
      <c r="H134" s="40">
        <v>3.7854985714285716</v>
      </c>
      <c r="I134" s="40">
        <v>3.6411215189873412</v>
      </c>
      <c r="J134" s="40">
        <v>3.7550718516241419</v>
      </c>
      <c r="K134" s="169">
        <f t="shared" si="6"/>
        <v>2025</v>
      </c>
      <c r="L134" s="4"/>
      <c r="M134" s="4"/>
    </row>
    <row r="135" spans="7:13">
      <c r="G135" s="36">
        <v>45962</v>
      </c>
      <c r="H135" s="40">
        <v>3.8916210204081634</v>
      </c>
      <c r="I135" s="40">
        <v>3.8651215189873414</v>
      </c>
      <c r="J135" s="40">
        <v>3.8437079823752436</v>
      </c>
      <c r="K135" s="169">
        <f t="shared" si="6"/>
        <v>2025</v>
      </c>
      <c r="L135" s="4"/>
      <c r="M135" s="4"/>
    </row>
    <row r="136" spans="7:13">
      <c r="G136" s="36">
        <v>45992</v>
      </c>
      <c r="H136" s="40">
        <v>4.0376414285714279</v>
      </c>
      <c r="I136" s="40">
        <v>4.1549443037974676</v>
      </c>
      <c r="J136" s="40">
        <v>3.9929035966799877</v>
      </c>
      <c r="K136" s="169">
        <f t="shared" si="6"/>
        <v>2025</v>
      </c>
      <c r="L136" s="4"/>
      <c r="M136" s="4"/>
    </row>
    <row r="137" spans="7:13">
      <c r="G137" s="36">
        <v>46023</v>
      </c>
      <c r="H137" s="40">
        <v>4.0940700000000003</v>
      </c>
      <c r="I137" s="40">
        <v>4.2404126582278465</v>
      </c>
      <c r="J137" s="40">
        <v>4.0470075007685216</v>
      </c>
      <c r="K137" s="169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4.1212128571428561</v>
      </c>
      <c r="I138" s="40">
        <v>4.1729696202531636</v>
      </c>
      <c r="J138" s="40">
        <v>4.0947582949072654</v>
      </c>
      <c r="K138" s="169">
        <f t="shared" si="7"/>
        <v>2026</v>
      </c>
      <c r="L138" s="4"/>
      <c r="M138" s="4"/>
    </row>
    <row r="139" spans="7:13">
      <c r="G139" s="36">
        <v>46082</v>
      </c>
      <c r="H139" s="40">
        <v>3.9173353061224492</v>
      </c>
      <c r="I139" s="40">
        <v>4.0785898734177204</v>
      </c>
      <c r="J139" s="40">
        <v>3.8823389896505791</v>
      </c>
      <c r="K139" s="169">
        <f t="shared" si="7"/>
        <v>2026</v>
      </c>
      <c r="L139" s="4"/>
      <c r="M139" s="4"/>
    </row>
    <row r="140" spans="7:13">
      <c r="G140" s="36">
        <v>46113</v>
      </c>
      <c r="H140" s="40">
        <v>3.6590700000000003</v>
      </c>
      <c r="I140" s="40">
        <v>3.4580329113924044</v>
      </c>
      <c r="J140" s="40">
        <v>3.6281121221436625</v>
      </c>
      <c r="K140" s="169">
        <f t="shared" si="7"/>
        <v>2026</v>
      </c>
      <c r="L140" s="4"/>
      <c r="M140" s="4"/>
    </row>
    <row r="141" spans="7:13">
      <c r="G141" s="36">
        <v>46143</v>
      </c>
      <c r="H141" s="40">
        <v>3.6046822448979592</v>
      </c>
      <c r="I141" s="40">
        <v>3.5254759493670882</v>
      </c>
      <c r="J141" s="40">
        <v>3.5734958704785327</v>
      </c>
      <c r="K141" s="169">
        <f t="shared" si="7"/>
        <v>2026</v>
      </c>
      <c r="L141" s="4"/>
      <c r="M141" s="4"/>
    </row>
    <row r="142" spans="7:13">
      <c r="G142" s="36">
        <v>46174</v>
      </c>
      <c r="H142" s="40">
        <v>3.618253673469388</v>
      </c>
      <c r="I142" s="40">
        <v>3.4040582278481004</v>
      </c>
      <c r="J142" s="40">
        <v>3.5845625781330055</v>
      </c>
      <c r="K142" s="169">
        <f t="shared" si="7"/>
        <v>2026</v>
      </c>
      <c r="L142" s="4"/>
      <c r="M142" s="4"/>
    </row>
    <row r="143" spans="7:13">
      <c r="G143" s="36">
        <v>46204</v>
      </c>
      <c r="H143" s="40">
        <v>3.6590700000000003</v>
      </c>
      <c r="I143" s="40">
        <v>3.5929189873417715</v>
      </c>
      <c r="J143" s="40">
        <v>3.6281121221436625</v>
      </c>
      <c r="K143" s="169">
        <f t="shared" si="7"/>
        <v>2026</v>
      </c>
      <c r="L143" s="4"/>
      <c r="M143" s="4"/>
    </row>
    <row r="144" spans="7:13">
      <c r="G144" s="36">
        <v>46235</v>
      </c>
      <c r="H144" s="40">
        <v>3.7678455102040815</v>
      </c>
      <c r="I144" s="40">
        <v>3.673830379746835</v>
      </c>
      <c r="J144" s="40">
        <v>3.7373446254739218</v>
      </c>
      <c r="K144" s="169">
        <f t="shared" si="7"/>
        <v>2026</v>
      </c>
      <c r="L144" s="4"/>
      <c r="M144" s="4"/>
    </row>
    <row r="145" spans="7:13">
      <c r="G145" s="36">
        <v>46266</v>
      </c>
      <c r="H145" s="40">
        <v>3.7678455102040815</v>
      </c>
      <c r="I145" s="40">
        <v>3.5658810126582274</v>
      </c>
      <c r="J145" s="40">
        <v>3.7347828875909417</v>
      </c>
      <c r="K145" s="169">
        <f t="shared" si="7"/>
        <v>2026</v>
      </c>
      <c r="L145" s="4"/>
      <c r="M145" s="4"/>
    </row>
    <row r="146" spans="7:13">
      <c r="G146" s="36">
        <v>46296</v>
      </c>
      <c r="H146" s="40">
        <v>3.8085597959183675</v>
      </c>
      <c r="I146" s="40">
        <v>3.6333240506329112</v>
      </c>
      <c r="J146" s="40">
        <v>3.7782299620862796</v>
      </c>
      <c r="K146" s="169">
        <f t="shared" si="7"/>
        <v>2026</v>
      </c>
      <c r="L146" s="4"/>
      <c r="M146" s="4"/>
    </row>
    <row r="147" spans="7:13">
      <c r="G147" s="36">
        <v>46327</v>
      </c>
      <c r="H147" s="40">
        <v>3.9309067346938775</v>
      </c>
      <c r="I147" s="40">
        <v>3.8087164556962021</v>
      </c>
      <c r="J147" s="40">
        <v>3.8831587457731325</v>
      </c>
      <c r="K147" s="169">
        <f t="shared" si="7"/>
        <v>2026</v>
      </c>
      <c r="L147" s="4"/>
      <c r="M147" s="4"/>
    </row>
    <row r="148" spans="7:13">
      <c r="G148" s="36">
        <v>46357</v>
      </c>
      <c r="H148" s="40">
        <v>4.1348863265306113</v>
      </c>
      <c r="I148" s="40">
        <v>4.0785898734177204</v>
      </c>
      <c r="J148" s="40">
        <v>4.0905570447791781</v>
      </c>
      <c r="K148" s="169">
        <f t="shared" si="7"/>
        <v>2026</v>
      </c>
      <c r="L148" s="4"/>
      <c r="M148" s="4"/>
    </row>
    <row r="149" spans="7:13">
      <c r="G149" s="36">
        <v>46388</v>
      </c>
      <c r="H149" s="40">
        <v>4.2106006122448978</v>
      </c>
      <c r="I149" s="40">
        <v>4.2765645569620245</v>
      </c>
      <c r="J149" s="40">
        <v>4.1640276872630393</v>
      </c>
      <c r="K149" s="169">
        <f t="shared" si="6"/>
        <v>2027</v>
      </c>
      <c r="L149" s="4"/>
      <c r="M149" s="4"/>
    </row>
    <row r="150" spans="7:13">
      <c r="G150" s="36">
        <v>46419</v>
      </c>
      <c r="H150" s="40">
        <v>4.224580204081632</v>
      </c>
      <c r="I150" s="40">
        <v>4.2626911392405056</v>
      </c>
      <c r="J150" s="40">
        <v>4.1985599139256076</v>
      </c>
      <c r="K150" s="169">
        <f t="shared" si="6"/>
        <v>2027</v>
      </c>
      <c r="L150" s="4"/>
      <c r="M150" s="4"/>
    </row>
    <row r="151" spans="7:13">
      <c r="G151" s="36">
        <v>46447</v>
      </c>
      <c r="H151" s="40">
        <v>4.0851924489795914</v>
      </c>
      <c r="I151" s="40">
        <v>4.2488177215189866</v>
      </c>
      <c r="J151" s="40">
        <v>4.0509013423506506</v>
      </c>
      <c r="K151" s="169">
        <f t="shared" si="6"/>
        <v>2027</v>
      </c>
      <c r="L151" s="4"/>
      <c r="M151" s="4"/>
    </row>
    <row r="152" spans="7:13">
      <c r="G152" s="36">
        <v>46478</v>
      </c>
      <c r="H152" s="40">
        <v>3.8065189795918366</v>
      </c>
      <c r="I152" s="40">
        <v>3.68193164556962</v>
      </c>
      <c r="J152" s="40">
        <v>3.7761805717798955</v>
      </c>
      <c r="K152" s="169">
        <f t="shared" si="6"/>
        <v>2027</v>
      </c>
      <c r="L152" s="4"/>
      <c r="M152" s="4"/>
    </row>
    <row r="153" spans="7:13">
      <c r="G153" s="36">
        <v>46508</v>
      </c>
      <c r="H153" s="40">
        <v>3.778661836734694</v>
      </c>
      <c r="I153" s="40">
        <v>3.7234506329113919</v>
      </c>
      <c r="J153" s="40">
        <v>3.7482063940977564</v>
      </c>
      <c r="K153" s="169">
        <f t="shared" si="6"/>
        <v>2027</v>
      </c>
      <c r="L153" s="4"/>
      <c r="M153" s="4"/>
    </row>
    <row r="154" spans="7:13">
      <c r="G154" s="36">
        <v>46539</v>
      </c>
      <c r="H154" s="40">
        <v>3.7647842857142861</v>
      </c>
      <c r="I154" s="40">
        <v>3.5851215189873415</v>
      </c>
      <c r="J154" s="40">
        <v>3.731708802131366</v>
      </c>
      <c r="K154" s="169">
        <f t="shared" si="6"/>
        <v>2027</v>
      </c>
      <c r="L154" s="4"/>
      <c r="M154" s="4"/>
    </row>
    <row r="155" spans="7:13">
      <c r="G155" s="36">
        <v>46569</v>
      </c>
      <c r="H155" s="40">
        <v>3.8204985714285713</v>
      </c>
      <c r="I155" s="40">
        <v>3.7372227848101263</v>
      </c>
      <c r="J155" s="40">
        <v>3.7902188953786249</v>
      </c>
      <c r="K155" s="169">
        <f t="shared" si="6"/>
        <v>2027</v>
      </c>
      <c r="L155" s="4"/>
      <c r="M155" s="4"/>
    </row>
    <row r="156" spans="7:13">
      <c r="G156" s="36">
        <v>46600</v>
      </c>
      <c r="H156" s="40">
        <v>3.8901924489795916</v>
      </c>
      <c r="I156" s="40">
        <v>3.8340329113924048</v>
      </c>
      <c r="J156" s="40">
        <v>3.8602055743416335</v>
      </c>
      <c r="K156" s="169">
        <f t="shared" si="6"/>
        <v>2027</v>
      </c>
      <c r="L156" s="4"/>
      <c r="M156" s="4"/>
    </row>
    <row r="157" spans="7:13">
      <c r="G157" s="36">
        <v>46631</v>
      </c>
      <c r="H157" s="40">
        <v>3.8901924489795916</v>
      </c>
      <c r="I157" s="40">
        <v>3.7095772151898729</v>
      </c>
      <c r="J157" s="40">
        <v>3.8576438364586534</v>
      </c>
      <c r="K157" s="169">
        <f t="shared" si="6"/>
        <v>2027</v>
      </c>
      <c r="L157" s="4"/>
      <c r="M157" s="4"/>
    </row>
    <row r="158" spans="7:13">
      <c r="G158" s="36">
        <v>46661</v>
      </c>
      <c r="H158" s="40">
        <v>4.0016210204081633</v>
      </c>
      <c r="I158" s="40">
        <v>3.806387341772151</v>
      </c>
      <c r="J158" s="40">
        <v>3.9721022850701919</v>
      </c>
      <c r="K158" s="169">
        <f t="shared" si="6"/>
        <v>2027</v>
      </c>
      <c r="L158" s="4"/>
      <c r="M158" s="4"/>
    </row>
    <row r="159" spans="7:13">
      <c r="G159" s="36">
        <v>46692</v>
      </c>
      <c r="H159" s="40">
        <v>4.0991720408163266</v>
      </c>
      <c r="I159" s="40">
        <v>3.9584886075949361</v>
      </c>
      <c r="J159" s="40">
        <v>4.0521309765344808</v>
      </c>
      <c r="K159" s="169">
        <f t="shared" si="6"/>
        <v>2027</v>
      </c>
      <c r="L159" s="4"/>
      <c r="M159" s="4"/>
    </row>
    <row r="160" spans="7:13">
      <c r="G160" s="36">
        <v>46722</v>
      </c>
      <c r="H160" s="40">
        <v>4.2802944897959181</v>
      </c>
      <c r="I160" s="40">
        <v>4.19352658227848</v>
      </c>
      <c r="J160" s="40">
        <v>4.2365761041090275</v>
      </c>
      <c r="K160" s="169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4.35907</v>
      </c>
      <c r="I161" s="40">
        <v>4.3685139240506317</v>
      </c>
      <c r="J161" s="40">
        <v>4.3131208320524648</v>
      </c>
      <c r="K161" s="169">
        <f t="shared" si="8"/>
        <v>2028</v>
      </c>
      <c r="L161" s="4"/>
      <c r="M161" s="4"/>
    </row>
    <row r="162" spans="7:13">
      <c r="G162" s="36">
        <v>46784</v>
      </c>
      <c r="H162" s="40">
        <v>4.35907</v>
      </c>
      <c r="I162" s="40">
        <v>4.4676531645569604</v>
      </c>
      <c r="J162" s="40">
        <v>4.3336147351163037</v>
      </c>
      <c r="K162" s="169">
        <f t="shared" si="8"/>
        <v>2028</v>
      </c>
      <c r="L162" s="4"/>
      <c r="M162" s="4"/>
    </row>
    <row r="163" spans="7:13">
      <c r="G163" s="36">
        <v>46813</v>
      </c>
      <c r="H163" s="40">
        <v>4.1876414285714283</v>
      </c>
      <c r="I163" s="40">
        <v>4.4392987341772141</v>
      </c>
      <c r="J163" s="40">
        <v>4.1537807357311198</v>
      </c>
      <c r="K163" s="169">
        <f t="shared" si="8"/>
        <v>2028</v>
      </c>
      <c r="L163" s="4"/>
      <c r="M163" s="4"/>
    </row>
    <row r="164" spans="7:13">
      <c r="G164" s="36">
        <v>46844</v>
      </c>
      <c r="H164" s="40">
        <v>3.9877434693877549</v>
      </c>
      <c r="I164" s="40">
        <v>3.8865898734177211</v>
      </c>
      <c r="J164" s="40">
        <v>3.9581664309867817</v>
      </c>
      <c r="K164" s="169">
        <f t="shared" si="8"/>
        <v>2028</v>
      </c>
      <c r="L164" s="4"/>
      <c r="M164" s="4"/>
    </row>
    <row r="165" spans="7:13">
      <c r="G165" s="36">
        <v>46874</v>
      </c>
      <c r="H165" s="40">
        <v>3.9448863265306127</v>
      </c>
      <c r="I165" s="40">
        <v>3.9716531645569617</v>
      </c>
      <c r="J165" s="40">
        <v>3.9151292345527207</v>
      </c>
      <c r="K165" s="169">
        <f t="shared" si="8"/>
        <v>2028</v>
      </c>
      <c r="L165" s="4"/>
      <c r="M165" s="4"/>
    </row>
    <row r="166" spans="7:13">
      <c r="G166" s="36">
        <v>46905</v>
      </c>
      <c r="H166" s="40">
        <v>3.930600612244898</v>
      </c>
      <c r="I166" s="40">
        <v>3.8157037974683541</v>
      </c>
      <c r="J166" s="40">
        <v>3.8982217645250539</v>
      </c>
      <c r="K166" s="169">
        <f t="shared" si="8"/>
        <v>2028</v>
      </c>
      <c r="L166" s="4"/>
      <c r="M166" s="4"/>
    </row>
    <row r="167" spans="7:13">
      <c r="G167" s="36">
        <v>46935</v>
      </c>
      <c r="H167" s="40">
        <v>4.0020291836734696</v>
      </c>
      <c r="I167" s="40">
        <v>3.9858303797468349</v>
      </c>
      <c r="J167" s="40">
        <v>3.9725121631314688</v>
      </c>
      <c r="K167" s="169">
        <f t="shared" si="8"/>
        <v>2028</v>
      </c>
      <c r="L167" s="4"/>
      <c r="M167" s="4"/>
    </row>
    <row r="168" spans="7:13">
      <c r="G168" s="36">
        <v>46966</v>
      </c>
      <c r="H168" s="40">
        <v>4.1019271428571429</v>
      </c>
      <c r="I168" s="40">
        <v>4.0991468354430367</v>
      </c>
      <c r="J168" s="40">
        <v>4.072829818628958</v>
      </c>
      <c r="K168" s="169">
        <f t="shared" si="8"/>
        <v>2028</v>
      </c>
      <c r="L168" s="4"/>
      <c r="M168" s="4"/>
    </row>
    <row r="169" spans="7:13">
      <c r="G169" s="36">
        <v>46997</v>
      </c>
      <c r="H169" s="40">
        <v>4.1162128571428562</v>
      </c>
      <c r="I169" s="40">
        <v>3.9716531645569617</v>
      </c>
      <c r="J169" s="40">
        <v>4.0846138128906651</v>
      </c>
      <c r="K169" s="169">
        <f t="shared" si="8"/>
        <v>2028</v>
      </c>
      <c r="L169" s="4"/>
      <c r="M169" s="4"/>
    </row>
    <row r="170" spans="7:13">
      <c r="G170" s="36">
        <v>47027</v>
      </c>
      <c r="H170" s="40">
        <v>4.2162128571428568</v>
      </c>
      <c r="I170" s="40">
        <v>4.0991468354430367</v>
      </c>
      <c r="J170" s="40">
        <v>4.1875956757864543</v>
      </c>
      <c r="K170" s="169">
        <f t="shared" si="8"/>
        <v>2028</v>
      </c>
      <c r="L170" s="4"/>
      <c r="M170" s="4"/>
    </row>
    <row r="171" spans="7:13">
      <c r="G171" s="36">
        <v>47058</v>
      </c>
      <c r="H171" s="40">
        <v>4.35907</v>
      </c>
      <c r="I171" s="40">
        <v>4.2550962025316439</v>
      </c>
      <c r="J171" s="40">
        <v>4.3131208320524648</v>
      </c>
      <c r="K171" s="169">
        <f t="shared" si="8"/>
        <v>2028</v>
      </c>
      <c r="L171" s="4"/>
      <c r="M171" s="4"/>
    </row>
    <row r="172" spans="7:13">
      <c r="G172" s="36">
        <v>47088</v>
      </c>
      <c r="H172" s="40">
        <v>4.6018251020408156</v>
      </c>
      <c r="I172" s="40">
        <v>4.4960075949367084</v>
      </c>
      <c r="J172" s="40">
        <v>4.5594575468798038</v>
      </c>
      <c r="K172" s="169">
        <f t="shared" si="8"/>
        <v>2028</v>
      </c>
      <c r="L172" s="4"/>
      <c r="M172" s="4"/>
    </row>
    <row r="173" spans="7:13">
      <c r="G173" s="36">
        <v>47119</v>
      </c>
      <c r="H173" s="40">
        <v>4.7171312244897958</v>
      </c>
      <c r="I173" s="40">
        <v>4.8110455696202523</v>
      </c>
      <c r="J173" s="40">
        <v>4.6726863613075116</v>
      </c>
      <c r="K173" s="169">
        <f t="shared" si="8"/>
        <v>2029</v>
      </c>
      <c r="L173" s="4"/>
      <c r="M173" s="4"/>
    </row>
    <row r="174" spans="7:13">
      <c r="G174" s="36">
        <v>47150</v>
      </c>
      <c r="H174" s="40">
        <v>4.7318251020408164</v>
      </c>
      <c r="I174" s="40">
        <v>4.898235443037974</v>
      </c>
      <c r="J174" s="40">
        <v>4.7079358745773137</v>
      </c>
      <c r="K174" s="169">
        <f t="shared" si="8"/>
        <v>2029</v>
      </c>
      <c r="L174" s="4"/>
      <c r="M174" s="4"/>
    </row>
    <row r="175" spans="7:13">
      <c r="G175" s="36">
        <v>47178</v>
      </c>
      <c r="H175" s="40">
        <v>4.5999883673469384</v>
      </c>
      <c r="I175" s="40">
        <v>4.8110455696202523</v>
      </c>
      <c r="J175" s="40">
        <v>4.5678600471359774</v>
      </c>
      <c r="K175" s="169">
        <f t="shared" si="8"/>
        <v>2029</v>
      </c>
      <c r="L175" s="4"/>
      <c r="M175" s="4"/>
    </row>
    <row r="176" spans="7:13">
      <c r="G176" s="36">
        <v>47209</v>
      </c>
      <c r="H176" s="40">
        <v>4.2779475510204072</v>
      </c>
      <c r="I176" s="40">
        <v>4.2009189873417707</v>
      </c>
      <c r="J176" s="40">
        <v>4.2495897325545648</v>
      </c>
      <c r="K176" s="169">
        <f t="shared" si="8"/>
        <v>2029</v>
      </c>
      <c r="L176" s="4"/>
      <c r="M176" s="4"/>
    </row>
    <row r="177" spans="7:13">
      <c r="G177" s="36">
        <v>47239</v>
      </c>
      <c r="H177" s="40">
        <v>4.2486618367346933</v>
      </c>
      <c r="I177" s="40">
        <v>4.2444632911392395</v>
      </c>
      <c r="J177" s="40">
        <v>4.2201809816579567</v>
      </c>
      <c r="K177" s="169">
        <f t="shared" si="8"/>
        <v>2029</v>
      </c>
      <c r="L177" s="4"/>
      <c r="M177" s="4"/>
    </row>
    <row r="178" spans="7:13">
      <c r="G178" s="36">
        <v>47270</v>
      </c>
      <c r="H178" s="40">
        <v>4.2193761224489794</v>
      </c>
      <c r="I178" s="40">
        <v>4.1572734177215178</v>
      </c>
      <c r="J178" s="40">
        <v>4.188210492878369</v>
      </c>
      <c r="K178" s="169">
        <f t="shared" si="8"/>
        <v>2029</v>
      </c>
      <c r="L178" s="4"/>
      <c r="M178" s="4"/>
    </row>
    <row r="179" spans="7:13">
      <c r="G179" s="36">
        <v>47300</v>
      </c>
      <c r="H179" s="40">
        <v>4.2926414285714278</v>
      </c>
      <c r="I179" s="40">
        <v>4.1427924050632896</v>
      </c>
      <c r="J179" s="40">
        <v>4.2643453427605289</v>
      </c>
      <c r="K179" s="169">
        <f t="shared" si="8"/>
        <v>2029</v>
      </c>
      <c r="L179" s="4"/>
      <c r="M179" s="4"/>
    </row>
    <row r="180" spans="7:13">
      <c r="G180" s="36">
        <v>47331</v>
      </c>
      <c r="H180" s="40">
        <v>4.3950904081632656</v>
      </c>
      <c r="I180" s="40">
        <v>4.3170708860759479</v>
      </c>
      <c r="J180" s="40">
        <v>4.367224736140999</v>
      </c>
      <c r="K180" s="169">
        <f t="shared" si="8"/>
        <v>2029</v>
      </c>
      <c r="L180" s="4"/>
      <c r="M180" s="4"/>
    </row>
    <row r="181" spans="7:13">
      <c r="G181" s="36">
        <v>47362</v>
      </c>
      <c r="H181" s="40">
        <v>4.4096822448979589</v>
      </c>
      <c r="I181" s="40">
        <v>4.2444632911392395</v>
      </c>
      <c r="J181" s="40">
        <v>4.3793161389486635</v>
      </c>
      <c r="K181" s="169">
        <f t="shared" si="8"/>
        <v>2029</v>
      </c>
      <c r="L181" s="4"/>
      <c r="M181" s="4"/>
    </row>
    <row r="182" spans="7:13">
      <c r="G182" s="36">
        <v>47392</v>
      </c>
      <c r="H182" s="40">
        <v>4.4975393877551015</v>
      </c>
      <c r="I182" s="40">
        <v>4.4623873417721516</v>
      </c>
      <c r="J182" s="40">
        <v>4.4701041295214674</v>
      </c>
      <c r="K182" s="169">
        <f t="shared" si="8"/>
        <v>2029</v>
      </c>
      <c r="L182" s="4"/>
      <c r="M182" s="4"/>
    </row>
    <row r="183" spans="7:13">
      <c r="G183" s="36">
        <v>47423</v>
      </c>
      <c r="H183" s="40">
        <v>4.6585597959183671</v>
      </c>
      <c r="I183" s="40">
        <v>4.8110455696202523</v>
      </c>
      <c r="J183" s="40">
        <v>4.6138688595142945</v>
      </c>
      <c r="K183" s="169">
        <f t="shared" si="8"/>
        <v>2029</v>
      </c>
      <c r="L183" s="4"/>
      <c r="M183" s="4"/>
    </row>
    <row r="184" spans="7:13">
      <c r="G184" s="36">
        <v>47453</v>
      </c>
      <c r="H184" s="40">
        <v>4.966008775510204</v>
      </c>
      <c r="I184" s="40">
        <v>5.0725139240506323</v>
      </c>
      <c r="J184" s="40">
        <v>4.925171247054001</v>
      </c>
      <c r="K184" s="169">
        <f t="shared" si="8"/>
        <v>2029</v>
      </c>
      <c r="L184" s="4"/>
      <c r="M184" s="4"/>
    </row>
    <row r="185" spans="7:13">
      <c r="G185" s="36">
        <v>47484</v>
      </c>
      <c r="H185" s="40">
        <v>5.0303965306122445</v>
      </c>
      <c r="I185" s="40">
        <v>5.2879063291139232</v>
      </c>
      <c r="J185" s="40">
        <v>4.9872677733374324</v>
      </c>
      <c r="K185" s="169">
        <f t="shared" si="8"/>
        <v>2030</v>
      </c>
      <c r="L185" s="4"/>
      <c r="M185" s="4"/>
    </row>
    <row r="186" spans="7:13">
      <c r="G186" s="36">
        <v>47515</v>
      </c>
      <c r="H186" s="40">
        <v>5.045396530612245</v>
      </c>
      <c r="I186" s="40">
        <v>5.3176784810126572</v>
      </c>
      <c r="J186" s="40">
        <v>5.0228246951531919</v>
      </c>
      <c r="K186" s="169">
        <f t="shared" si="8"/>
        <v>2030</v>
      </c>
      <c r="L186" s="4"/>
      <c r="M186" s="4"/>
    </row>
    <row r="187" spans="7:13">
      <c r="G187" s="36">
        <v>47543</v>
      </c>
      <c r="H187" s="40">
        <v>4.9103965306122452</v>
      </c>
      <c r="I187" s="40">
        <v>5.1390455696202517</v>
      </c>
      <c r="J187" s="40">
        <v>4.8795723127369612</v>
      </c>
      <c r="K187" s="169">
        <f t="shared" si="8"/>
        <v>2030</v>
      </c>
      <c r="L187" s="4"/>
      <c r="M187" s="4"/>
    </row>
    <row r="188" spans="7:13">
      <c r="G188" s="36">
        <v>47574</v>
      </c>
      <c r="H188" s="40">
        <v>4.5952944897959176</v>
      </c>
      <c r="I188" s="40">
        <v>4.5731721518987332</v>
      </c>
      <c r="J188" s="40">
        <v>4.5682699251972538</v>
      </c>
      <c r="K188" s="169">
        <f t="shared" si="8"/>
        <v>2030</v>
      </c>
      <c r="L188" s="4"/>
      <c r="M188" s="4"/>
    </row>
    <row r="189" spans="7:13">
      <c r="G189" s="36">
        <v>47604</v>
      </c>
      <c r="H189" s="40">
        <v>4.5802944897959179</v>
      </c>
      <c r="I189" s="40">
        <v>4.5880582278480997</v>
      </c>
      <c r="J189" s="40">
        <v>4.5532069064453333</v>
      </c>
      <c r="K189" s="169">
        <f t="shared" si="8"/>
        <v>2030</v>
      </c>
      <c r="L189" s="4"/>
      <c r="M189" s="4"/>
    </row>
    <row r="190" spans="7:13">
      <c r="G190" s="36">
        <v>47635</v>
      </c>
      <c r="H190" s="40">
        <v>4.5502944897959186</v>
      </c>
      <c r="I190" s="40">
        <v>4.468868354430378</v>
      </c>
      <c r="J190" s="40">
        <v>4.52051913105851</v>
      </c>
      <c r="K190" s="169">
        <f t="shared" si="8"/>
        <v>2030</v>
      </c>
      <c r="L190" s="4"/>
      <c r="M190" s="4"/>
    </row>
    <row r="191" spans="7:13">
      <c r="G191" s="36">
        <v>47665</v>
      </c>
      <c r="H191" s="40">
        <v>4.6252944897959187</v>
      </c>
      <c r="I191" s="40">
        <v>4.468868354430378</v>
      </c>
      <c r="J191" s="40">
        <v>4.5983959627010975</v>
      </c>
      <c r="K191" s="169">
        <f t="shared" si="8"/>
        <v>2030</v>
      </c>
      <c r="L191" s="4"/>
      <c r="M191" s="4"/>
    </row>
    <row r="192" spans="7:13">
      <c r="G192" s="36">
        <v>47696</v>
      </c>
      <c r="H192" s="40">
        <v>4.7602944897959185</v>
      </c>
      <c r="I192" s="40">
        <v>4.6624886075949359</v>
      </c>
      <c r="J192" s="40">
        <v>4.7339631314683883</v>
      </c>
      <c r="K192" s="169">
        <f t="shared" si="8"/>
        <v>2030</v>
      </c>
      <c r="L192" s="4"/>
      <c r="M192" s="4"/>
    </row>
    <row r="193" spans="7:13">
      <c r="G193" s="36">
        <v>47727</v>
      </c>
      <c r="H193" s="40">
        <v>4.8353965306122451</v>
      </c>
      <c r="I193" s="40">
        <v>4.5731721518987332</v>
      </c>
      <c r="J193" s="40">
        <v>4.8068189568603339</v>
      </c>
      <c r="K193" s="169">
        <f t="shared" si="8"/>
        <v>2030</v>
      </c>
      <c r="L193" s="4"/>
      <c r="M193" s="4"/>
    </row>
    <row r="194" spans="7:13">
      <c r="G194" s="36">
        <v>47757</v>
      </c>
      <c r="H194" s="40">
        <v>4.8953965306122447</v>
      </c>
      <c r="I194" s="40">
        <v>4.7666911392405051</v>
      </c>
      <c r="J194" s="40">
        <v>4.8696327697509991</v>
      </c>
      <c r="K194" s="169">
        <f t="shared" si="8"/>
        <v>2030</v>
      </c>
      <c r="L194" s="4"/>
      <c r="M194" s="4"/>
    </row>
    <row r="195" spans="7:13">
      <c r="G195" s="36">
        <v>47788</v>
      </c>
      <c r="H195" s="40">
        <v>5.045396530612245</v>
      </c>
      <c r="I195" s="40">
        <v>5.2432481012658219</v>
      </c>
      <c r="J195" s="40">
        <v>5.0023307920893538</v>
      </c>
      <c r="K195" s="169">
        <f t="shared" si="8"/>
        <v>2030</v>
      </c>
      <c r="L195" s="4"/>
      <c r="M195" s="4"/>
    </row>
    <row r="196" spans="7:13">
      <c r="G196" s="36">
        <v>47818</v>
      </c>
      <c r="H196" s="40">
        <v>5.270498571428571</v>
      </c>
      <c r="I196" s="40">
        <v>5.4815265822784793</v>
      </c>
      <c r="J196" s="40">
        <v>5.2309402807664718</v>
      </c>
      <c r="K196" s="169">
        <f t="shared" si="8"/>
        <v>2030</v>
      </c>
      <c r="L196" s="4"/>
      <c r="M196" s="4"/>
    </row>
    <row r="197" spans="7:13">
      <c r="G197" s="36">
        <v>47849</v>
      </c>
      <c r="H197" s="40">
        <v>5.3871312244897958</v>
      </c>
      <c r="I197" s="40">
        <v>5.7093746835443024</v>
      </c>
      <c r="J197" s="40">
        <v>5.3455011988933299</v>
      </c>
      <c r="K197" s="169">
        <f t="shared" si="8"/>
        <v>2031</v>
      </c>
      <c r="L197" s="4"/>
      <c r="M197" s="4"/>
    </row>
    <row r="198" spans="7:13">
      <c r="G198" s="36">
        <v>47880</v>
      </c>
      <c r="H198" s="40">
        <v>5.4332536734693875</v>
      </c>
      <c r="I198" s="40">
        <v>5.7551468354430364</v>
      </c>
      <c r="J198" s="40">
        <v>5.4123113228814432</v>
      </c>
      <c r="K198" s="169">
        <f t="shared" si="8"/>
        <v>2031</v>
      </c>
      <c r="L198" s="4"/>
      <c r="M198" s="4"/>
    </row>
    <row r="199" spans="7:13">
      <c r="G199" s="36">
        <v>47908</v>
      </c>
      <c r="H199" s="40">
        <v>5.202641428571428</v>
      </c>
      <c r="I199" s="40">
        <v>5.3887670886075938</v>
      </c>
      <c r="J199" s="40">
        <v>5.1730450046111285</v>
      </c>
      <c r="K199" s="169">
        <f t="shared" si="8"/>
        <v>2031</v>
      </c>
      <c r="L199" s="4"/>
      <c r="M199" s="4"/>
    </row>
    <row r="200" spans="7:13">
      <c r="G200" s="36">
        <v>47939</v>
      </c>
      <c r="H200" s="40">
        <v>4.8027434693877549</v>
      </c>
      <c r="I200" s="40">
        <v>4.8392987341772136</v>
      </c>
      <c r="J200" s="40">
        <v>4.7765904498411729</v>
      </c>
      <c r="K200" s="169">
        <f t="shared" si="8"/>
        <v>2031</v>
      </c>
      <c r="L200" s="4"/>
      <c r="M200" s="4"/>
    </row>
    <row r="201" spans="7:13">
      <c r="G201" s="36">
        <v>47969</v>
      </c>
      <c r="H201" s="40">
        <v>4.7566210204081623</v>
      </c>
      <c r="I201" s="40">
        <v>4.8241088607594929</v>
      </c>
      <c r="J201" s="40">
        <v>4.7302742289168975</v>
      </c>
      <c r="K201" s="169">
        <f t="shared" si="8"/>
        <v>2031</v>
      </c>
      <c r="L201" s="4"/>
      <c r="M201" s="4"/>
    </row>
    <row r="202" spans="7:13">
      <c r="G202" s="36">
        <v>48000</v>
      </c>
      <c r="H202" s="40">
        <v>4.7566210204081623</v>
      </c>
      <c r="I202" s="40">
        <v>4.6409189873417711</v>
      </c>
      <c r="J202" s="40">
        <v>4.7277124910339179</v>
      </c>
      <c r="K202" s="169">
        <f t="shared" si="8"/>
        <v>2031</v>
      </c>
      <c r="L202" s="4"/>
      <c r="M202" s="4"/>
    </row>
    <row r="203" spans="7:13">
      <c r="G203" s="36">
        <v>48030</v>
      </c>
      <c r="H203" s="40">
        <v>4.8795802040816323</v>
      </c>
      <c r="I203" s="40">
        <v>4.6409189873417711</v>
      </c>
      <c r="J203" s="40">
        <v>4.8537499948765239</v>
      </c>
      <c r="K203" s="169">
        <f t="shared" si="8"/>
        <v>2031</v>
      </c>
      <c r="L203" s="4"/>
      <c r="M203" s="4"/>
    </row>
    <row r="204" spans="7:13">
      <c r="G204" s="36">
        <v>48061</v>
      </c>
      <c r="H204" s="40">
        <v>4.9872332653061218</v>
      </c>
      <c r="I204" s="40">
        <v>4.8392987341772136</v>
      </c>
      <c r="J204" s="40">
        <v>4.9618553335382725</v>
      </c>
      <c r="K204" s="169">
        <f t="shared" si="8"/>
        <v>2031</v>
      </c>
      <c r="L204" s="4"/>
      <c r="M204" s="4"/>
    </row>
    <row r="205" spans="7:13">
      <c r="G205" s="36">
        <v>48092</v>
      </c>
      <c r="H205" s="40">
        <v>5.0026414285714287</v>
      </c>
      <c r="I205" s="40">
        <v>4.732463291139239</v>
      </c>
      <c r="J205" s="40">
        <v>4.9747664924684907</v>
      </c>
      <c r="K205" s="169">
        <f t="shared" si="8"/>
        <v>2031</v>
      </c>
      <c r="L205" s="4"/>
      <c r="M205" s="4"/>
    </row>
    <row r="206" spans="7:13">
      <c r="G206" s="36">
        <v>48122</v>
      </c>
      <c r="H206" s="40">
        <v>5.0487638775510204</v>
      </c>
      <c r="I206" s="40">
        <v>4.946134177215189</v>
      </c>
      <c r="J206" s="40">
        <v>5.0236444512757465</v>
      </c>
      <c r="K206" s="169">
        <f t="shared" si="8"/>
        <v>2031</v>
      </c>
      <c r="L206" s="4"/>
      <c r="M206" s="4"/>
    </row>
    <row r="207" spans="7:13">
      <c r="G207" s="36">
        <v>48153</v>
      </c>
      <c r="H207" s="40">
        <v>5.1872332653061228</v>
      </c>
      <c r="I207" s="40">
        <v>5.251450632911391</v>
      </c>
      <c r="J207" s="40">
        <v>5.1447634183830315</v>
      </c>
      <c r="K207" s="169">
        <f t="shared" si="8"/>
        <v>2031</v>
      </c>
      <c r="L207" s="4"/>
      <c r="M207" s="4"/>
    </row>
    <row r="208" spans="7:13">
      <c r="G208" s="36">
        <v>48183</v>
      </c>
      <c r="H208" s="40">
        <v>5.4025393877551018</v>
      </c>
      <c r="I208" s="40">
        <v>5.7093746835443024</v>
      </c>
      <c r="J208" s="40">
        <v>5.3635358335895074</v>
      </c>
      <c r="K208" s="169">
        <f t="shared" si="8"/>
        <v>2031</v>
      </c>
      <c r="L208" s="4"/>
      <c r="M208" s="4"/>
    </row>
    <row r="209" spans="7:13">
      <c r="G209" s="36">
        <v>48214</v>
      </c>
      <c r="H209" s="40">
        <v>5.5378455102040816</v>
      </c>
      <c r="I209" s="40">
        <v>5.9295265822784797</v>
      </c>
      <c r="J209" s="40">
        <v>5.4968486730197768</v>
      </c>
      <c r="K209" s="169">
        <f t="shared" si="8"/>
        <v>2032</v>
      </c>
      <c r="L209" s="4"/>
      <c r="M209" s="4"/>
    </row>
    <row r="210" spans="7:13">
      <c r="G210" s="36">
        <v>48245</v>
      </c>
      <c r="H210" s="40">
        <v>5.5693761224489791</v>
      </c>
      <c r="I210" s="40">
        <v>5.9295265822784797</v>
      </c>
      <c r="J210" s="40">
        <v>5.5490056563172461</v>
      </c>
      <c r="K210" s="169">
        <f t="shared" si="8"/>
        <v>2032</v>
      </c>
      <c r="L210" s="4"/>
      <c r="M210" s="4"/>
    </row>
    <row r="211" spans="7:13">
      <c r="G211" s="36">
        <v>48274</v>
      </c>
      <c r="H211" s="40">
        <v>5.3644781632653054</v>
      </c>
      <c r="I211" s="40">
        <v>5.522741772151897</v>
      </c>
      <c r="J211" s="40">
        <v>5.3355616559073678</v>
      </c>
      <c r="K211" s="169">
        <f t="shared" si="8"/>
        <v>2032</v>
      </c>
      <c r="L211" s="4"/>
      <c r="M211" s="4"/>
    </row>
    <row r="212" spans="7:13">
      <c r="G212" s="36">
        <v>48305</v>
      </c>
      <c r="H212" s="40">
        <v>5.0807026530612243</v>
      </c>
      <c r="I212" s="40">
        <v>5.0533746835443027</v>
      </c>
      <c r="J212" s="40">
        <v>5.0557174095706534</v>
      </c>
      <c r="K212" s="169">
        <f t="shared" si="8"/>
        <v>2032</v>
      </c>
      <c r="L212" s="4"/>
      <c r="M212" s="4"/>
    </row>
    <row r="213" spans="7:13">
      <c r="G213" s="36">
        <v>48335</v>
      </c>
      <c r="H213" s="40">
        <v>4.9388659183673465</v>
      </c>
      <c r="I213" s="40">
        <v>5.0377797468354419</v>
      </c>
      <c r="J213" s="40">
        <v>4.9132847832769757</v>
      </c>
      <c r="K213" s="169">
        <f t="shared" si="8"/>
        <v>2032</v>
      </c>
      <c r="L213" s="4"/>
      <c r="M213" s="4"/>
    </row>
    <row r="214" spans="7:13">
      <c r="G214" s="36">
        <v>48366</v>
      </c>
      <c r="H214" s="40">
        <v>4.9230495918367341</v>
      </c>
      <c r="I214" s="40">
        <v>4.8969189873417713</v>
      </c>
      <c r="J214" s="40">
        <v>4.8948402705195209</v>
      </c>
      <c r="K214" s="169">
        <f t="shared" si="8"/>
        <v>2032</v>
      </c>
      <c r="L214" s="4"/>
      <c r="M214" s="4"/>
    </row>
    <row r="215" spans="7:13">
      <c r="G215" s="36">
        <v>48396</v>
      </c>
      <c r="H215" s="40">
        <v>5.1437638775510202</v>
      </c>
      <c r="I215" s="40">
        <v>4.9126151898734163</v>
      </c>
      <c r="J215" s="40">
        <v>5.1190435700379142</v>
      </c>
      <c r="K215" s="169">
        <f t="shared" si="8"/>
        <v>2032</v>
      </c>
      <c r="L215" s="4"/>
      <c r="M215" s="4"/>
    </row>
    <row r="216" spans="7:13">
      <c r="G216" s="36">
        <v>48427</v>
      </c>
      <c r="H216" s="40">
        <v>5.3329475510204079</v>
      </c>
      <c r="I216" s="40">
        <v>5.131653164556961</v>
      </c>
      <c r="J216" s="40">
        <v>5.3090220514396966</v>
      </c>
      <c r="K216" s="169">
        <f t="shared" si="8"/>
        <v>2032</v>
      </c>
      <c r="L216" s="4"/>
      <c r="M216" s="4"/>
    </row>
    <row r="217" spans="7:13">
      <c r="G217" s="36">
        <v>48458</v>
      </c>
      <c r="H217" s="40">
        <v>5.3014169387755095</v>
      </c>
      <c r="I217" s="40">
        <v>5.0690708860759486</v>
      </c>
      <c r="J217" s="40">
        <v>5.2747972333230866</v>
      </c>
      <c r="K217" s="169">
        <f t="shared" si="8"/>
        <v>2032</v>
      </c>
      <c r="L217" s="4"/>
      <c r="M217" s="4"/>
    </row>
    <row r="218" spans="7:13">
      <c r="G218" s="36">
        <v>48488</v>
      </c>
      <c r="H218" s="40">
        <v>5.3644781632653054</v>
      </c>
      <c r="I218" s="40">
        <v>5.4601594936708846</v>
      </c>
      <c r="J218" s="40">
        <v>5.340685131673327</v>
      </c>
      <c r="K218" s="169">
        <f t="shared" si="8"/>
        <v>2032</v>
      </c>
      <c r="L218" s="4"/>
      <c r="M218" s="4"/>
    </row>
    <row r="219" spans="7:13">
      <c r="G219" s="36">
        <v>48519</v>
      </c>
      <c r="H219" s="40">
        <v>5.4747842857142857</v>
      </c>
      <c r="I219" s="40">
        <v>5.6479063291139227</v>
      </c>
      <c r="J219" s="40">
        <v>5.4335225125525159</v>
      </c>
      <c r="K219" s="169">
        <f t="shared" si="8"/>
        <v>2032</v>
      </c>
      <c r="L219" s="4"/>
      <c r="M219" s="4"/>
    </row>
    <row r="220" spans="7:13">
      <c r="G220" s="36">
        <v>48549</v>
      </c>
      <c r="H220" s="40">
        <v>5.7113148979591832</v>
      </c>
      <c r="I220" s="40">
        <v>6.0077037974683529</v>
      </c>
      <c r="J220" s="40">
        <v>5.6736085869453845</v>
      </c>
      <c r="K220" s="169">
        <f t="shared" si="8"/>
        <v>2032</v>
      </c>
      <c r="L220" s="4"/>
      <c r="M220" s="4"/>
    </row>
    <row r="221" spans="7:13">
      <c r="G221" s="36">
        <v>48580</v>
      </c>
      <c r="H221" s="40">
        <v>5.8059067346938775</v>
      </c>
      <c r="I221" s="40">
        <v>6.2212734177215179</v>
      </c>
      <c r="J221" s="40">
        <v>5.7660360897632961</v>
      </c>
      <c r="K221" s="169">
        <f t="shared" si="8"/>
        <v>2033</v>
      </c>
      <c r="L221" s="4"/>
      <c r="M221" s="4"/>
    </row>
    <row r="222" spans="7:13">
      <c r="G222" s="36">
        <v>48611</v>
      </c>
      <c r="H222" s="40">
        <v>5.822029183673469</v>
      </c>
      <c r="I222" s="40">
        <v>6.3976784810126563</v>
      </c>
      <c r="J222" s="40">
        <v>5.8027201762475675</v>
      </c>
      <c r="K222" s="169">
        <f t="shared" si="8"/>
        <v>2033</v>
      </c>
      <c r="L222" s="4"/>
      <c r="M222" s="4"/>
    </row>
    <row r="223" spans="7:13">
      <c r="G223" s="36">
        <v>48639</v>
      </c>
      <c r="H223" s="40">
        <v>5.6281516326530605</v>
      </c>
      <c r="I223" s="40">
        <v>5.8364632911392391</v>
      </c>
      <c r="J223" s="40">
        <v>5.6003428834921616</v>
      </c>
      <c r="K223" s="169">
        <f t="shared" si="8"/>
        <v>2033</v>
      </c>
      <c r="L223" s="4"/>
      <c r="M223" s="4"/>
    </row>
    <row r="224" spans="7:13">
      <c r="G224" s="36">
        <v>48670</v>
      </c>
      <c r="H224" s="40">
        <v>5.4342740816326529</v>
      </c>
      <c r="I224" s="40">
        <v>5.4515518987341762</v>
      </c>
      <c r="J224" s="40">
        <v>5.4107742801516556</v>
      </c>
      <c r="K224" s="169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5.2565189795918368</v>
      </c>
      <c r="I225" s="40">
        <v>5.4836531645569613</v>
      </c>
      <c r="J225" s="40">
        <v>5.232272384465622</v>
      </c>
      <c r="K225" s="169">
        <f t="shared" si="9"/>
        <v>2033</v>
      </c>
      <c r="L225" s="4"/>
      <c r="M225" s="4"/>
    </row>
    <row r="226" spans="7:13">
      <c r="G226" s="36">
        <v>48731</v>
      </c>
      <c r="H226" s="40">
        <v>5.2402944897959181</v>
      </c>
      <c r="I226" s="40">
        <v>5.323248101265821</v>
      </c>
      <c r="J226" s="40">
        <v>5.2134179936468898</v>
      </c>
      <c r="K226" s="169">
        <f t="shared" si="9"/>
        <v>2033</v>
      </c>
      <c r="L226" s="4"/>
      <c r="M226" s="4"/>
    </row>
    <row r="227" spans="7:13">
      <c r="G227" s="36">
        <v>48761</v>
      </c>
      <c r="H227" s="40">
        <v>5.5473353061224486</v>
      </c>
      <c r="I227" s="40">
        <v>5.3393493670886061</v>
      </c>
      <c r="J227" s="40">
        <v>5.5243105031253208</v>
      </c>
      <c r="K227" s="169">
        <f t="shared" si="9"/>
        <v>2033</v>
      </c>
      <c r="L227" s="4"/>
      <c r="M227" s="4"/>
    </row>
    <row r="228" spans="7:13">
      <c r="G228" s="36">
        <v>48792</v>
      </c>
      <c r="H228" s="40">
        <v>5.7250904081632656</v>
      </c>
      <c r="I228" s="40">
        <v>5.5317544303797463</v>
      </c>
      <c r="J228" s="40">
        <v>5.7028123988113544</v>
      </c>
      <c r="K228" s="169">
        <f t="shared" si="9"/>
        <v>2033</v>
      </c>
      <c r="L228" s="4"/>
      <c r="M228" s="4"/>
    </row>
    <row r="229" spans="7:13">
      <c r="G229" s="36">
        <v>48823</v>
      </c>
      <c r="H229" s="40">
        <v>5.6766210204081631</v>
      </c>
      <c r="I229" s="40">
        <v>5.4515518987341762</v>
      </c>
      <c r="J229" s="40">
        <v>5.651577641151758</v>
      </c>
      <c r="K229" s="169">
        <f t="shared" si="9"/>
        <v>2033</v>
      </c>
      <c r="L229" s="4"/>
      <c r="M229" s="4"/>
    </row>
    <row r="230" spans="7:13">
      <c r="G230" s="36">
        <v>48853</v>
      </c>
      <c r="H230" s="40">
        <v>5.7089679591836733</v>
      </c>
      <c r="I230" s="40">
        <v>5.7081594936708848</v>
      </c>
      <c r="J230" s="40">
        <v>5.6866222153909209</v>
      </c>
      <c r="K230" s="169">
        <f t="shared" si="9"/>
        <v>2033</v>
      </c>
      <c r="L230" s="4"/>
      <c r="M230" s="4"/>
    </row>
    <row r="231" spans="7:13">
      <c r="G231" s="36">
        <v>48884</v>
      </c>
      <c r="H231" s="40">
        <v>5.757437346938775</v>
      </c>
      <c r="I231" s="40">
        <v>6.0288683544303785</v>
      </c>
      <c r="J231" s="40">
        <v>5.7173630699866793</v>
      </c>
      <c r="K231" s="169">
        <f t="shared" si="9"/>
        <v>2033</v>
      </c>
      <c r="L231" s="4"/>
      <c r="M231" s="4"/>
    </row>
    <row r="232" spans="7:13">
      <c r="G232" s="36">
        <v>48914</v>
      </c>
      <c r="H232" s="40">
        <v>6.1614169387755098</v>
      </c>
      <c r="I232" s="40">
        <v>6.3816784810126572</v>
      </c>
      <c r="J232" s="40">
        <v>6.125601619018342</v>
      </c>
      <c r="K232" s="169">
        <f t="shared" si="9"/>
        <v>2033</v>
      </c>
      <c r="L232" s="4"/>
      <c r="M232" s="4"/>
    </row>
    <row r="233" spans="7:13">
      <c r="G233" s="36">
        <v>48945</v>
      </c>
      <c r="H233" s="40">
        <v>6.2825393877551017</v>
      </c>
      <c r="I233" s="40">
        <v>6.6061848101265817</v>
      </c>
      <c r="J233" s="40">
        <v>6.2446711958192438</v>
      </c>
      <c r="K233" s="169">
        <f t="shared" si="9"/>
        <v>2034</v>
      </c>
      <c r="L233" s="4"/>
      <c r="M233" s="4"/>
    </row>
    <row r="234" spans="7:13">
      <c r="G234" s="36">
        <v>48976</v>
      </c>
      <c r="H234" s="40">
        <v>6.2991720408163259</v>
      </c>
      <c r="I234" s="40">
        <v>6.6883113924050619</v>
      </c>
      <c r="J234" s="40">
        <v>6.2818676298801117</v>
      </c>
      <c r="K234" s="169">
        <f t="shared" si="9"/>
        <v>2034</v>
      </c>
      <c r="L234" s="4"/>
      <c r="M234" s="4"/>
    </row>
    <row r="235" spans="7:13">
      <c r="G235" s="36">
        <v>49004</v>
      </c>
      <c r="H235" s="40">
        <v>6.050702653061224</v>
      </c>
      <c r="I235" s="40">
        <v>6.2938810126582263</v>
      </c>
      <c r="J235" s="40">
        <v>6.0246691464289377</v>
      </c>
      <c r="K235" s="169">
        <f t="shared" si="9"/>
        <v>2034</v>
      </c>
      <c r="L235" s="4"/>
      <c r="M235" s="4"/>
    </row>
    <row r="236" spans="7:13">
      <c r="G236" s="36">
        <v>49035</v>
      </c>
      <c r="H236" s="40">
        <v>5.7691720408163265</v>
      </c>
      <c r="I236" s="40">
        <v>5.8829443037974674</v>
      </c>
      <c r="J236" s="40">
        <v>5.7470792294292448</v>
      </c>
      <c r="K236" s="169">
        <f t="shared" si="9"/>
        <v>2034</v>
      </c>
      <c r="L236" s="4"/>
      <c r="M236" s="4"/>
    </row>
    <row r="237" spans="7:13">
      <c r="G237" s="36">
        <v>49065</v>
      </c>
      <c r="H237" s="40">
        <v>5.6034577551020401</v>
      </c>
      <c r="I237" s="40">
        <v>5.7513999999999994</v>
      </c>
      <c r="J237" s="40">
        <v>5.5806687365508765</v>
      </c>
      <c r="K237" s="169">
        <f t="shared" si="9"/>
        <v>2034</v>
      </c>
      <c r="L237" s="4"/>
      <c r="M237" s="4"/>
    </row>
    <row r="238" spans="7:13">
      <c r="G238" s="36">
        <v>49096</v>
      </c>
      <c r="H238" s="40">
        <v>5.5537638775510203</v>
      </c>
      <c r="I238" s="40">
        <v>5.6199569620253156</v>
      </c>
      <c r="J238" s="40">
        <v>5.5282043447074498</v>
      </c>
      <c r="K238" s="169">
        <f t="shared" si="9"/>
        <v>2034</v>
      </c>
      <c r="L238" s="4"/>
      <c r="M238" s="4"/>
    </row>
    <row r="239" spans="7:13">
      <c r="G239" s="36">
        <v>49126</v>
      </c>
      <c r="H239" s="40">
        <v>5.7525393877551014</v>
      </c>
      <c r="I239" s="40">
        <v>5.4720075949367075</v>
      </c>
      <c r="J239" s="40">
        <v>5.7303766984322166</v>
      </c>
      <c r="K239" s="169">
        <f t="shared" si="9"/>
        <v>2034</v>
      </c>
      <c r="L239" s="4"/>
      <c r="M239" s="4"/>
    </row>
    <row r="240" spans="7:13">
      <c r="G240" s="36">
        <v>49157</v>
      </c>
      <c r="H240" s="40">
        <v>5.9347842857142856</v>
      </c>
      <c r="I240" s="40">
        <v>5.7020835443037967</v>
      </c>
      <c r="J240" s="40">
        <v>5.9133872527922948</v>
      </c>
      <c r="K240" s="169">
        <f t="shared" si="9"/>
        <v>2034</v>
      </c>
      <c r="L240" s="4"/>
      <c r="M240" s="4"/>
    </row>
    <row r="241" spans="7:13">
      <c r="G241" s="36">
        <v>49188</v>
      </c>
      <c r="H241" s="40">
        <v>5.8353965306122442</v>
      </c>
      <c r="I241" s="40">
        <v>5.5541341772151895</v>
      </c>
      <c r="J241" s="40">
        <v>5.8110202069884211</v>
      </c>
      <c r="K241" s="169">
        <f t="shared" si="9"/>
        <v>2034</v>
      </c>
      <c r="L241" s="4"/>
      <c r="M241" s="4"/>
    </row>
    <row r="242" spans="7:13">
      <c r="G242" s="36">
        <v>49218</v>
      </c>
      <c r="H242" s="40">
        <v>5.8519271428571429</v>
      </c>
      <c r="I242" s="40">
        <v>5.8336278481012647</v>
      </c>
      <c r="J242" s="40">
        <v>5.8301820063531107</v>
      </c>
      <c r="K242" s="169">
        <f t="shared" si="9"/>
        <v>2034</v>
      </c>
      <c r="L242" s="4"/>
      <c r="M242" s="4"/>
    </row>
    <row r="243" spans="7:13">
      <c r="G243" s="36">
        <v>49249</v>
      </c>
      <c r="H243" s="40">
        <v>5.9181516326530605</v>
      </c>
      <c r="I243" s="40">
        <v>6.2280582278481003</v>
      </c>
      <c r="J243" s="40">
        <v>5.8787525566144074</v>
      </c>
      <c r="K243" s="169">
        <f t="shared" si="9"/>
        <v>2034</v>
      </c>
      <c r="L243" s="4"/>
      <c r="M243" s="4"/>
    </row>
    <row r="244" spans="7:13">
      <c r="G244" s="36">
        <v>49279</v>
      </c>
      <c r="H244" s="40">
        <v>6.3157026530612237</v>
      </c>
      <c r="I244" s="40">
        <v>6.556868354430379</v>
      </c>
      <c r="J244" s="40">
        <v>6.2805355261809614</v>
      </c>
      <c r="K244" s="169">
        <f t="shared" si="9"/>
        <v>2034</v>
      </c>
      <c r="L244" s="4"/>
      <c r="M244" s="4"/>
    </row>
    <row r="245" spans="7:13">
      <c r="G245" s="36">
        <v>49310</v>
      </c>
      <c r="H245" s="40">
        <v>6.4569271428571433</v>
      </c>
      <c r="I245" s="40">
        <v>6.7705392405063272</v>
      </c>
      <c r="J245" s="40">
        <v>6.4197915974997448</v>
      </c>
      <c r="K245" s="169">
        <f t="shared" si="9"/>
        <v>2035</v>
      </c>
      <c r="L245" s="4"/>
      <c r="M245" s="4"/>
    </row>
    <row r="246" spans="7:13">
      <c r="G246" s="36">
        <v>49341</v>
      </c>
      <c r="H246" s="40">
        <v>6.4908046938775508</v>
      </c>
      <c r="I246" s="40">
        <v>6.8884126582278471</v>
      </c>
      <c r="J246" s="40">
        <v>6.4743053796495547</v>
      </c>
      <c r="K246" s="169">
        <f t="shared" si="9"/>
        <v>2035</v>
      </c>
      <c r="L246" s="4"/>
      <c r="M246" s="4"/>
    </row>
    <row r="247" spans="7:13">
      <c r="G247" s="36">
        <v>49369</v>
      </c>
      <c r="H247" s="40">
        <v>6.2871312244897952</v>
      </c>
      <c r="I247" s="40">
        <v>6.5345898734177199</v>
      </c>
      <c r="J247" s="40">
        <v>6.2620910134235066</v>
      </c>
      <c r="K247" s="169">
        <f t="shared" si="9"/>
        <v>2035</v>
      </c>
      <c r="L247" s="4"/>
      <c r="M247" s="4"/>
    </row>
    <row r="248" spans="7:13">
      <c r="G248" s="36">
        <v>49400</v>
      </c>
      <c r="H248" s="40">
        <v>6.0664169387755091</v>
      </c>
      <c r="I248" s="40">
        <v>6.1808683544303786</v>
      </c>
      <c r="J248" s="40">
        <v>6.0455729275540531</v>
      </c>
      <c r="K248" s="169">
        <f t="shared" si="9"/>
        <v>2035</v>
      </c>
      <c r="L248" s="4"/>
      <c r="M248" s="4"/>
    </row>
    <row r="249" spans="7:13">
      <c r="G249" s="36">
        <v>49430</v>
      </c>
      <c r="H249" s="40">
        <v>6.0324373469387753</v>
      </c>
      <c r="I249" s="40">
        <v>6.079703797468353</v>
      </c>
      <c r="J249" s="40">
        <v>6.0114505789527621</v>
      </c>
      <c r="K249" s="169">
        <f t="shared" si="9"/>
        <v>2035</v>
      </c>
      <c r="L249" s="4"/>
      <c r="M249" s="4"/>
    </row>
    <row r="250" spans="7:13">
      <c r="G250" s="36">
        <v>49461</v>
      </c>
      <c r="H250" s="40">
        <v>5.9306006122448975</v>
      </c>
      <c r="I250" s="40">
        <v>5.8270455696202523</v>
      </c>
      <c r="J250" s="40">
        <v>5.9066242647812279</v>
      </c>
      <c r="K250" s="169">
        <f t="shared" si="9"/>
        <v>2035</v>
      </c>
      <c r="L250" s="4"/>
      <c r="M250" s="4"/>
    </row>
    <row r="251" spans="7:13">
      <c r="G251" s="36">
        <v>49491</v>
      </c>
      <c r="H251" s="40">
        <v>6.2022332653061225</v>
      </c>
      <c r="I251" s="40">
        <v>5.8101341772151889</v>
      </c>
      <c r="J251" s="40">
        <v>6.1819598524438986</v>
      </c>
      <c r="K251" s="169">
        <f t="shared" si="9"/>
        <v>2035</v>
      </c>
      <c r="L251" s="4"/>
      <c r="M251" s="4"/>
    </row>
    <row r="252" spans="7:13">
      <c r="G252" s="36">
        <v>49522</v>
      </c>
      <c r="H252" s="40">
        <v>6.3380495918367341</v>
      </c>
      <c r="I252" s="40">
        <v>5.8775772151898726</v>
      </c>
      <c r="J252" s="40">
        <v>6.3183467773337441</v>
      </c>
      <c r="K252" s="169">
        <f t="shared" si="9"/>
        <v>2035</v>
      </c>
      <c r="L252" s="4"/>
      <c r="M252" s="4"/>
    </row>
    <row r="253" spans="7:13">
      <c r="G253" s="36">
        <v>49553</v>
      </c>
      <c r="H253" s="40">
        <v>6.1852944897959183</v>
      </c>
      <c r="I253" s="40">
        <v>5.9112987341772136</v>
      </c>
      <c r="J253" s="40">
        <v>6.1623881750179326</v>
      </c>
      <c r="K253" s="169">
        <f t="shared" si="9"/>
        <v>2035</v>
      </c>
      <c r="L253" s="4"/>
      <c r="M253" s="4"/>
    </row>
    <row r="254" spans="7:13">
      <c r="G254" s="36">
        <v>49583</v>
      </c>
      <c r="H254" s="40">
        <v>6.1852944897959183</v>
      </c>
      <c r="I254" s="40">
        <v>6.2144886075949355</v>
      </c>
      <c r="J254" s="40">
        <v>6.1649499129009122</v>
      </c>
      <c r="K254" s="169">
        <f t="shared" si="9"/>
        <v>2035</v>
      </c>
      <c r="L254" s="4"/>
      <c r="M254" s="4"/>
    </row>
    <row r="255" spans="7:13">
      <c r="G255" s="36">
        <v>49614</v>
      </c>
      <c r="H255" s="40">
        <v>6.2362128571428572</v>
      </c>
      <c r="I255" s="40">
        <v>6.5345898734177199</v>
      </c>
      <c r="J255" s="40">
        <v>6.1981500358643302</v>
      </c>
      <c r="K255" s="169">
        <f t="shared" si="9"/>
        <v>2035</v>
      </c>
      <c r="L255" s="4"/>
      <c r="M255" s="4"/>
    </row>
    <row r="256" spans="7:13">
      <c r="G256" s="36">
        <v>49644</v>
      </c>
      <c r="H256" s="40">
        <v>6.6096822448979582</v>
      </c>
      <c r="I256" s="40">
        <v>6.8547924050632902</v>
      </c>
      <c r="J256" s="40">
        <v>6.5757501998155554</v>
      </c>
      <c r="K256" s="169">
        <f t="shared" si="9"/>
        <v>2035</v>
      </c>
      <c r="L256" s="4"/>
      <c r="M256" s="4"/>
    </row>
    <row r="257" spans="7:13">
      <c r="G257" s="36">
        <v>49675</v>
      </c>
      <c r="H257" s="40">
        <v>6.8688659183673471</v>
      </c>
      <c r="I257" s="40">
        <v>7.1185898734177195</v>
      </c>
      <c r="J257" s="40">
        <v>6.8334610308433241</v>
      </c>
      <c r="K257" s="169">
        <f t="shared" si="9"/>
        <v>2036</v>
      </c>
      <c r="L257" s="4"/>
      <c r="M257" s="4"/>
    </row>
    <row r="258" spans="7:13">
      <c r="G258" s="36">
        <v>49706</v>
      </c>
      <c r="H258" s="40">
        <v>6.8166210204081636</v>
      </c>
      <c r="I258" s="40">
        <v>7.2569189873417708</v>
      </c>
      <c r="J258" s="40">
        <v>6.8014905420637364</v>
      </c>
      <c r="K258" s="169">
        <f t="shared" si="9"/>
        <v>2036</v>
      </c>
      <c r="L258" s="4"/>
      <c r="M258" s="4"/>
    </row>
    <row r="259" spans="7:13">
      <c r="G259" s="36">
        <v>49735</v>
      </c>
      <c r="H259" s="40">
        <v>6.694682244897959</v>
      </c>
      <c r="I259" s="40">
        <v>6.9284126582278471</v>
      </c>
      <c r="J259" s="40">
        <v>6.6713542576083622</v>
      </c>
      <c r="K259" s="169">
        <f t="shared" si="9"/>
        <v>2036</v>
      </c>
      <c r="L259" s="4"/>
      <c r="M259" s="4"/>
    </row>
    <row r="260" spans="7:13">
      <c r="G260" s="36">
        <v>49766</v>
      </c>
      <c r="H260" s="40">
        <v>6.5031516326530614</v>
      </c>
      <c r="I260" s="40">
        <v>6.6691721518987332</v>
      </c>
      <c r="J260" s="40">
        <v>6.4841424531201977</v>
      </c>
      <c r="K260" s="169">
        <f t="shared" si="9"/>
        <v>2036</v>
      </c>
      <c r="L260" s="4"/>
      <c r="M260" s="4"/>
    </row>
    <row r="261" spans="7:13">
      <c r="G261" s="36">
        <v>49796</v>
      </c>
      <c r="H261" s="40">
        <v>6.4857026530612245</v>
      </c>
      <c r="I261" s="40">
        <v>6.6173240506329094</v>
      </c>
      <c r="J261" s="40">
        <v>6.4666201660006157</v>
      </c>
      <c r="K261" s="169">
        <f t="shared" si="9"/>
        <v>2036</v>
      </c>
      <c r="L261" s="4"/>
      <c r="M261" s="4"/>
    </row>
    <row r="262" spans="7:13">
      <c r="G262" s="36">
        <v>49827</v>
      </c>
      <c r="H262" s="40">
        <v>6.3986618367346937</v>
      </c>
      <c r="I262" s="40">
        <v>6.3752987341772132</v>
      </c>
      <c r="J262" s="40">
        <v>6.3766519315503638</v>
      </c>
      <c r="K262" s="169">
        <f t="shared" si="9"/>
        <v>2036</v>
      </c>
      <c r="L262" s="4"/>
      <c r="M262" s="4"/>
    </row>
    <row r="263" spans="7:13">
      <c r="G263" s="36">
        <v>49857</v>
      </c>
      <c r="H263" s="40">
        <v>6.6773353061224485</v>
      </c>
      <c r="I263" s="40">
        <v>6.3407670886075937</v>
      </c>
      <c r="J263" s="40">
        <v>6.6590579157700587</v>
      </c>
      <c r="K263" s="169">
        <f t="shared" si="9"/>
        <v>2036</v>
      </c>
      <c r="L263" s="4"/>
      <c r="M263" s="4"/>
    </row>
    <row r="264" spans="7:13">
      <c r="G264" s="36">
        <v>49888</v>
      </c>
      <c r="H264" s="40">
        <v>6.9037638775510208</v>
      </c>
      <c r="I264" s="40">
        <v>6.4789949367088591</v>
      </c>
      <c r="J264" s="40">
        <v>6.8864377702633472</v>
      </c>
      <c r="K264" s="169">
        <f t="shared" si="9"/>
        <v>2036</v>
      </c>
      <c r="L264" s="4"/>
      <c r="M264" s="4"/>
    </row>
    <row r="265" spans="7:13">
      <c r="G265" s="36">
        <v>49919</v>
      </c>
      <c r="H265" s="40">
        <v>6.7121312244897959</v>
      </c>
      <c r="I265" s="40">
        <v>6.4444632911392397</v>
      </c>
      <c r="J265" s="40">
        <v>6.6914382826109238</v>
      </c>
      <c r="K265" s="169">
        <f t="shared" si="9"/>
        <v>2036</v>
      </c>
      <c r="L265" s="4"/>
      <c r="M265" s="4"/>
    </row>
    <row r="266" spans="7:13">
      <c r="G266" s="36">
        <v>49949</v>
      </c>
      <c r="H266" s="40">
        <v>6.7121312244897959</v>
      </c>
      <c r="I266" s="40">
        <v>6.7555518987341765</v>
      </c>
      <c r="J266" s="40">
        <v>6.6940000204939034</v>
      </c>
      <c r="K266" s="169">
        <f t="shared" si="9"/>
        <v>2036</v>
      </c>
      <c r="L266" s="4"/>
      <c r="M266" s="4"/>
    </row>
    <row r="267" spans="7:13">
      <c r="G267" s="36">
        <v>49980</v>
      </c>
      <c r="H267" s="40">
        <v>6.7643761224489793</v>
      </c>
      <c r="I267" s="40">
        <v>7.1704379746835434</v>
      </c>
      <c r="J267" s="40">
        <v>6.7285322471564708</v>
      </c>
      <c r="K267" s="169">
        <f t="shared" si="9"/>
        <v>2036</v>
      </c>
      <c r="L267" s="4"/>
      <c r="M267" s="4"/>
    </row>
    <row r="268" spans="7:13">
      <c r="G268" s="36">
        <v>50010</v>
      </c>
      <c r="H268" s="40">
        <v>7.1649883673469379</v>
      </c>
      <c r="I268" s="40">
        <v>7.4816278481012644</v>
      </c>
      <c r="J268" s="40">
        <v>7.1333893021826009</v>
      </c>
      <c r="K268" s="169">
        <f t="shared" si="9"/>
        <v>2036</v>
      </c>
      <c r="L268" s="4"/>
      <c r="M268" s="4"/>
    </row>
    <row r="269" spans="7:13">
      <c r="G269" s="36">
        <v>50041</v>
      </c>
      <c r="H269" s="40">
        <v>7.3266210204081625</v>
      </c>
      <c r="I269" s="40">
        <v>7.6678556962025306</v>
      </c>
      <c r="J269" s="40">
        <v>7.2931392765652223</v>
      </c>
      <c r="K269" s="169">
        <f t="shared" si="9"/>
        <v>2037</v>
      </c>
      <c r="L269" s="4"/>
      <c r="M269" s="4"/>
    </row>
    <row r="270" spans="7:13">
      <c r="G270" s="36">
        <v>50072</v>
      </c>
      <c r="H270" s="40">
        <v>7.290906734693877</v>
      </c>
      <c r="I270" s="40">
        <v>7.756463291139239</v>
      </c>
      <c r="J270" s="40">
        <v>7.2777688492673436</v>
      </c>
      <c r="K270" s="169">
        <f t="shared" si="9"/>
        <v>2037</v>
      </c>
      <c r="L270" s="4"/>
      <c r="M270" s="4"/>
    </row>
    <row r="271" spans="7:13">
      <c r="G271" s="36">
        <v>50100</v>
      </c>
      <c r="H271" s="40">
        <v>7.0051924489795923</v>
      </c>
      <c r="I271" s="40">
        <v>7.4020329113924035</v>
      </c>
      <c r="J271" s="40">
        <v>6.9831689927246643</v>
      </c>
      <c r="K271" s="169">
        <f t="shared" si="9"/>
        <v>2037</v>
      </c>
      <c r="L271" s="4"/>
      <c r="M271" s="4"/>
    </row>
    <row r="272" spans="7:13">
      <c r="G272" s="36">
        <v>50131</v>
      </c>
      <c r="H272" s="40">
        <v>6.6660087755102033</v>
      </c>
      <c r="I272" s="40">
        <v>6.888210126582277</v>
      </c>
      <c r="J272" s="40">
        <v>6.6476837995696281</v>
      </c>
      <c r="K272" s="169">
        <f t="shared" si="9"/>
        <v>2037</v>
      </c>
      <c r="L272" s="4"/>
      <c r="M272" s="4"/>
    </row>
    <row r="273" spans="7:13">
      <c r="G273" s="36">
        <v>50161</v>
      </c>
      <c r="H273" s="40">
        <v>6.6660087755102033</v>
      </c>
      <c r="I273" s="40">
        <v>6.7997037974683527</v>
      </c>
      <c r="J273" s="40">
        <v>6.6476837995696281</v>
      </c>
      <c r="K273" s="169">
        <f t="shared" si="9"/>
        <v>2037</v>
      </c>
      <c r="L273" s="4"/>
      <c r="M273" s="4"/>
    </row>
    <row r="274" spans="7:13">
      <c r="G274" s="36">
        <v>50192</v>
      </c>
      <c r="H274" s="40">
        <v>6.594580204081633</v>
      </c>
      <c r="I274" s="40">
        <v>6.5161594936708847</v>
      </c>
      <c r="J274" s="40">
        <v>6.573393400963214</v>
      </c>
      <c r="K274" s="169">
        <f t="shared" si="9"/>
        <v>2037</v>
      </c>
      <c r="L274" s="4"/>
      <c r="M274" s="4"/>
    </row>
    <row r="275" spans="7:13">
      <c r="G275" s="36">
        <v>50222</v>
      </c>
      <c r="H275" s="40">
        <v>6.8267230612244898</v>
      </c>
      <c r="I275" s="40">
        <v>6.4984379746835428</v>
      </c>
      <c r="J275" s="40">
        <v>6.8090732861973571</v>
      </c>
      <c r="K275" s="169">
        <f t="shared" si="9"/>
        <v>2037</v>
      </c>
      <c r="L275" s="4"/>
      <c r="M275" s="4"/>
    </row>
    <row r="276" spans="7:13">
      <c r="G276" s="36">
        <v>50253</v>
      </c>
      <c r="H276" s="40">
        <v>6.9694781632653058</v>
      </c>
      <c r="I276" s="40">
        <v>6.604767088607594</v>
      </c>
      <c r="J276" s="40">
        <v>6.9524281381289077</v>
      </c>
      <c r="K276" s="169">
        <f t="shared" si="9"/>
        <v>2037</v>
      </c>
      <c r="L276" s="4"/>
      <c r="M276" s="4"/>
    </row>
    <row r="277" spans="7:13">
      <c r="G277" s="36">
        <v>50284</v>
      </c>
      <c r="H277" s="40">
        <v>6.7552944897959177</v>
      </c>
      <c r="I277" s="40">
        <v>6.5693240506329103</v>
      </c>
      <c r="J277" s="40">
        <v>6.7347828875909421</v>
      </c>
      <c r="K277" s="169">
        <f t="shared" si="9"/>
        <v>2037</v>
      </c>
      <c r="L277" s="4"/>
      <c r="M277" s="4"/>
    </row>
    <row r="278" spans="7:13">
      <c r="G278" s="36">
        <v>50314</v>
      </c>
      <c r="H278" s="40">
        <v>6.8267230612244898</v>
      </c>
      <c r="I278" s="40">
        <v>6.9413746835443026</v>
      </c>
      <c r="J278" s="40">
        <v>6.8090732861973571</v>
      </c>
      <c r="K278" s="169">
        <f t="shared" si="9"/>
        <v>2037</v>
      </c>
      <c r="L278" s="4"/>
      <c r="M278" s="4"/>
    </row>
    <row r="279" spans="7:13">
      <c r="G279" s="36">
        <v>50345</v>
      </c>
      <c r="H279" s="40">
        <v>6.8801924489795914</v>
      </c>
      <c r="I279" s="40">
        <v>7.2426405063291126</v>
      </c>
      <c r="J279" s="40">
        <v>6.8448351470437547</v>
      </c>
      <c r="K279" s="169">
        <f t="shared" si="9"/>
        <v>2037</v>
      </c>
      <c r="L279" s="4"/>
      <c r="M279" s="4"/>
    </row>
    <row r="280" spans="7:13">
      <c r="G280" s="36">
        <v>50375</v>
      </c>
      <c r="H280" s="40">
        <v>7.3087638775510202</v>
      </c>
      <c r="I280" s="40">
        <v>7.6855772151898725</v>
      </c>
      <c r="J280" s="40">
        <v>7.2777688492673436</v>
      </c>
      <c r="K280" s="169">
        <f t="shared" si="9"/>
        <v>2037</v>
      </c>
      <c r="L280" s="4"/>
      <c r="M280" s="4"/>
    </row>
    <row r="281" spans="7:13">
      <c r="G281" s="36">
        <v>50406</v>
      </c>
      <c r="H281" s="40">
        <v>7.4990700000000006</v>
      </c>
      <c r="I281" s="40">
        <v>7.9027924050632894</v>
      </c>
      <c r="J281" s="40">
        <v>7.4663127574546584</v>
      </c>
      <c r="K281" s="169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7.4807026530612237</v>
      </c>
      <c r="I282" s="40">
        <v>7.9936278481012648</v>
      </c>
      <c r="J282" s="40">
        <v>7.4683621477610416</v>
      </c>
      <c r="K282" s="169">
        <f t="shared" si="10"/>
        <v>2038</v>
      </c>
      <c r="L282" s="4"/>
      <c r="M282" s="4"/>
    </row>
    <row r="283" spans="7:13">
      <c r="G283" s="36">
        <v>50465</v>
      </c>
      <c r="H283" s="40">
        <v>7.2792740816326527</v>
      </c>
      <c r="I283" s="40">
        <v>7.6300835443037966</v>
      </c>
      <c r="J283" s="40">
        <v>7.2584021108720158</v>
      </c>
      <c r="K283" s="169">
        <f t="shared" si="10"/>
        <v>2038</v>
      </c>
      <c r="L283" s="4"/>
      <c r="M283" s="4"/>
    </row>
    <row r="284" spans="7:13">
      <c r="G284" s="36">
        <v>50496</v>
      </c>
      <c r="H284" s="40">
        <v>7.0593761224489793</v>
      </c>
      <c r="I284" s="40">
        <v>7.3028936708860748</v>
      </c>
      <c r="J284" s="40">
        <v>7.0427037811251161</v>
      </c>
      <c r="K284" s="169">
        <f t="shared" si="10"/>
        <v>2038</v>
      </c>
      <c r="L284" s="4"/>
      <c r="M284" s="4"/>
    </row>
    <row r="285" spans="7:13">
      <c r="G285" s="36">
        <v>50526</v>
      </c>
      <c r="H285" s="40">
        <v>7.0411108163265306</v>
      </c>
      <c r="I285" s="40">
        <v>7.2665392405063276</v>
      </c>
      <c r="J285" s="40">
        <v>7.0243617378829803</v>
      </c>
      <c r="K285" s="169">
        <f t="shared" si="10"/>
        <v>2038</v>
      </c>
      <c r="L285" s="4"/>
      <c r="M285" s="4"/>
    </row>
    <row r="286" spans="7:13">
      <c r="G286" s="36">
        <v>50557</v>
      </c>
      <c r="H286" s="40">
        <v>6.98611081632653</v>
      </c>
      <c r="I286" s="40">
        <v>6.9756025316455688</v>
      </c>
      <c r="J286" s="40">
        <v>6.9665689312429562</v>
      </c>
      <c r="K286" s="169">
        <f t="shared" si="10"/>
        <v>2038</v>
      </c>
      <c r="L286" s="4"/>
      <c r="M286" s="4"/>
    </row>
    <row r="287" spans="7:13">
      <c r="G287" s="36">
        <v>50587</v>
      </c>
      <c r="H287" s="40">
        <v>7.2975393877551014</v>
      </c>
      <c r="I287" s="40">
        <v>7.011956962025315</v>
      </c>
      <c r="J287" s="40">
        <v>7.2818676298801108</v>
      </c>
      <c r="K287" s="169">
        <f t="shared" si="10"/>
        <v>2038</v>
      </c>
      <c r="L287" s="4"/>
      <c r="M287" s="4"/>
    </row>
    <row r="288" spans="7:13">
      <c r="G288" s="36">
        <v>50618</v>
      </c>
      <c r="H288" s="40">
        <v>7.4258046938775504</v>
      </c>
      <c r="I288" s="40">
        <v>7.1210202531645557</v>
      </c>
      <c r="J288" s="40">
        <v>7.4106718106363365</v>
      </c>
      <c r="K288" s="169">
        <f t="shared" si="10"/>
        <v>2038</v>
      </c>
      <c r="L288" s="4"/>
      <c r="M288" s="4"/>
    </row>
    <row r="289" spans="7:13">
      <c r="G289" s="36">
        <v>50649</v>
      </c>
      <c r="H289" s="40">
        <v>7.2242740816326529</v>
      </c>
      <c r="I289" s="40">
        <v>7.0665392405063274</v>
      </c>
      <c r="J289" s="40">
        <v>7.2057327799979509</v>
      </c>
      <c r="K289" s="169">
        <f t="shared" si="10"/>
        <v>2038</v>
      </c>
      <c r="L289" s="4"/>
      <c r="M289" s="4"/>
    </row>
    <row r="290" spans="7:13">
      <c r="G290" s="36">
        <v>50679</v>
      </c>
      <c r="H290" s="40">
        <v>7.2242740816326529</v>
      </c>
      <c r="I290" s="40">
        <v>7.4483113924050617</v>
      </c>
      <c r="J290" s="40">
        <v>7.2082945178809315</v>
      </c>
      <c r="K290" s="169">
        <f t="shared" si="10"/>
        <v>2038</v>
      </c>
      <c r="L290" s="4"/>
      <c r="M290" s="4"/>
    </row>
    <row r="291" spans="7:13">
      <c r="G291" s="36">
        <v>50710</v>
      </c>
      <c r="H291" s="40">
        <v>7.3159067346938773</v>
      </c>
      <c r="I291" s="40">
        <v>7.684564556962024</v>
      </c>
      <c r="J291" s="40">
        <v>7.2823799774567073</v>
      </c>
      <c r="K291" s="169">
        <f t="shared" si="10"/>
        <v>2038</v>
      </c>
      <c r="L291" s="4"/>
      <c r="M291" s="4"/>
    </row>
    <row r="292" spans="7:13">
      <c r="G292" s="36">
        <v>50740</v>
      </c>
      <c r="H292" s="40">
        <v>7.7921312244897951</v>
      </c>
      <c r="I292" s="40">
        <v>8.0845645569620235</v>
      </c>
      <c r="J292" s="40">
        <v>7.7631669433343591</v>
      </c>
      <c r="K292" s="169">
        <f t="shared" si="10"/>
        <v>2038</v>
      </c>
      <c r="L292" s="4"/>
      <c r="M292" s="4"/>
    </row>
    <row r="293" spans="7:13">
      <c r="G293" s="36">
        <v>50771</v>
      </c>
      <c r="H293" s="40">
        <v>7.9386618367346937</v>
      </c>
      <c r="I293" s="40">
        <v>8.3498810126582264</v>
      </c>
      <c r="J293" s="40">
        <v>7.9077514294497391</v>
      </c>
      <c r="K293" s="169">
        <f t="shared" si="10"/>
        <v>2039</v>
      </c>
      <c r="L293" s="4"/>
      <c r="M293" s="4"/>
    </row>
    <row r="294" spans="7:13">
      <c r="G294" s="36">
        <v>50802</v>
      </c>
      <c r="H294" s="40">
        <v>7.9386618367346937</v>
      </c>
      <c r="I294" s="40">
        <v>8.4057797468354423</v>
      </c>
      <c r="J294" s="40">
        <v>7.928245332513578</v>
      </c>
      <c r="K294" s="169">
        <f t="shared" si="10"/>
        <v>2039</v>
      </c>
      <c r="L294" s="4"/>
      <c r="M294" s="4"/>
    </row>
    <row r="295" spans="7:13">
      <c r="G295" s="36">
        <v>50830</v>
      </c>
      <c r="H295" s="40">
        <v>7.6379475510204085</v>
      </c>
      <c r="I295" s="40">
        <v>7.9209189873417705</v>
      </c>
      <c r="J295" s="40">
        <v>7.6185824572189782</v>
      </c>
      <c r="K295" s="169">
        <f t="shared" si="10"/>
        <v>2039</v>
      </c>
      <c r="L295" s="4"/>
      <c r="M295" s="4"/>
    </row>
    <row r="296" spans="7:13">
      <c r="G296" s="36">
        <v>50861</v>
      </c>
      <c r="H296" s="40">
        <v>7.2996822448979595</v>
      </c>
      <c r="I296" s="40">
        <v>7.5664886075949349</v>
      </c>
      <c r="J296" s="40">
        <v>7.284019489701814</v>
      </c>
      <c r="K296" s="169">
        <f t="shared" si="10"/>
        <v>2039</v>
      </c>
      <c r="L296" s="4"/>
      <c r="M296" s="4"/>
    </row>
    <row r="297" spans="7:13">
      <c r="G297" s="36">
        <v>50891</v>
      </c>
      <c r="H297" s="40">
        <v>7.3184577551020409</v>
      </c>
      <c r="I297" s="40">
        <v>7.5478556962025305</v>
      </c>
      <c r="J297" s="40">
        <v>7.3028738805205453</v>
      </c>
      <c r="K297" s="169">
        <f t="shared" si="10"/>
        <v>2039</v>
      </c>
      <c r="L297" s="4"/>
      <c r="M297" s="4"/>
    </row>
    <row r="298" spans="7:13">
      <c r="G298" s="36">
        <v>50922</v>
      </c>
      <c r="H298" s="40">
        <v>7.2057026530612243</v>
      </c>
      <c r="I298" s="40">
        <v>7.3240582278481003</v>
      </c>
      <c r="J298" s="40">
        <v>7.1870833282098587</v>
      </c>
      <c r="K298" s="169">
        <f t="shared" si="10"/>
        <v>2039</v>
      </c>
      <c r="L298" s="4"/>
      <c r="M298" s="4"/>
    </row>
    <row r="299" spans="7:13">
      <c r="G299" s="36">
        <v>50952</v>
      </c>
      <c r="H299" s="40">
        <v>7.4687638775510203</v>
      </c>
      <c r="I299" s="40">
        <v>7.2867924050632897</v>
      </c>
      <c r="J299" s="40">
        <v>7.4538114765857166</v>
      </c>
      <c r="K299" s="169">
        <f t="shared" si="10"/>
        <v>2039</v>
      </c>
      <c r="L299" s="4"/>
      <c r="M299" s="4"/>
    </row>
    <row r="300" spans="7:13">
      <c r="G300" s="36">
        <v>50983</v>
      </c>
      <c r="H300" s="40">
        <v>7.6002944897959184</v>
      </c>
      <c r="I300" s="40">
        <v>7.3799569620253154</v>
      </c>
      <c r="J300" s="40">
        <v>7.5858946818321558</v>
      </c>
      <c r="K300" s="169">
        <f t="shared" si="10"/>
        <v>2039</v>
      </c>
      <c r="L300" s="4"/>
      <c r="M300" s="4"/>
    </row>
    <row r="301" spans="7:13">
      <c r="G301" s="36">
        <v>51014</v>
      </c>
      <c r="H301" s="40">
        <v>7.3935597959183665</v>
      </c>
      <c r="I301" s="40">
        <v>7.3240582278481003</v>
      </c>
      <c r="J301" s="40">
        <v>7.3757297059124918</v>
      </c>
      <c r="K301" s="169">
        <f t="shared" si="10"/>
        <v>2039</v>
      </c>
      <c r="L301" s="4"/>
      <c r="M301" s="4"/>
    </row>
    <row r="302" spans="7:13">
      <c r="G302" s="36">
        <v>51044</v>
      </c>
      <c r="H302" s="40">
        <v>7.4312128571428566</v>
      </c>
      <c r="I302" s="40">
        <v>7.6597544303797456</v>
      </c>
      <c r="J302" s="40">
        <v>7.4161026949482531</v>
      </c>
      <c r="K302" s="169">
        <f t="shared" si="10"/>
        <v>2039</v>
      </c>
      <c r="L302" s="4"/>
      <c r="M302" s="4"/>
    </row>
    <row r="303" spans="7:13">
      <c r="G303" s="36">
        <v>51075</v>
      </c>
      <c r="H303" s="40">
        <v>7.5251924489795918</v>
      </c>
      <c r="I303" s="40">
        <v>7.8649189873417704</v>
      </c>
      <c r="J303" s="40">
        <v>7.4925449533763713</v>
      </c>
      <c r="K303" s="169">
        <f t="shared" si="10"/>
        <v>2039</v>
      </c>
      <c r="L303" s="4"/>
      <c r="M303" s="4"/>
    </row>
    <row r="304" spans="7:13">
      <c r="G304" s="36">
        <v>51105</v>
      </c>
      <c r="H304" s="40">
        <v>7.9949883673469389</v>
      </c>
      <c r="I304" s="40">
        <v>8.3498810126582264</v>
      </c>
      <c r="J304" s="40">
        <v>7.9668763397889126</v>
      </c>
      <c r="K304" s="169">
        <f t="shared" si="10"/>
        <v>2039</v>
      </c>
      <c r="L304" s="4"/>
      <c r="M304" s="4"/>
    </row>
    <row r="305" spans="7:13">
      <c r="G305" s="36">
        <v>51136</v>
      </c>
      <c r="H305" s="40">
        <v>8.1838659183673474</v>
      </c>
      <c r="I305" s="40">
        <v>8.6426405063291121</v>
      </c>
      <c r="J305" s="40">
        <v>8.1539856747617598</v>
      </c>
      <c r="K305" s="169">
        <f t="shared" si="9"/>
        <v>2040</v>
      </c>
      <c r="L305" s="4"/>
      <c r="M305" s="4"/>
    </row>
    <row r="306" spans="7:13">
      <c r="G306" s="36">
        <v>51167</v>
      </c>
      <c r="H306" s="40">
        <v>8.1838659183673474</v>
      </c>
      <c r="I306" s="40">
        <v>8.7957544303797448</v>
      </c>
      <c r="J306" s="40">
        <v>8.1744795778255988</v>
      </c>
      <c r="K306" s="169">
        <f t="shared" si="9"/>
        <v>2040</v>
      </c>
      <c r="L306" s="4"/>
      <c r="M306" s="4"/>
    </row>
    <row r="307" spans="7:13">
      <c r="G307" s="36">
        <v>51196</v>
      </c>
      <c r="H307" s="40">
        <v>7.8753965306122442</v>
      </c>
      <c r="I307" s="40">
        <v>8.2408177215189848</v>
      </c>
      <c r="J307" s="40">
        <v>7.8570290193667391</v>
      </c>
      <c r="K307" s="169">
        <f t="shared" si="9"/>
        <v>2040</v>
      </c>
      <c r="L307" s="4"/>
      <c r="M307" s="4"/>
    </row>
    <row r="308" spans="7:13">
      <c r="G308" s="36">
        <v>51227</v>
      </c>
      <c r="H308" s="40">
        <v>7.5475393877551014</v>
      </c>
      <c r="I308" s="40">
        <v>7.8964126582278471</v>
      </c>
      <c r="J308" s="40">
        <v>7.5329179424121326</v>
      </c>
      <c r="K308" s="169">
        <f t="shared" si="9"/>
        <v>2040</v>
      </c>
      <c r="L308" s="4"/>
      <c r="M308" s="4"/>
    </row>
    <row r="309" spans="7:13">
      <c r="G309" s="36">
        <v>51257</v>
      </c>
      <c r="H309" s="40">
        <v>7.5668251020408164</v>
      </c>
      <c r="I309" s="40">
        <v>7.8389949367088594</v>
      </c>
      <c r="J309" s="40">
        <v>7.5522846808074604</v>
      </c>
      <c r="K309" s="169">
        <f t="shared" si="9"/>
        <v>2040</v>
      </c>
      <c r="L309" s="4"/>
      <c r="M309" s="4"/>
    </row>
    <row r="310" spans="7:13">
      <c r="G310" s="36">
        <v>51288</v>
      </c>
      <c r="H310" s="40">
        <v>7.4511108163265298</v>
      </c>
      <c r="I310" s="40">
        <v>7.4562101265822767</v>
      </c>
      <c r="J310" s="40">
        <v>7.4335225125525168</v>
      </c>
      <c r="K310" s="169">
        <f t="shared" si="9"/>
        <v>2040</v>
      </c>
      <c r="L310" s="4"/>
      <c r="M310" s="4"/>
    </row>
    <row r="311" spans="7:13">
      <c r="G311" s="36">
        <v>51318</v>
      </c>
      <c r="H311" s="40">
        <v>7.7018251020408162</v>
      </c>
      <c r="I311" s="40">
        <v>7.4179316455696185</v>
      </c>
      <c r="J311" s="40">
        <v>7.6878518495747521</v>
      </c>
      <c r="K311" s="169">
        <f t="shared" si="9"/>
        <v>2040</v>
      </c>
      <c r="L311" s="4"/>
      <c r="M311" s="4"/>
    </row>
    <row r="312" spans="7:13">
      <c r="G312" s="36">
        <v>51349</v>
      </c>
      <c r="H312" s="40">
        <v>7.8753965306122442</v>
      </c>
      <c r="I312" s="40">
        <v>7.6667417721518971</v>
      </c>
      <c r="J312" s="40">
        <v>7.8621524951326984</v>
      </c>
      <c r="K312" s="169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7.7211108163265312</v>
      </c>
      <c r="I313" s="40">
        <v>7.5901848101265808</v>
      </c>
      <c r="J313" s="40">
        <v>7.7046568500870993</v>
      </c>
      <c r="K313" s="169">
        <f t="shared" si="11"/>
        <v>2040</v>
      </c>
      <c r="L313" s="4"/>
      <c r="M313" s="4"/>
    </row>
    <row r="314" spans="7:13">
      <c r="G314" s="36">
        <v>51410</v>
      </c>
      <c r="H314" s="40">
        <v>7.7596822448979594</v>
      </c>
      <c r="I314" s="40">
        <v>7.9346911392405044</v>
      </c>
      <c r="J314" s="40">
        <v>7.7459520647607345</v>
      </c>
      <c r="K314" s="169">
        <f t="shared" si="11"/>
        <v>2040</v>
      </c>
      <c r="L314" s="4"/>
      <c r="M314" s="4"/>
    </row>
    <row r="315" spans="7:13">
      <c r="G315" s="36">
        <v>51441</v>
      </c>
      <c r="H315" s="40">
        <v>7.8946822448979592</v>
      </c>
      <c r="I315" s="40">
        <v>8.2216784810126562</v>
      </c>
      <c r="J315" s="40">
        <v>7.8635870683471669</v>
      </c>
      <c r="K315" s="169">
        <f t="shared" si="11"/>
        <v>2040</v>
      </c>
      <c r="L315" s="4"/>
      <c r="M315" s="4"/>
    </row>
    <row r="316" spans="7:13">
      <c r="G316" s="36">
        <v>51471</v>
      </c>
      <c r="H316" s="40">
        <v>8.3188659183673472</v>
      </c>
      <c r="I316" s="40">
        <v>8.6236025316455684</v>
      </c>
      <c r="J316" s="40">
        <v>8.2921145814120312</v>
      </c>
      <c r="K316" s="169">
        <f t="shared" si="11"/>
        <v>2040</v>
      </c>
      <c r="L316" s="4"/>
      <c r="M316" s="4"/>
    </row>
    <row r="317" spans="7:13">
      <c r="G317" s="36">
        <v>51502</v>
      </c>
      <c r="H317" s="40">
        <v>8.3969271428571428</v>
      </c>
      <c r="I317" s="40">
        <v>8.8665392405063272</v>
      </c>
      <c r="J317" s="40">
        <v>8.3679420227482328</v>
      </c>
      <c r="K317" s="169">
        <f t="shared" si="11"/>
        <v>2041</v>
      </c>
      <c r="L317" s="4"/>
      <c r="M317" s="4"/>
    </row>
    <row r="318" spans="7:13">
      <c r="G318" s="36">
        <v>51533</v>
      </c>
      <c r="H318" s="40">
        <v>8.3969271428571428</v>
      </c>
      <c r="I318" s="40">
        <v>9.023602531645567</v>
      </c>
      <c r="J318" s="40">
        <v>8.3884359258120718</v>
      </c>
      <c r="K318" s="169">
        <f t="shared" si="11"/>
        <v>2041</v>
      </c>
      <c r="L318" s="4"/>
      <c r="M318" s="4"/>
    </row>
    <row r="319" spans="7:13">
      <c r="G319" s="36">
        <v>51561</v>
      </c>
      <c r="H319" s="40">
        <v>8.0803965306122443</v>
      </c>
      <c r="I319" s="40">
        <v>8.4542860759493657</v>
      </c>
      <c r="J319" s="40">
        <v>8.0628902756429977</v>
      </c>
      <c r="K319" s="169">
        <f t="shared" si="11"/>
        <v>2041</v>
      </c>
      <c r="L319" s="4"/>
      <c r="M319" s="4"/>
    </row>
    <row r="320" spans="7:13">
      <c r="G320" s="36">
        <v>51592</v>
      </c>
      <c r="H320" s="40">
        <v>7.7440699999999998</v>
      </c>
      <c r="I320" s="40">
        <v>8.1008683544303786</v>
      </c>
      <c r="J320" s="40">
        <v>7.7302742289168984</v>
      </c>
      <c r="K320" s="169">
        <f t="shared" si="11"/>
        <v>2041</v>
      </c>
      <c r="L320" s="4"/>
      <c r="M320" s="4"/>
    </row>
    <row r="321" spans="7:13">
      <c r="G321" s="36">
        <v>51622</v>
      </c>
      <c r="H321" s="40">
        <v>7.7638659183673466</v>
      </c>
      <c r="I321" s="40">
        <v>8.041931645569619</v>
      </c>
      <c r="J321" s="40">
        <v>7.7501533148888209</v>
      </c>
      <c r="K321" s="169">
        <f t="shared" si="11"/>
        <v>2041</v>
      </c>
      <c r="L321" s="4"/>
      <c r="M321" s="4"/>
    </row>
    <row r="322" spans="7:13">
      <c r="G322" s="36">
        <v>51653</v>
      </c>
      <c r="H322" s="40">
        <v>7.645192448979591</v>
      </c>
      <c r="I322" s="40">
        <v>7.6493240506329103</v>
      </c>
      <c r="J322" s="40">
        <v>7.6284195306896203</v>
      </c>
      <c r="K322" s="169">
        <f t="shared" si="11"/>
        <v>2041</v>
      </c>
      <c r="L322" s="4"/>
      <c r="M322" s="4"/>
    </row>
    <row r="323" spans="7:13">
      <c r="G323" s="36">
        <v>51683</v>
      </c>
      <c r="H323" s="40">
        <v>7.9023353061224491</v>
      </c>
      <c r="I323" s="40">
        <v>7.6100329113924037</v>
      </c>
      <c r="J323" s="40">
        <v>7.889204447176966</v>
      </c>
      <c r="K323" s="169">
        <f t="shared" si="11"/>
        <v>2041</v>
      </c>
      <c r="L323" s="4"/>
      <c r="M323" s="4"/>
    </row>
    <row r="324" spans="7:13">
      <c r="G324" s="36">
        <v>51714</v>
      </c>
      <c r="H324" s="40">
        <v>8.0803965306122443</v>
      </c>
      <c r="I324" s="40">
        <v>7.8652227848101246</v>
      </c>
      <c r="J324" s="40">
        <v>8.0680137514089569</v>
      </c>
      <c r="K324" s="169">
        <f t="shared" si="11"/>
        <v>2041</v>
      </c>
      <c r="L324" s="4"/>
      <c r="M324" s="4"/>
    </row>
    <row r="325" spans="7:13">
      <c r="G325" s="36">
        <v>51745</v>
      </c>
      <c r="H325" s="40">
        <v>7.922131224489795</v>
      </c>
      <c r="I325" s="40">
        <v>7.7867417721518972</v>
      </c>
      <c r="J325" s="40">
        <v>7.9065217952659088</v>
      </c>
      <c r="K325" s="169">
        <f t="shared" si="11"/>
        <v>2041</v>
      </c>
      <c r="L325" s="4"/>
      <c r="M325" s="4"/>
    </row>
    <row r="326" spans="7:13">
      <c r="G326" s="36">
        <v>51775</v>
      </c>
      <c r="H326" s="40">
        <v>7.9617230612244896</v>
      </c>
      <c r="I326" s="40">
        <v>8.1401594936708843</v>
      </c>
      <c r="J326" s="40">
        <v>7.9488417050927351</v>
      </c>
      <c r="K326" s="169">
        <f t="shared" si="11"/>
        <v>2041</v>
      </c>
      <c r="L326" s="4"/>
      <c r="M326" s="4"/>
    </row>
    <row r="327" spans="7:13">
      <c r="G327" s="36">
        <v>51806</v>
      </c>
      <c r="H327" s="40">
        <v>8.1001924489795929</v>
      </c>
      <c r="I327" s="40">
        <v>8.4346405063291119</v>
      </c>
      <c r="J327" s="40">
        <v>8.0699606722000219</v>
      </c>
      <c r="K327" s="169">
        <f t="shared" si="11"/>
        <v>2041</v>
      </c>
      <c r="L327" s="4"/>
      <c r="M327" s="4"/>
    </row>
    <row r="328" spans="7:13">
      <c r="G328" s="36">
        <v>51836</v>
      </c>
      <c r="H328" s="40">
        <v>8.5354985714285707</v>
      </c>
      <c r="I328" s="40">
        <v>8.8469949367088585</v>
      </c>
      <c r="J328" s="40">
        <v>8.5096573624346785</v>
      </c>
      <c r="K328" s="169">
        <f t="shared" si="11"/>
        <v>2041</v>
      </c>
      <c r="L328" s="4"/>
      <c r="M328" s="4"/>
    </row>
    <row r="329" spans="7:13">
      <c r="G329" s="36">
        <v>51867</v>
      </c>
      <c r="H329" s="40">
        <v>8.6156006122448971</v>
      </c>
      <c r="I329" s="40">
        <v>9.0963113924050614</v>
      </c>
      <c r="J329" s="40">
        <v>8.5875341940772625</v>
      </c>
      <c r="K329" s="169">
        <f t="shared" ref="K329:K340" si="12">YEAR(G329)</f>
        <v>2042</v>
      </c>
    </row>
    <row r="330" spans="7:13">
      <c r="G330" s="36">
        <v>51898</v>
      </c>
      <c r="H330" s="40">
        <v>8.6156006122448971</v>
      </c>
      <c r="I330" s="40">
        <v>9.2574253164556932</v>
      </c>
      <c r="J330" s="40">
        <v>8.6080280971411032</v>
      </c>
      <c r="K330" s="169">
        <f t="shared" si="12"/>
        <v>2042</v>
      </c>
    </row>
    <row r="331" spans="7:13">
      <c r="G331" s="36">
        <v>51926</v>
      </c>
      <c r="H331" s="40">
        <v>8.2908046938775524</v>
      </c>
      <c r="I331" s="40">
        <v>8.6732227848101235</v>
      </c>
      <c r="J331" s="40">
        <v>8.2741824162311719</v>
      </c>
      <c r="K331" s="169">
        <f t="shared" si="12"/>
        <v>2042</v>
      </c>
    </row>
    <row r="332" spans="7:13">
      <c r="G332" s="36">
        <v>51957</v>
      </c>
      <c r="H332" s="40">
        <v>7.9457026530612245</v>
      </c>
      <c r="I332" s="40">
        <v>8.3106911392405056</v>
      </c>
      <c r="J332" s="40">
        <v>7.9327539911876226</v>
      </c>
      <c r="K332" s="169">
        <f t="shared" si="12"/>
        <v>2042</v>
      </c>
    </row>
    <row r="333" spans="7:13">
      <c r="G333" s="36">
        <v>51987</v>
      </c>
      <c r="H333" s="40">
        <v>7.9660087755102031</v>
      </c>
      <c r="I333" s="40">
        <v>8.2502354430379725</v>
      </c>
      <c r="J333" s="40">
        <v>7.9531454247361415</v>
      </c>
      <c r="K333" s="169">
        <f t="shared" si="12"/>
        <v>2042</v>
      </c>
    </row>
    <row r="334" spans="7:13">
      <c r="G334" s="36">
        <v>52018</v>
      </c>
      <c r="H334" s="40">
        <v>7.8442740816326522</v>
      </c>
      <c r="I334" s="40">
        <v>7.8473999999999986</v>
      </c>
      <c r="J334" s="40">
        <v>7.8283375550773657</v>
      </c>
      <c r="K334" s="169">
        <f t="shared" si="12"/>
        <v>2042</v>
      </c>
    </row>
    <row r="335" spans="7:13">
      <c r="G335" s="36">
        <v>52048</v>
      </c>
      <c r="H335" s="40">
        <v>8.1081516326530618</v>
      </c>
      <c r="I335" s="40">
        <v>7.8070962025316435</v>
      </c>
      <c r="J335" s="40">
        <v>8.0958854595757774</v>
      </c>
      <c r="K335" s="169">
        <f t="shared" si="12"/>
        <v>2042</v>
      </c>
    </row>
    <row r="336" spans="7:13">
      <c r="G336" s="36">
        <v>52079</v>
      </c>
      <c r="H336" s="40">
        <v>8.2908046938775524</v>
      </c>
      <c r="I336" s="40">
        <v>8.0689696202531636</v>
      </c>
      <c r="J336" s="40">
        <v>8.279305891997133</v>
      </c>
      <c r="K336" s="169">
        <f t="shared" si="12"/>
        <v>2042</v>
      </c>
    </row>
    <row r="337" spans="7:11">
      <c r="G337" s="36">
        <v>52110</v>
      </c>
      <c r="H337" s="40">
        <v>8.1284577551020423</v>
      </c>
      <c r="I337" s="40">
        <v>7.9883620253164542</v>
      </c>
      <c r="J337" s="40">
        <v>8.1137151552413176</v>
      </c>
      <c r="K337" s="169">
        <f t="shared" si="12"/>
        <v>2042</v>
      </c>
    </row>
    <row r="338" spans="7:11">
      <c r="G338" s="36">
        <v>52140</v>
      </c>
      <c r="H338" s="40">
        <v>8.1689679591836732</v>
      </c>
      <c r="I338" s="40">
        <v>8.3509949367088598</v>
      </c>
      <c r="J338" s="40">
        <v>8.1569572907060159</v>
      </c>
      <c r="K338" s="169">
        <f t="shared" si="12"/>
        <v>2042</v>
      </c>
    </row>
    <row r="339" spans="7:11">
      <c r="G339" s="36">
        <v>52171</v>
      </c>
      <c r="H339" s="40">
        <v>8.311110816326531</v>
      </c>
      <c r="I339" s="40">
        <v>8.6531721518987315</v>
      </c>
      <c r="J339" s="40">
        <v>8.2817651603647935</v>
      </c>
      <c r="K339" s="169">
        <f t="shared" si="12"/>
        <v>2042</v>
      </c>
    </row>
    <row r="340" spans="7:11">
      <c r="G340" s="36">
        <v>52201</v>
      </c>
      <c r="H340" s="40">
        <v>8.7576414285714286</v>
      </c>
      <c r="I340" s="40">
        <v>9.0761594936708843</v>
      </c>
      <c r="J340" s="40">
        <v>8.7327334972845581</v>
      </c>
      <c r="K340" s="169">
        <f t="shared" si="12"/>
        <v>2042</v>
      </c>
    </row>
    <row r="341" spans="7:11">
      <c r="G341" s="36">
        <v>52232</v>
      </c>
      <c r="H341" s="40">
        <v>8.839886326530614</v>
      </c>
      <c r="I341" s="40">
        <v>9.3319569620253144</v>
      </c>
      <c r="J341" s="40">
        <v>8.8127621887488488</v>
      </c>
      <c r="K341" s="169">
        <f t="shared" ref="K341:K343" si="13">YEAR(G341)</f>
        <v>2043</v>
      </c>
    </row>
    <row r="342" spans="7:11">
      <c r="G342" s="36">
        <v>52263</v>
      </c>
      <c r="H342" s="40">
        <v>8.839886326530614</v>
      </c>
      <c r="I342" s="40">
        <v>9.4973240506329102</v>
      </c>
      <c r="J342" s="40">
        <v>8.8332560918126877</v>
      </c>
      <c r="K342" s="169">
        <f t="shared" si="13"/>
        <v>2043</v>
      </c>
    </row>
    <row r="343" spans="7:11">
      <c r="G343" s="36">
        <v>52291</v>
      </c>
      <c r="H343" s="40">
        <v>8.5066210204081631</v>
      </c>
      <c r="I343" s="40">
        <v>8.8979316455696171</v>
      </c>
      <c r="J343" s="40">
        <v>8.4909054411312663</v>
      </c>
      <c r="K343" s="169">
        <f t="shared" si="13"/>
        <v>2043</v>
      </c>
    </row>
    <row r="344" spans="7:11">
      <c r="G344" s="36"/>
      <c r="H344" s="40"/>
      <c r="K344" s="169"/>
    </row>
    <row r="345" spans="7:11">
      <c r="G345" s="36"/>
      <c r="H345" s="40"/>
      <c r="K345" s="1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U273"/>
  <sheetViews>
    <sheetView tabSelected="1" zoomScale="70" zoomScaleNormal="70" zoomScaleSheetLayoutView="85" workbookViewId="0">
      <pane xSplit="2" ySplit="12" topLeftCell="C221" activePane="bottomRight" state="frozen"/>
      <selection activeCell="C14" sqref="C14"/>
      <selection pane="topRight" activeCell="C14" sqref="C14"/>
      <selection pane="bottomLeft" activeCell="C14" sqref="C14"/>
      <selection pane="bottomRight" activeCell="M247" sqref="M247:M271"/>
    </sheetView>
  </sheetViews>
  <sheetFormatPr defaultRowHeight="12.75" outlineLevelRow="1"/>
  <cols>
    <col min="1" max="1" width="6.1640625" style="72" customWidth="1"/>
    <col min="2" max="2" width="22.83203125" style="72" customWidth="1"/>
    <col min="3" max="3" width="18.1640625" style="72" customWidth="1"/>
    <col min="4" max="4" width="16.1640625" style="72" customWidth="1"/>
    <col min="5" max="5" width="18.5" style="72" customWidth="1"/>
    <col min="6" max="7" width="16.1640625" style="72" customWidth="1"/>
    <col min="8" max="8" width="3.83203125" style="72" customWidth="1"/>
    <col min="9" max="9" width="9.5" style="72" customWidth="1"/>
    <col min="10" max="11" width="10" style="72" customWidth="1"/>
    <col min="12" max="12" width="9.33203125" style="72" customWidth="1"/>
    <col min="13" max="13" width="21.1640625" style="72" customWidth="1"/>
    <col min="14" max="14" width="13.83203125" style="72" customWidth="1"/>
    <col min="15" max="15" width="16" style="72" customWidth="1"/>
    <col min="16" max="19" width="9.33203125" style="72"/>
    <col min="20" max="21" width="0" style="72" hidden="1" customWidth="1"/>
    <col min="22" max="16384" width="9.33203125" style="72"/>
  </cols>
  <sheetData>
    <row r="1" spans="2:21" s="4" customFormat="1" ht="15.75" hidden="1">
      <c r="B1" s="1" t="s">
        <v>52</v>
      </c>
      <c r="C1" s="1"/>
      <c r="D1" s="12"/>
      <c r="E1" s="12"/>
      <c r="F1" s="12"/>
      <c r="G1" s="12"/>
      <c r="H1" s="37"/>
      <c r="I1" s="159"/>
      <c r="J1" s="159"/>
      <c r="K1" s="159"/>
    </row>
    <row r="2" spans="2:21" ht="5.25" customHeight="1"/>
    <row r="3" spans="2:21" ht="15.75">
      <c r="B3" s="1" t="str">
        <f>"Table "&amp;RIGHT('Table 4'!B3,1)+1</f>
        <v>Table 5</v>
      </c>
      <c r="C3" s="107"/>
      <c r="D3" s="107"/>
      <c r="E3" s="107"/>
      <c r="F3" s="107"/>
      <c r="G3" s="107"/>
      <c r="M3" s="72" t="s">
        <v>76</v>
      </c>
      <c r="O3" s="233"/>
    </row>
    <row r="4" spans="2:21">
      <c r="B4" s="107" t="str">
        <f ca="1">'Table 1'!B5</f>
        <v>Utah Sch 37 Solar F - 10.0 MW and 26.8% CF</v>
      </c>
      <c r="C4" s="107"/>
      <c r="D4" s="107"/>
      <c r="E4" s="107"/>
      <c r="F4" s="107"/>
      <c r="G4" s="107"/>
      <c r="M4" s="74" t="s">
        <v>243</v>
      </c>
    </row>
    <row r="5" spans="2:21">
      <c r="B5" s="107" t="str">
        <f>TEXT($K$5,"MMMM YYYY")&amp;"  through  "&amp;TEXT($K$6,"MMMM YYYY")</f>
        <v>June 2017  through  December 2037</v>
      </c>
      <c r="C5" s="107"/>
      <c r="D5" s="107"/>
      <c r="E5" s="107"/>
      <c r="F5" s="107"/>
      <c r="G5" s="107"/>
      <c r="J5" s="72" t="s">
        <v>57</v>
      </c>
      <c r="K5" s="73">
        <f>MIN(K13:K31)</f>
        <v>42887</v>
      </c>
      <c r="M5" s="72" t="s">
        <v>58</v>
      </c>
    </row>
    <row r="6" spans="2:21">
      <c r="B6" s="107" t="s">
        <v>59</v>
      </c>
      <c r="C6" s="107"/>
      <c r="D6" s="107"/>
      <c r="E6" s="107"/>
      <c r="F6" s="107"/>
      <c r="G6" s="107"/>
      <c r="J6" s="72" t="s">
        <v>60</v>
      </c>
      <c r="K6" s="73">
        <v>50375</v>
      </c>
      <c r="M6" s="74">
        <v>10</v>
      </c>
      <c r="N6" s="72" t="s">
        <v>41</v>
      </c>
    </row>
    <row r="7" spans="2:21">
      <c r="B7" s="321" t="s">
        <v>238</v>
      </c>
      <c r="C7" s="75">
        <f>NPV($K$9,C44:C223)</f>
        <v>4898995.4917832492</v>
      </c>
      <c r="D7" s="75">
        <f>NPV($K$9,D44:D223)</f>
        <v>1101997.2364262063</v>
      </c>
      <c r="E7" s="75">
        <f>NPV($K$9,E44:E223)</f>
        <v>6000992.7282094583</v>
      </c>
      <c r="F7" s="75">
        <f>NPV($K$9,F44:F223)</f>
        <v>218111.3825604523</v>
      </c>
      <c r="G7" s="145">
        <f>($C7+D7)/$F7</f>
        <v>27.513432163707481</v>
      </c>
      <c r="M7" s="212">
        <f ca="1">SUM(OFFSET(F19,MATCH(K20,B20:B31,0),0,12))/(8760*Study_MW)</f>
        <v>0.26842847031963468</v>
      </c>
      <c r="N7" s="136" t="s">
        <v>46</v>
      </c>
    </row>
    <row r="8" spans="2:21">
      <c r="B8" s="172" t="str">
        <f>"Nominal NPV at "&amp;TEXT(J9,"0.00%")&amp;" Discount Rate"</f>
        <v>Nominal NPV at 6.57% Discount Rate</v>
      </c>
      <c r="J8" s="72" t="str">
        <f>'Table 1'!I41</f>
        <v>Discount Rate - 2017 IRP</v>
      </c>
    </row>
    <row r="9" spans="2:21">
      <c r="C9" s="75"/>
      <c r="D9" s="75"/>
      <c r="E9" s="75"/>
      <c r="F9" s="229"/>
      <c r="G9" s="145"/>
      <c r="J9" s="209">
        <f>'Table 1'!I42</f>
        <v>6.5699999999999995E-2</v>
      </c>
      <c r="K9" s="150">
        <f>((1+J9)^(1/12))-1</f>
        <v>5.3167389786501484E-3</v>
      </c>
    </row>
    <row r="10" spans="2:21">
      <c r="B10" s="72" t="s">
        <v>239</v>
      </c>
      <c r="C10" s="75">
        <f>NPV($K$9,C20:C199)</f>
        <v>4958752.3564310055</v>
      </c>
      <c r="D10" s="75">
        <f>NPV($K$9,D20:D199)</f>
        <v>0</v>
      </c>
      <c r="E10" s="75">
        <f>NPV($K$9,E20:E199)</f>
        <v>4958752.3564310055</v>
      </c>
      <c r="F10" s="75">
        <f>NPV($K$9,F20:F199)</f>
        <v>220290.04027318061</v>
      </c>
      <c r="G10" s="145">
        <f>($C10+D10)/$F10</f>
        <v>22.510106903978414</v>
      </c>
      <c r="N10" s="76"/>
    </row>
    <row r="11" spans="2:21">
      <c r="B11" s="149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2:21">
      <c r="B12" s="84" t="s">
        <v>63</v>
      </c>
      <c r="C12" s="78" t="s">
        <v>64</v>
      </c>
      <c r="D12" s="82" t="str">
        <f>TEXT((SUM(F32:F79)/(8760*3+8784))/Study_MW,"0.0%")&amp;" CF"</f>
        <v>26.5% CF</v>
      </c>
      <c r="E12" s="83" t="s">
        <v>69</v>
      </c>
      <c r="F12" s="84" t="s">
        <v>65</v>
      </c>
      <c r="G12" s="82" t="str">
        <f>D12</f>
        <v>26.5%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2" t="s">
        <v>62</v>
      </c>
      <c r="Q12" s="72" t="s">
        <v>217</v>
      </c>
      <c r="R12" s="72" t="s">
        <v>218</v>
      </c>
    </row>
    <row r="13" spans="2:21">
      <c r="B13" s="357">
        <v>42887</v>
      </c>
      <c r="C13" s="358">
        <f>C25/(1+$T$13)</f>
        <v>36951.229614978496</v>
      </c>
      <c r="D13" s="359">
        <f>IF(ISNUMBER($F13),VLOOKUP($J13,'Table 1'!$B$12:$C$33,2,FALSE)/12*1000*Study_MW,"")</f>
        <v>0</v>
      </c>
      <c r="E13" s="359">
        <f t="shared" ref="E13:E19" si="0">IF(ISNUMBER(C13+D13),C13+D13,"")</f>
        <v>36951.229614978496</v>
      </c>
      <c r="F13" s="358">
        <f>F25</f>
        <v>2268.81</v>
      </c>
      <c r="G13" s="360">
        <f t="shared" ref="G13:G19" si="1">IF(ISNUMBER($F13),E13/$F13,"")</f>
        <v>16.286612636130172</v>
      </c>
      <c r="I13" s="94"/>
      <c r="J13" s="90">
        <v>2017</v>
      </c>
      <c r="K13" s="95">
        <f t="shared" ref="K13:K19" si="2">IF(ISNUMBER(F13),B13,"")</f>
        <v>42887</v>
      </c>
      <c r="T13" s="351">
        <v>2.2092462442320437E-2</v>
      </c>
      <c r="U13" s="72" t="s">
        <v>262</v>
      </c>
    </row>
    <row r="14" spans="2:21">
      <c r="B14" s="357">
        <f t="shared" ref="B14:B19" si="3">EDATE(B13,1)</f>
        <v>42917</v>
      </c>
      <c r="C14" s="358">
        <f t="shared" ref="C14:C19" si="4">C26/(1+$T$13)</f>
        <v>46922.48811519047</v>
      </c>
      <c r="D14" s="359">
        <f>IF(ISNUMBER($F14),VLOOKUP($J14,'Table 1'!$B$12:$C$33,2,FALSE)/12*1000*Study_MW,"")</f>
        <v>0</v>
      </c>
      <c r="E14" s="359">
        <f t="shared" si="0"/>
        <v>46922.48811519047</v>
      </c>
      <c r="F14" s="358">
        <f t="shared" ref="F14:F19" si="5">F26</f>
        <v>2138.5970000000002</v>
      </c>
      <c r="G14" s="360">
        <f t="shared" si="1"/>
        <v>21.940780855481638</v>
      </c>
      <c r="I14" s="94"/>
      <c r="J14" s="90">
        <v>2017</v>
      </c>
      <c r="K14" s="95">
        <f t="shared" si="2"/>
        <v>42917</v>
      </c>
      <c r="L14" s="90"/>
    </row>
    <row r="15" spans="2:21">
      <c r="B15" s="357">
        <f t="shared" si="3"/>
        <v>42948</v>
      </c>
      <c r="C15" s="358">
        <f t="shared" si="4"/>
        <v>47651.507673689848</v>
      </c>
      <c r="D15" s="359">
        <f>IF(ISNUMBER($F15),VLOOKUP($J15,'Table 1'!$B$12:$C$33,2,FALSE)/12*1000*Study_MW,"")</f>
        <v>0</v>
      </c>
      <c r="E15" s="359">
        <f t="shared" si="0"/>
        <v>47651.507673689848</v>
      </c>
      <c r="F15" s="358">
        <f t="shared" si="5"/>
        <v>2257.2339999999999</v>
      </c>
      <c r="G15" s="360">
        <f t="shared" si="1"/>
        <v>21.11057501069444</v>
      </c>
      <c r="I15" s="94"/>
      <c r="J15" s="90">
        <v>2017</v>
      </c>
      <c r="K15" s="95">
        <f t="shared" si="2"/>
        <v>42948</v>
      </c>
      <c r="L15" s="90"/>
    </row>
    <row r="16" spans="2:21">
      <c r="B16" s="357">
        <f t="shared" si="3"/>
        <v>42979</v>
      </c>
      <c r="C16" s="358">
        <f t="shared" si="4"/>
        <v>37855.060599546196</v>
      </c>
      <c r="D16" s="359">
        <f>IF(ISNUMBER($F16),VLOOKUP($J16,'Table 1'!$B$12:$C$33,2,FALSE)/12*1000*Study_MW,"")</f>
        <v>0</v>
      </c>
      <c r="E16" s="359">
        <f t="shared" si="0"/>
        <v>37855.060599546196</v>
      </c>
      <c r="F16" s="358">
        <f t="shared" si="5"/>
        <v>2196.75</v>
      </c>
      <c r="G16" s="360">
        <f t="shared" si="1"/>
        <v>17.232302537633412</v>
      </c>
      <c r="I16" s="94"/>
      <c r="J16" s="90">
        <v>2017</v>
      </c>
      <c r="K16" s="95">
        <f t="shared" si="2"/>
        <v>42979</v>
      </c>
      <c r="L16" s="90"/>
    </row>
    <row r="17" spans="2:18">
      <c r="B17" s="357">
        <f t="shared" si="3"/>
        <v>43009</v>
      </c>
      <c r="C17" s="358">
        <f t="shared" si="4"/>
        <v>37665.961586174308</v>
      </c>
      <c r="D17" s="359">
        <f>IF(ISNUMBER($F17),VLOOKUP($J17,'Table 1'!$B$12:$C$33,2,FALSE)/12*1000*Study_MW,"")</f>
        <v>0</v>
      </c>
      <c r="E17" s="359">
        <f t="shared" si="0"/>
        <v>37665.961586174308</v>
      </c>
      <c r="F17" s="358">
        <f t="shared" si="5"/>
        <v>2095.91</v>
      </c>
      <c r="G17" s="360">
        <f t="shared" si="1"/>
        <v>17.971173183091981</v>
      </c>
      <c r="I17" s="94"/>
      <c r="J17" s="90">
        <v>2017</v>
      </c>
      <c r="K17" s="95">
        <f t="shared" si="2"/>
        <v>43009</v>
      </c>
      <c r="L17" s="90"/>
    </row>
    <row r="18" spans="2:18">
      <c r="B18" s="357">
        <f t="shared" si="3"/>
        <v>43040</v>
      </c>
      <c r="C18" s="358">
        <f t="shared" si="4"/>
        <v>29620.785386834556</v>
      </c>
      <c r="D18" s="359">
        <f>IF(ISNUMBER($F18),VLOOKUP($J18,'Table 1'!$B$12:$C$33,2,FALSE)/12*1000*Study_MW,"")</f>
        <v>0</v>
      </c>
      <c r="E18" s="359">
        <f t="shared" si="0"/>
        <v>29620.785386834556</v>
      </c>
      <c r="F18" s="358">
        <f t="shared" si="5"/>
        <v>1667.28</v>
      </c>
      <c r="G18" s="360">
        <f t="shared" si="1"/>
        <v>17.765933368621081</v>
      </c>
      <c r="I18" s="94"/>
      <c r="J18" s="90">
        <v>2017</v>
      </c>
      <c r="K18" s="95">
        <f t="shared" si="2"/>
        <v>43040</v>
      </c>
      <c r="L18" s="90"/>
    </row>
    <row r="19" spans="2:18">
      <c r="B19" s="357">
        <f t="shared" si="3"/>
        <v>43070</v>
      </c>
      <c r="C19" s="358">
        <f t="shared" si="4"/>
        <v>27834.527645516344</v>
      </c>
      <c r="D19" s="359">
        <f>IF(ISNUMBER($F19),VLOOKUP($J19,'Table 1'!$B$12:$C$33,2,FALSE)/12*1000*Study_MW,"")</f>
        <v>0</v>
      </c>
      <c r="E19" s="361">
        <f t="shared" si="0"/>
        <v>27834.527645516344</v>
      </c>
      <c r="F19" s="358">
        <f t="shared" si="5"/>
        <v>1408.5160000000001</v>
      </c>
      <c r="G19" s="360">
        <f t="shared" si="1"/>
        <v>19.761598480611042</v>
      </c>
      <c r="I19" s="94"/>
      <c r="J19" s="90">
        <v>2017</v>
      </c>
      <c r="K19" s="95">
        <f t="shared" si="2"/>
        <v>43070</v>
      </c>
      <c r="L19" s="90"/>
    </row>
    <row r="20" spans="2:18">
      <c r="B20" s="91">
        <f>[8]NPC!$F$3</f>
        <v>43101</v>
      </c>
      <c r="C20" s="86">
        <f>IF(F20="","",-INDEX([8]Delta!$F$1:$EE$996,$L$20,$I20))</f>
        <v>35943.044379025698</v>
      </c>
      <c r="D20" s="87">
        <f>IF(ISNUMBER($F20),VLOOKUP($J20,'Table 1'!$B$13:$C$33,2,FALSE)/12*1000*Study_MW,"")</f>
        <v>0</v>
      </c>
      <c r="E20" s="88">
        <f>IF(ISNUMBER(C20+D20),C20+D20,"")</f>
        <v>35943.044379025698</v>
      </c>
      <c r="F20" s="86">
        <f>IF(INDEX([8]Delta!$F$1:$EE$996,$L$21,$I20)=0,"",INDEX([8]Delta!$F$1:$EE$996,$L$21,$I20))</f>
        <v>1542.25</v>
      </c>
      <c r="G20" s="89">
        <f>IF(ISNUMBER($F20),E20/$F20,"")</f>
        <v>23.305588833863315</v>
      </c>
      <c r="I20" s="77">
        <v>1</v>
      </c>
      <c r="J20" s="90">
        <f>YEAR(B20)</f>
        <v>2018</v>
      </c>
      <c r="K20" s="91">
        <f t="shared" ref="K20:K31" si="6">IF(ISNUMBER(F20),B20,"")</f>
        <v>43101</v>
      </c>
      <c r="L20" s="72">
        <f>MATCH(M20,[8]Delta!$A$1:$A$996,FALSE)</f>
        <v>273</v>
      </c>
      <c r="M20" s="72" t="s">
        <v>68</v>
      </c>
    </row>
    <row r="21" spans="2:18">
      <c r="B21" s="95">
        <f t="shared" ref="B21:B84" si="7">EDATE(B20,1)</f>
        <v>43132</v>
      </c>
      <c r="C21" s="92">
        <f>IF(F21="","",-INDEX([8]Delta!$F$1:$EE$996,$L$20,$I21))</f>
        <v>35377.833921596408</v>
      </c>
      <c r="D21" s="88">
        <f>IF(ISNUMBER($F21),VLOOKUP($J21,'Table 1'!$B$13:$C$33,2,FALSE)/12*1000*Study_MW,"")</f>
        <v>0</v>
      </c>
      <c r="E21" s="88">
        <f t="shared" ref="E21:E30" si="8">IF(ISNUMBER(C21+D21),C21+D21,"")</f>
        <v>35377.833921596408</v>
      </c>
      <c r="F21" s="92">
        <f>IF(INDEX([8]Delta!$F$1:$EE$996,$L$21,$I21)=0,"",INDEX([8]Delta!$F$1:$EE$996,$L$21,$I21))</f>
        <v>1509.5920000000001</v>
      </c>
      <c r="G21" s="93">
        <f t="shared" ref="G21:G84" si="9">IF(ISNUMBER($F21),E21/$F21,"")</f>
        <v>23.43536129073048</v>
      </c>
      <c r="I21" s="94">
        <f>I20+1</f>
        <v>2</v>
      </c>
      <c r="J21" s="90">
        <f t="shared" ref="J21:J84" si="10">YEAR(B21)</f>
        <v>2018</v>
      </c>
      <c r="K21" s="95">
        <f t="shared" si="6"/>
        <v>43132</v>
      </c>
      <c r="L21" s="72">
        <f>MATCH(M21,[8]Delta!$C$304:$C$507,FALSE)+ROW([8]Delta!$C$303)+2</f>
        <v>361</v>
      </c>
      <c r="M21" s="143" t="s">
        <v>242</v>
      </c>
    </row>
    <row r="22" spans="2:18">
      <c r="B22" s="95">
        <f t="shared" si="7"/>
        <v>43160</v>
      </c>
      <c r="C22" s="92">
        <f>IF(F22="","",-INDEX([8]Delta!$F$1:$EE$996,$L$20,$I22))</f>
        <v>45181.363016366959</v>
      </c>
      <c r="D22" s="88">
        <f>IF(ISNUMBER($F22),VLOOKUP($J22,'Table 1'!$B$13:$C$33,2,FALSE)/12*1000*Study_MW,"")</f>
        <v>0</v>
      </c>
      <c r="E22" s="88">
        <f t="shared" si="8"/>
        <v>45181.363016366959</v>
      </c>
      <c r="F22" s="92">
        <f>IF(INDEX([8]Delta!$F$1:$EE$996,$L$21,$I22)=0,"",INDEX([8]Delta!$F$1:$EE$996,$L$21,$I22))</f>
        <v>2045.07</v>
      </c>
      <c r="G22" s="93">
        <f t="shared" si="9"/>
        <v>22.092819813682151</v>
      </c>
      <c r="I22" s="94">
        <f t="shared" ref="I22:I31" si="11">I21+1</f>
        <v>3</v>
      </c>
      <c r="J22" s="90">
        <f t="shared" si="10"/>
        <v>2018</v>
      </c>
      <c r="K22" s="95">
        <f t="shared" si="6"/>
        <v>43160</v>
      </c>
    </row>
    <row r="23" spans="2:18">
      <c r="B23" s="95">
        <f t="shared" si="7"/>
        <v>43191</v>
      </c>
      <c r="C23" s="92">
        <f>IF(F23="","",-INDEX([8]Delta!$F$1:$EE$996,$L$20,$I23))</f>
        <v>37243.852439954877</v>
      </c>
      <c r="D23" s="88">
        <f>IF(ISNUMBER($F23),VLOOKUP($J23,'Table 1'!$B$13:$C$33,2,FALSE)/12*1000*Study_MW,"")</f>
        <v>0</v>
      </c>
      <c r="E23" s="88">
        <f t="shared" si="8"/>
        <v>37243.852439954877</v>
      </c>
      <c r="F23" s="92">
        <f>IF(INDEX([8]Delta!$F$1:$EE$996,$L$21,$I23)=0,"",INDEX([8]Delta!$F$1:$EE$996,$L$21,$I23))</f>
        <v>2113.11</v>
      </c>
      <c r="G23" s="93">
        <f t="shared" si="9"/>
        <v>17.625136618517196</v>
      </c>
      <c r="I23" s="94">
        <f t="shared" si="11"/>
        <v>4</v>
      </c>
      <c r="J23" s="90">
        <f t="shared" si="10"/>
        <v>2018</v>
      </c>
      <c r="K23" s="95">
        <f t="shared" si="6"/>
        <v>43191</v>
      </c>
      <c r="L23" s="90">
        <f>YEAR(B20)</f>
        <v>2018</v>
      </c>
      <c r="M23" s="72">
        <f>SUMIF($J$20:$J$271,L23,$C$20:$C$271)</f>
        <v>461121.39616906643</v>
      </c>
      <c r="N23" s="72">
        <f>SUMIF($J$20:$J$271,L23,$D$20:$D$271)</f>
        <v>0</v>
      </c>
      <c r="O23" s="72">
        <f t="shared" ref="O23:O32" si="12">SUMIF($J$20:$J$271,L23,$F$20:$F$271)</f>
        <v>23514.333999999999</v>
      </c>
      <c r="P23" s="232">
        <f t="shared" ref="P23:P32" si="13">(M23+N23)/O23</f>
        <v>19.610225667844407</v>
      </c>
      <c r="Q23" s="308">
        <f>M23/O23</f>
        <v>19.610225667844407</v>
      </c>
      <c r="R23" s="308">
        <f>IFERROR(N23/O23,0)</f>
        <v>0</v>
      </c>
    </row>
    <row r="24" spans="2:18">
      <c r="B24" s="95">
        <f t="shared" si="7"/>
        <v>43221</v>
      </c>
      <c r="C24" s="92">
        <f>IF(F24="","",-INDEX([8]Delta!$F$1:$EE$996,$L$20,$I24))</f>
        <v>37030.250996217132</v>
      </c>
      <c r="D24" s="88">
        <f>IF(ISNUMBER($F24),VLOOKUP($J24,'Table 1'!$B$13:$C$33,2,FALSE)/12*1000*Study_MW,"")</f>
        <v>0</v>
      </c>
      <c r="E24" s="88">
        <f t="shared" si="8"/>
        <v>37030.250996217132</v>
      </c>
      <c r="F24" s="92">
        <f>IF(INDEX([8]Delta!$F$1:$EE$996,$L$21,$I24)=0,"",INDEX([8]Delta!$F$1:$EE$996,$L$21,$I24))</f>
        <v>2271.2150000000001</v>
      </c>
      <c r="G24" s="93">
        <f t="shared" si="9"/>
        <v>16.30415922588444</v>
      </c>
      <c r="I24" s="94">
        <f t="shared" si="11"/>
        <v>5</v>
      </c>
      <c r="J24" s="90">
        <f t="shared" si="10"/>
        <v>2018</v>
      </c>
      <c r="K24" s="95">
        <f t="shared" si="6"/>
        <v>43221</v>
      </c>
      <c r="L24" s="90">
        <f>L23+1</f>
        <v>2019</v>
      </c>
      <c r="M24" s="72">
        <f>SUMIF($J$20:$J$271,L24,$C$20:$C$271)</f>
        <v>415632.63221593201</v>
      </c>
      <c r="N24" s="72">
        <f t="shared" ref="N24:N43" si="14">SUMIF($J$20:$J$271,L24,$D$20:$D$271)</f>
        <v>0</v>
      </c>
      <c r="O24" s="72">
        <f t="shared" si="12"/>
        <v>23396.767000000003</v>
      </c>
      <c r="P24" s="232">
        <f t="shared" si="13"/>
        <v>17.764532690176036</v>
      </c>
      <c r="Q24" s="308">
        <f t="shared" ref="Q24:Q40" si="15">M24/O24</f>
        <v>17.764532690176036</v>
      </c>
      <c r="R24" s="308">
        <f t="shared" ref="R24:R40" si="16">IFERROR(N24/O24,0)</f>
        <v>0</v>
      </c>
    </row>
    <row r="25" spans="2:18">
      <c r="B25" s="95">
        <f t="shared" si="7"/>
        <v>43252</v>
      </c>
      <c r="C25" s="92">
        <f>IF(F25="","",-INDEX([8]Delta!$F$1:$EE$996,$L$20,$I25))</f>
        <v>37767.573267444968</v>
      </c>
      <c r="D25" s="88">
        <f>IF(ISNUMBER($F25),VLOOKUP($J25,'Table 1'!$B$13:$C$33,2,FALSE)/12*1000*Study_MW,"")</f>
        <v>0</v>
      </c>
      <c r="E25" s="88">
        <f t="shared" si="8"/>
        <v>37767.573267444968</v>
      </c>
      <c r="F25" s="92">
        <f>IF(INDEX([8]Delta!$F$1:$EE$996,$L$21,$I25)=0,"",INDEX([8]Delta!$F$1:$EE$996,$L$21,$I25))</f>
        <v>2268.81</v>
      </c>
      <c r="G25" s="93">
        <f t="shared" si="9"/>
        <v>16.646424014106501</v>
      </c>
      <c r="I25" s="94">
        <f t="shared" si="11"/>
        <v>6</v>
      </c>
      <c r="J25" s="90">
        <f t="shared" si="10"/>
        <v>2018</v>
      </c>
      <c r="K25" s="95">
        <f t="shared" si="6"/>
        <v>43252</v>
      </c>
      <c r="L25" s="90">
        <f t="shared" ref="L25:L43" si="17">L24+1</f>
        <v>2020</v>
      </c>
      <c r="M25" s="72">
        <f t="shared" ref="M25:M43" si="18">SUMIF($J$20:$J$271,L25,$C$20:$C$271)</f>
        <v>391396.03636492789</v>
      </c>
      <c r="N25" s="72">
        <f t="shared" si="14"/>
        <v>0</v>
      </c>
      <c r="O25" s="72">
        <f t="shared" si="12"/>
        <v>23332.812999999998</v>
      </c>
      <c r="P25" s="232">
        <f t="shared" si="13"/>
        <v>16.774489915336307</v>
      </c>
      <c r="Q25" s="308">
        <f t="shared" si="15"/>
        <v>16.774489915336307</v>
      </c>
      <c r="R25" s="308">
        <f t="shared" si="16"/>
        <v>0</v>
      </c>
    </row>
    <row r="26" spans="2:18">
      <c r="B26" s="95">
        <f t="shared" si="7"/>
        <v>43282</v>
      </c>
      <c r="C26" s="92">
        <f>IF(F26="","",-INDEX([8]Delta!$F$1:$EE$996,$L$20,$I26))</f>
        <v>47959.121421575546</v>
      </c>
      <c r="D26" s="88">
        <f>IF(ISNUMBER($F26),VLOOKUP($J26,'Table 1'!$B$13:$C$33,2,FALSE)/12*1000*Study_MW,"")</f>
        <v>0</v>
      </c>
      <c r="E26" s="88">
        <f t="shared" si="8"/>
        <v>47959.121421575546</v>
      </c>
      <c r="F26" s="92">
        <f>IF(INDEX([8]Delta!$F$1:$EE$996,$L$21,$I26)=0,"",INDEX([8]Delta!$F$1:$EE$996,$L$21,$I26))</f>
        <v>2138.5970000000002</v>
      </c>
      <c r="G26" s="93">
        <f t="shared" si="9"/>
        <v>22.42550673248655</v>
      </c>
      <c r="I26" s="94">
        <f t="shared" si="11"/>
        <v>7</v>
      </c>
      <c r="J26" s="90">
        <f t="shared" si="10"/>
        <v>2018</v>
      </c>
      <c r="K26" s="95">
        <f t="shared" si="6"/>
        <v>43282</v>
      </c>
      <c r="L26" s="90">
        <f t="shared" si="17"/>
        <v>2021</v>
      </c>
      <c r="M26" s="72">
        <f t="shared" si="18"/>
        <v>362788.76382826269</v>
      </c>
      <c r="N26" s="72">
        <f t="shared" si="14"/>
        <v>0</v>
      </c>
      <c r="O26" s="72">
        <f t="shared" si="12"/>
        <v>23163.482</v>
      </c>
      <c r="P26" s="232">
        <f t="shared" si="13"/>
        <v>15.662099671727363</v>
      </c>
      <c r="Q26" s="308">
        <f t="shared" si="15"/>
        <v>15.662099671727363</v>
      </c>
      <c r="R26" s="308">
        <f t="shared" si="16"/>
        <v>0</v>
      </c>
    </row>
    <row r="27" spans="2:18">
      <c r="B27" s="95">
        <f t="shared" si="7"/>
        <v>43313</v>
      </c>
      <c r="C27" s="92">
        <f>IF(F27="","",-INDEX([8]Delta!$F$1:$EE$996,$L$20,$I27))</f>
        <v>48704.246817290783</v>
      </c>
      <c r="D27" s="88">
        <f>IF(ISNUMBER($F27),VLOOKUP($J27,'Table 1'!$B$13:$C$33,2,FALSE)/12*1000*Study_MW,"")</f>
        <v>0</v>
      </c>
      <c r="E27" s="88">
        <f t="shared" si="8"/>
        <v>48704.246817290783</v>
      </c>
      <c r="F27" s="92">
        <f>IF(INDEX([8]Delta!$F$1:$EE$996,$L$21,$I27)=0,"",INDEX([8]Delta!$F$1:$EE$996,$L$21,$I27))</f>
        <v>2257.2339999999999</v>
      </c>
      <c r="G27" s="93">
        <f t="shared" si="9"/>
        <v>21.576959596253992</v>
      </c>
      <c r="I27" s="94">
        <f t="shared" si="11"/>
        <v>8</v>
      </c>
      <c r="J27" s="90">
        <f t="shared" si="10"/>
        <v>2018</v>
      </c>
      <c r="K27" s="95">
        <f t="shared" si="6"/>
        <v>43313</v>
      </c>
      <c r="L27" s="90">
        <f t="shared" si="17"/>
        <v>2022</v>
      </c>
      <c r="M27" s="72">
        <f t="shared" si="18"/>
        <v>378701.28902512789</v>
      </c>
      <c r="N27" s="72">
        <f t="shared" si="14"/>
        <v>0</v>
      </c>
      <c r="O27" s="72">
        <f t="shared" si="12"/>
        <v>23047.646000000001</v>
      </c>
      <c r="P27" s="232">
        <f t="shared" si="13"/>
        <v>16.431235060844301</v>
      </c>
      <c r="Q27" s="308">
        <f t="shared" si="15"/>
        <v>16.431235060844301</v>
      </c>
      <c r="R27" s="308">
        <f t="shared" si="16"/>
        <v>0</v>
      </c>
    </row>
    <row r="28" spans="2:18">
      <c r="B28" s="95">
        <f t="shared" si="7"/>
        <v>43344</v>
      </c>
      <c r="C28" s="92">
        <f>IF(F28="","",-INDEX([8]Delta!$F$1:$EE$996,$L$20,$I28))</f>
        <v>38691.372104093432</v>
      </c>
      <c r="D28" s="88">
        <f>IF(ISNUMBER($F28),VLOOKUP($J28,'Table 1'!$B$13:$C$33,2,FALSE)/12*1000*Study_MW,"")</f>
        <v>0</v>
      </c>
      <c r="E28" s="88">
        <f t="shared" si="8"/>
        <v>38691.372104093432</v>
      </c>
      <c r="F28" s="92">
        <f>IF(INDEX([8]Delta!$F$1:$EE$996,$L$21,$I28)=0,"",INDEX([8]Delta!$F$1:$EE$996,$L$21,$I28))</f>
        <v>2196.75</v>
      </c>
      <c r="G28" s="93">
        <f t="shared" si="9"/>
        <v>17.613006534240778</v>
      </c>
      <c r="I28" s="94">
        <f t="shared" si="11"/>
        <v>9</v>
      </c>
      <c r="J28" s="90">
        <f t="shared" si="10"/>
        <v>2018</v>
      </c>
      <c r="K28" s="95">
        <f t="shared" si="6"/>
        <v>43344</v>
      </c>
      <c r="L28" s="90">
        <f t="shared" si="17"/>
        <v>2023</v>
      </c>
      <c r="M28" s="72">
        <f t="shared" si="18"/>
        <v>411098.89264290035</v>
      </c>
      <c r="N28" s="72">
        <f t="shared" si="14"/>
        <v>0</v>
      </c>
      <c r="O28" s="72">
        <f t="shared" si="12"/>
        <v>22932.207999999999</v>
      </c>
      <c r="P28" s="232">
        <f t="shared" si="13"/>
        <v>17.926703466273302</v>
      </c>
      <c r="Q28" s="308">
        <f t="shared" si="15"/>
        <v>17.926703466273302</v>
      </c>
      <c r="R28" s="308">
        <f t="shared" si="16"/>
        <v>0</v>
      </c>
    </row>
    <row r="29" spans="2:18">
      <c r="B29" s="95">
        <f t="shared" si="7"/>
        <v>43374</v>
      </c>
      <c r="C29" s="92">
        <f>IF(F29="","",-INDEX([8]Delta!$F$1:$EE$996,$L$20,$I29))</f>
        <v>38498.09542787075</v>
      </c>
      <c r="D29" s="88">
        <f>IF(ISNUMBER($F29),VLOOKUP($J29,'Table 1'!$B$13:$C$33,2,FALSE)/12*1000*Study_MW,"")</f>
        <v>0</v>
      </c>
      <c r="E29" s="88">
        <f t="shared" si="8"/>
        <v>38498.09542787075</v>
      </c>
      <c r="F29" s="92">
        <f>IF(INDEX([8]Delta!$F$1:$EE$996,$L$21,$I29)=0,"",INDEX([8]Delta!$F$1:$EE$996,$L$21,$I29))</f>
        <v>2095.91</v>
      </c>
      <c r="G29" s="93">
        <f t="shared" si="9"/>
        <v>18.368200651683875</v>
      </c>
      <c r="I29" s="94">
        <f t="shared" si="11"/>
        <v>10</v>
      </c>
      <c r="J29" s="90">
        <f t="shared" si="10"/>
        <v>2018</v>
      </c>
      <c r="K29" s="95">
        <f t="shared" si="6"/>
        <v>43374</v>
      </c>
      <c r="L29" s="90">
        <f t="shared" si="17"/>
        <v>2024</v>
      </c>
      <c r="M29" s="72">
        <f t="shared" si="18"/>
        <v>390957.36229604483</v>
      </c>
      <c r="N29" s="72">
        <f t="shared" si="14"/>
        <v>0</v>
      </c>
      <c r="O29" s="72">
        <f t="shared" si="12"/>
        <v>22869.967000000001</v>
      </c>
      <c r="P29" s="232">
        <f t="shared" si="13"/>
        <v>17.094793459738916</v>
      </c>
      <c r="Q29" s="308">
        <f t="shared" si="15"/>
        <v>17.094793459738916</v>
      </c>
      <c r="R29" s="308">
        <f t="shared" si="16"/>
        <v>0</v>
      </c>
    </row>
    <row r="30" spans="2:18">
      <c r="B30" s="95">
        <f t="shared" si="7"/>
        <v>43405</v>
      </c>
      <c r="C30" s="92">
        <f>IF(F30="","",-INDEX([8]Delta!$F$1:$EE$996,$L$20,$I30))</f>
        <v>30275.181475505233</v>
      </c>
      <c r="D30" s="88">
        <f>IF(ISNUMBER($F30),VLOOKUP($J30,'Table 1'!$B$13:$C$33,2,FALSE)/12*1000*Study_MW,"")</f>
        <v>0</v>
      </c>
      <c r="E30" s="88">
        <f t="shared" si="8"/>
        <v>30275.181475505233</v>
      </c>
      <c r="F30" s="92">
        <f>IF(INDEX([8]Delta!$F$1:$EE$996,$L$21,$I30)=0,"",INDEX([8]Delta!$F$1:$EE$996,$L$21,$I30))</f>
        <v>1667.28</v>
      </c>
      <c r="G30" s="93">
        <f t="shared" si="9"/>
        <v>18.158426584320111</v>
      </c>
      <c r="I30" s="94">
        <f t="shared" si="11"/>
        <v>11</v>
      </c>
      <c r="J30" s="90">
        <f t="shared" si="10"/>
        <v>2018</v>
      </c>
      <c r="K30" s="95">
        <f t="shared" si="6"/>
        <v>43405</v>
      </c>
      <c r="L30" s="90">
        <f t="shared" si="17"/>
        <v>2025</v>
      </c>
      <c r="M30" s="72">
        <f t="shared" si="18"/>
        <v>479301.48205707967</v>
      </c>
      <c r="N30" s="72">
        <f t="shared" si="14"/>
        <v>0</v>
      </c>
      <c r="O30" s="72">
        <f t="shared" si="12"/>
        <v>22703.487999999998</v>
      </c>
      <c r="P30" s="232">
        <f t="shared" si="13"/>
        <v>21.111358838654208</v>
      </c>
      <c r="Q30" s="308">
        <f t="shared" si="15"/>
        <v>21.111358838654208</v>
      </c>
      <c r="R30" s="308">
        <f t="shared" si="16"/>
        <v>0</v>
      </c>
    </row>
    <row r="31" spans="2:18">
      <c r="B31" s="99">
        <f t="shared" si="7"/>
        <v>43435</v>
      </c>
      <c r="C31" s="96">
        <f>IF(F31="","",-INDEX([8]Delta!$F$1:$EE$996,$L$20,$I31))</f>
        <v>28449.460902124643</v>
      </c>
      <c r="D31" s="97">
        <f>IF(ISNUMBER($F31),VLOOKUP($J31,'Table 1'!$B$13:$C$33,2,FALSE)/12*1000*Study_MW,"")</f>
        <v>0</v>
      </c>
      <c r="E31" s="97">
        <f t="shared" ref="E31" si="19">IF(ISNUMBER(C31+D31),C31+D31,"")</f>
        <v>28449.460902124643</v>
      </c>
      <c r="F31" s="96">
        <f>IF(INDEX([8]Delta!$F$1:$EE$996,$L$21,$I31)=0,"",INDEX([8]Delta!$F$1:$EE$996,$L$21,$I31))</f>
        <v>1408.5160000000001</v>
      </c>
      <c r="G31" s="98">
        <f t="shared" ref="G31" si="20">IF(ISNUMBER($F31),E31/$F31,"")</f>
        <v>20.198180852844157</v>
      </c>
      <c r="I31" s="81">
        <f t="shared" si="11"/>
        <v>12</v>
      </c>
      <c r="J31" s="90">
        <f t="shared" si="10"/>
        <v>2018</v>
      </c>
      <c r="K31" s="99">
        <f t="shared" si="6"/>
        <v>43435</v>
      </c>
      <c r="L31" s="90">
        <f t="shared" si="17"/>
        <v>2026</v>
      </c>
      <c r="M31" s="72">
        <f t="shared" si="18"/>
        <v>503030.71557995677</v>
      </c>
      <c r="N31" s="72">
        <f t="shared" si="14"/>
        <v>0</v>
      </c>
      <c r="O31" s="72">
        <f t="shared" si="12"/>
        <v>22590.117999999999</v>
      </c>
      <c r="P31" s="232">
        <f t="shared" si="13"/>
        <v>22.267732978639458</v>
      </c>
      <c r="Q31" s="308">
        <f t="shared" si="15"/>
        <v>22.267732978639458</v>
      </c>
      <c r="R31" s="308">
        <f t="shared" si="16"/>
        <v>0</v>
      </c>
    </row>
    <row r="32" spans="2:18">
      <c r="B32" s="91">
        <f t="shared" si="7"/>
        <v>43466</v>
      </c>
      <c r="C32" s="86">
        <f>IF(F32&lt;&gt;0,-INDEX([8]Delta!$F$1:$EE$996,$L$20,$I32),0)</f>
        <v>32777.572191923857</v>
      </c>
      <c r="D32" s="87">
        <f>IF(ISNUMBER($F32),VLOOKUP($J32,'Table 1'!$B$13:$C$33,2,FALSE)/12*1000*Study_MW,"")</f>
        <v>0</v>
      </c>
      <c r="E32" s="87">
        <f t="shared" ref="E32:E84" si="21">C32+D32</f>
        <v>32777.572191923857</v>
      </c>
      <c r="F32" s="86">
        <f>INDEX([8]Delta!$F$1:$EE$996,$L$21,$I32)</f>
        <v>1534.5619999999999</v>
      </c>
      <c r="G32" s="89">
        <f t="shared" si="9"/>
        <v>21.359562006568556</v>
      </c>
      <c r="I32" s="77">
        <f>I20+13</f>
        <v>14</v>
      </c>
      <c r="J32" s="90">
        <f t="shared" si="10"/>
        <v>2019</v>
      </c>
      <c r="K32" s="91">
        <f>IF(ISNUMBER(F32),IF(F32&lt;&gt;0,B32,""),"")</f>
        <v>43466</v>
      </c>
      <c r="L32" s="90">
        <f t="shared" si="17"/>
        <v>2027</v>
      </c>
      <c r="M32" s="72">
        <f t="shared" si="18"/>
        <v>478867.8687569201</v>
      </c>
      <c r="N32" s="72">
        <f t="shared" si="14"/>
        <v>0</v>
      </c>
      <c r="O32" s="72">
        <f t="shared" si="12"/>
        <v>22477.047999999995</v>
      </c>
      <c r="P32" s="232">
        <f t="shared" si="13"/>
        <v>21.304749127061534</v>
      </c>
      <c r="Q32" s="308">
        <f t="shared" si="15"/>
        <v>21.304749127061534</v>
      </c>
      <c r="R32" s="308">
        <f t="shared" si="16"/>
        <v>0</v>
      </c>
    </row>
    <row r="33" spans="2:18">
      <c r="B33" s="95">
        <f t="shared" si="7"/>
        <v>43497</v>
      </c>
      <c r="C33" s="92">
        <f>IF(F33&lt;&gt;0,-INDEX([8]Delta!$F$1:$EE$996,$L$20,$I33),0)</f>
        <v>11230.053059667349</v>
      </c>
      <c r="D33" s="88">
        <f>IF(ISNUMBER($F33),VLOOKUP($J33,'Table 1'!$B$13:$C$33,2,FALSE)/12*1000*Study_MW,"")</f>
        <v>0</v>
      </c>
      <c r="E33" s="88">
        <f t="shared" si="21"/>
        <v>11230.053059667349</v>
      </c>
      <c r="F33" s="92">
        <f>INDEX([8]Delta!$F$1:$EE$996,$L$21,$I33)</f>
        <v>1502.0039999999999</v>
      </c>
      <c r="G33" s="93">
        <f t="shared" si="9"/>
        <v>7.4767131510084859</v>
      </c>
      <c r="I33" s="94">
        <f t="shared" ref="I33:I96" si="22">I21+13</f>
        <v>15</v>
      </c>
      <c r="J33" s="90">
        <f t="shared" si="10"/>
        <v>2019</v>
      </c>
      <c r="K33" s="95">
        <f t="shared" ref="K33:K96" si="23">IF(ISNUMBER(F33),IF(F33&lt;&gt;0,B33,""),"")</f>
        <v>43497</v>
      </c>
      <c r="L33" s="90">
        <f t="shared" si="17"/>
        <v>2028</v>
      </c>
      <c r="M33" s="72">
        <f t="shared" si="18"/>
        <v>669077.14934511483</v>
      </c>
      <c r="N33" s="72">
        <f t="shared" si="14"/>
        <v>0</v>
      </c>
      <c r="O33" s="72">
        <f>SUMIF($J$20:$J$271,L33,$F$20:$F$271)</f>
        <v>22415.841</v>
      </c>
      <c r="P33" s="232">
        <f>(M33+N33)/O33</f>
        <v>29.848407175314762</v>
      </c>
      <c r="Q33" s="308">
        <f t="shared" si="15"/>
        <v>29.848407175314762</v>
      </c>
      <c r="R33" s="308">
        <f t="shared" si="16"/>
        <v>0</v>
      </c>
    </row>
    <row r="34" spans="2:18">
      <c r="B34" s="95">
        <f t="shared" si="7"/>
        <v>43525</v>
      </c>
      <c r="C34" s="92">
        <f>IF(F34&lt;&gt;0,-INDEX([8]Delta!$F$1:$EE$996,$L$20,$I34),0)</f>
        <v>33593.324470236897</v>
      </c>
      <c r="D34" s="88">
        <f>IF(ISNUMBER($F34),VLOOKUP($J34,'Table 1'!$B$13:$C$33,2,FALSE)/12*1000*Study_MW,"")</f>
        <v>0</v>
      </c>
      <c r="E34" s="88">
        <f t="shared" si="21"/>
        <v>33593.324470236897</v>
      </c>
      <c r="F34" s="92">
        <f>INDEX([8]Delta!$F$1:$EE$996,$L$21,$I34)</f>
        <v>2034.84</v>
      </c>
      <c r="G34" s="93">
        <f t="shared" si="9"/>
        <v>16.509074163195582</v>
      </c>
      <c r="I34" s="94">
        <f t="shared" si="22"/>
        <v>16</v>
      </c>
      <c r="J34" s="90">
        <f t="shared" si="10"/>
        <v>2019</v>
      </c>
      <c r="K34" s="95">
        <f t="shared" si="23"/>
        <v>43525</v>
      </c>
      <c r="L34" s="90">
        <f t="shared" si="17"/>
        <v>2029</v>
      </c>
      <c r="M34" s="72">
        <f t="shared" si="18"/>
        <v>771210.51993995905</v>
      </c>
      <c r="N34" s="72">
        <f t="shared" si="14"/>
        <v>0</v>
      </c>
      <c r="O34" s="72">
        <f t="shared" ref="O34:O38" si="24">SUMIF($J$20:$J$271,L34,$F$20:$F$271)</f>
        <v>22252.868999999999</v>
      </c>
      <c r="P34" s="232">
        <f t="shared" ref="P34:P38" si="25">(M34+N34)/O34</f>
        <v>34.656678199110374</v>
      </c>
      <c r="Q34" s="308">
        <f t="shared" si="15"/>
        <v>34.656678199110374</v>
      </c>
      <c r="R34" s="308">
        <f t="shared" si="16"/>
        <v>0</v>
      </c>
    </row>
    <row r="35" spans="2:18">
      <c r="B35" s="95">
        <f t="shared" si="7"/>
        <v>43556</v>
      </c>
      <c r="C35" s="92">
        <f>IF(F35&lt;&gt;0,-INDEX([8]Delta!$F$1:$EE$996,$L$20,$I35),0)</f>
        <v>33481.08203843236</v>
      </c>
      <c r="D35" s="88">
        <f>IF(ISNUMBER($F35),VLOOKUP($J35,'Table 1'!$B$13:$C$33,2,FALSE)/12*1000*Study_MW,"")</f>
        <v>0</v>
      </c>
      <c r="E35" s="88">
        <f t="shared" si="21"/>
        <v>33481.08203843236</v>
      </c>
      <c r="F35" s="92">
        <f>INDEX([8]Delta!$F$1:$EE$996,$L$21,$I35)</f>
        <v>2102.58</v>
      </c>
      <c r="G35" s="93">
        <f t="shared" si="9"/>
        <v>15.923808862650819</v>
      </c>
      <c r="I35" s="94">
        <f t="shared" si="22"/>
        <v>17</v>
      </c>
      <c r="J35" s="90">
        <f t="shared" si="10"/>
        <v>2019</v>
      </c>
      <c r="K35" s="95">
        <f t="shared" si="23"/>
        <v>43556</v>
      </c>
      <c r="L35" s="90">
        <f t="shared" si="17"/>
        <v>2030</v>
      </c>
      <c r="M35" s="72">
        <f t="shared" si="18"/>
        <v>855353.17687448859</v>
      </c>
      <c r="N35" s="72">
        <f t="shared" si="14"/>
        <v>0</v>
      </c>
      <c r="O35" s="72">
        <f t="shared" si="24"/>
        <v>22141.691999999995</v>
      </c>
      <c r="P35" s="232">
        <f t="shared" si="25"/>
        <v>38.63088588146239</v>
      </c>
      <c r="Q35" s="308">
        <f t="shared" si="15"/>
        <v>38.63088588146239</v>
      </c>
      <c r="R35" s="308">
        <f t="shared" si="16"/>
        <v>0</v>
      </c>
    </row>
    <row r="36" spans="2:18">
      <c r="B36" s="95">
        <f t="shared" si="7"/>
        <v>43586</v>
      </c>
      <c r="C36" s="92">
        <f>IF(F36&lt;&gt;0,-INDEX([8]Delta!$F$1:$EE$996,$L$20,$I36),0)</f>
        <v>35548.602598652244</v>
      </c>
      <c r="D36" s="88">
        <f>IF(ISNUMBER($F36),VLOOKUP($J36,'Table 1'!$B$13:$C$33,2,FALSE)/12*1000*Study_MW,"")</f>
        <v>0</v>
      </c>
      <c r="E36" s="88">
        <f t="shared" si="21"/>
        <v>35548.602598652244</v>
      </c>
      <c r="F36" s="92">
        <f>INDEX([8]Delta!$F$1:$EE$996,$L$21,$I36)</f>
        <v>2259.8069999999998</v>
      </c>
      <c r="G36" s="93">
        <f t="shared" si="9"/>
        <v>15.730813560030679</v>
      </c>
      <c r="I36" s="94">
        <f t="shared" si="22"/>
        <v>18</v>
      </c>
      <c r="J36" s="90">
        <f t="shared" si="10"/>
        <v>2019</v>
      </c>
      <c r="K36" s="95">
        <f t="shared" si="23"/>
        <v>43586</v>
      </c>
      <c r="L36" s="90">
        <f t="shared" si="17"/>
        <v>2031</v>
      </c>
      <c r="M36" s="72">
        <f t="shared" si="18"/>
        <v>873370.0278891623</v>
      </c>
      <c r="N36" s="72">
        <f t="shared" si="14"/>
        <v>0</v>
      </c>
      <c r="O36" s="72">
        <f t="shared" si="24"/>
        <v>22030.878999999997</v>
      </c>
      <c r="P36" s="232">
        <f t="shared" si="25"/>
        <v>39.642995083816785</v>
      </c>
      <c r="Q36" s="308">
        <f t="shared" si="15"/>
        <v>39.642995083816785</v>
      </c>
      <c r="R36" s="308">
        <f t="shared" si="16"/>
        <v>0</v>
      </c>
    </row>
    <row r="37" spans="2:18">
      <c r="B37" s="95">
        <f t="shared" si="7"/>
        <v>43617</v>
      </c>
      <c r="C37" s="92">
        <f>IF(F37&lt;&gt;0,-INDEX([8]Delta!$F$1:$EE$996,$L$20,$I37),0)</f>
        <v>36410.616780281067</v>
      </c>
      <c r="D37" s="88">
        <f>IF(ISNUMBER($F37),VLOOKUP($J37,'Table 1'!$B$13:$C$33,2,FALSE)/12*1000*Study_MW,"")</f>
        <v>0</v>
      </c>
      <c r="E37" s="88">
        <f t="shared" si="21"/>
        <v>36410.616780281067</v>
      </c>
      <c r="F37" s="92">
        <f>INDEX([8]Delta!$F$1:$EE$996,$L$21,$I37)</f>
        <v>2257.44</v>
      </c>
      <c r="G37" s="93">
        <f t="shared" si="9"/>
        <v>16.129162582518724</v>
      </c>
      <c r="I37" s="94">
        <f t="shared" si="22"/>
        <v>19</v>
      </c>
      <c r="J37" s="90">
        <f t="shared" si="10"/>
        <v>2019</v>
      </c>
      <c r="K37" s="95">
        <f t="shared" si="23"/>
        <v>43617</v>
      </c>
      <c r="L37" s="90">
        <f t="shared" si="17"/>
        <v>2032</v>
      </c>
      <c r="M37" s="72">
        <f t="shared" si="18"/>
        <v>938202.23170739412</v>
      </c>
      <c r="N37" s="72">
        <f t="shared" si="14"/>
        <v>0</v>
      </c>
      <c r="O37" s="72">
        <f t="shared" si="24"/>
        <v>21970.996999999999</v>
      </c>
      <c r="P37" s="232">
        <f t="shared" si="25"/>
        <v>42.70185061275982</v>
      </c>
      <c r="Q37" s="308">
        <f t="shared" si="15"/>
        <v>42.70185061275982</v>
      </c>
      <c r="R37" s="308">
        <f t="shared" si="16"/>
        <v>0</v>
      </c>
    </row>
    <row r="38" spans="2:18">
      <c r="B38" s="95">
        <f t="shared" si="7"/>
        <v>43647</v>
      </c>
      <c r="C38" s="92">
        <f>IF(F38&lt;&gt;0,-INDEX([8]Delta!$F$1:$EE$996,$L$20,$I38),0)</f>
        <v>53507.939389944077</v>
      </c>
      <c r="D38" s="88">
        <f>IF(ISNUMBER($F38),VLOOKUP($J38,'Table 1'!$B$13:$C$33,2,FALSE)/12*1000*Study_MW,"")</f>
        <v>0</v>
      </c>
      <c r="E38" s="88">
        <f t="shared" si="21"/>
        <v>53507.939389944077</v>
      </c>
      <c r="F38" s="92">
        <f>INDEX([8]Delta!$F$1:$EE$996,$L$21,$I38)</f>
        <v>2127.933</v>
      </c>
      <c r="G38" s="93">
        <f t="shared" si="9"/>
        <v>25.145500065060354</v>
      </c>
      <c r="I38" s="94">
        <f t="shared" si="22"/>
        <v>20</v>
      </c>
      <c r="J38" s="90">
        <f t="shared" si="10"/>
        <v>2019</v>
      </c>
      <c r="K38" s="95">
        <f t="shared" si="23"/>
        <v>43647</v>
      </c>
      <c r="L38" s="90">
        <f t="shared" si="17"/>
        <v>2033</v>
      </c>
      <c r="M38" s="72">
        <f t="shared" si="18"/>
        <v>236707.56096932292</v>
      </c>
      <c r="N38" s="72">
        <f t="shared" si="14"/>
        <v>1329996.7142349156</v>
      </c>
      <c r="O38" s="72">
        <f t="shared" si="24"/>
        <v>21811.194000000003</v>
      </c>
      <c r="P38" s="232">
        <f t="shared" si="25"/>
        <v>71.830284724634438</v>
      </c>
      <c r="Q38" s="308">
        <f t="shared" si="15"/>
        <v>10.852572352037347</v>
      </c>
      <c r="R38" s="308">
        <f t="shared" si="16"/>
        <v>60.97771237259709</v>
      </c>
    </row>
    <row r="39" spans="2:18">
      <c r="B39" s="95">
        <f t="shared" si="7"/>
        <v>43678</v>
      </c>
      <c r="C39" s="92">
        <f>IF(F39&lt;&gt;0,-INDEX([8]Delta!$F$1:$EE$996,$L$20,$I39),0)</f>
        <v>48205.216453552246</v>
      </c>
      <c r="D39" s="88">
        <f>IF(ISNUMBER($F39),VLOOKUP($J39,'Table 1'!$B$13:$C$33,2,FALSE)/12*1000*Study_MW,"")</f>
        <v>0</v>
      </c>
      <c r="E39" s="88">
        <f t="shared" si="21"/>
        <v>48205.216453552246</v>
      </c>
      <c r="F39" s="92">
        <f>INDEX([8]Delta!$F$1:$EE$996,$L$21,$I39)</f>
        <v>2245.9810000000002</v>
      </c>
      <c r="G39" s="93">
        <f t="shared" si="9"/>
        <v>21.462878115866626</v>
      </c>
      <c r="I39" s="94">
        <f t="shared" si="22"/>
        <v>21</v>
      </c>
      <c r="J39" s="90">
        <f t="shared" si="10"/>
        <v>2019</v>
      </c>
      <c r="K39" s="95">
        <f t="shared" si="23"/>
        <v>43678</v>
      </c>
      <c r="L39" s="90">
        <f t="shared" si="17"/>
        <v>2034</v>
      </c>
      <c r="M39" s="72">
        <f t="shared" si="18"/>
        <v>256118.66840910912</v>
      </c>
      <c r="N39" s="72">
        <f t="shared" si="14"/>
        <v>1362119.4913743096</v>
      </c>
      <c r="O39" s="72">
        <f t="shared" ref="O39:O42" si="26">SUMIF($J$20:$J$271,L39,$F$20:$F$271)</f>
        <v>21702.052000000003</v>
      </c>
      <c r="P39" s="232">
        <f t="shared" ref="P39:P41" si="27">(M39+N39)/O39</f>
        <v>74.566135948039317</v>
      </c>
      <c r="Q39" s="308">
        <f t="shared" si="15"/>
        <v>11.801587629091898</v>
      </c>
      <c r="R39" s="308">
        <f t="shared" si="16"/>
        <v>62.764548318947419</v>
      </c>
    </row>
    <row r="40" spans="2:18">
      <c r="B40" s="95">
        <f t="shared" si="7"/>
        <v>43709</v>
      </c>
      <c r="C40" s="92">
        <f>IF(F40&lt;&gt;0,-INDEX([8]Delta!$F$1:$EE$996,$L$20,$I40),0)</f>
        <v>38273.342334330082</v>
      </c>
      <c r="D40" s="88">
        <f>IF(ISNUMBER($F40),VLOOKUP($J40,'Table 1'!$B$13:$C$33,2,FALSE)/12*1000*Study_MW,"")</f>
        <v>0</v>
      </c>
      <c r="E40" s="88">
        <f t="shared" si="21"/>
        <v>38273.342334330082</v>
      </c>
      <c r="F40" s="92">
        <f>INDEX([8]Delta!$F$1:$EE$996,$L$21,$I40)</f>
        <v>2185.7399999999998</v>
      </c>
      <c r="G40" s="93">
        <f t="shared" si="9"/>
        <v>17.510473493796191</v>
      </c>
      <c r="I40" s="94">
        <f t="shared" si="22"/>
        <v>22</v>
      </c>
      <c r="J40" s="90">
        <f t="shared" si="10"/>
        <v>2019</v>
      </c>
      <c r="K40" s="95">
        <f t="shared" si="23"/>
        <v>43709</v>
      </c>
      <c r="L40" s="90">
        <f t="shared" si="17"/>
        <v>2035</v>
      </c>
      <c r="M40" s="72">
        <f t="shared" si="18"/>
        <v>266083.07267776132</v>
      </c>
      <c r="N40" s="72">
        <f t="shared" si="14"/>
        <v>1395066.7697271006</v>
      </c>
      <c r="O40" s="72">
        <f t="shared" si="26"/>
        <v>21593.618000000002</v>
      </c>
      <c r="P40" s="232">
        <f t="shared" si="27"/>
        <v>76.927814616562259</v>
      </c>
      <c r="Q40" s="308">
        <f t="shared" si="15"/>
        <v>12.322301555846792</v>
      </c>
      <c r="R40" s="308">
        <f t="shared" si="16"/>
        <v>64.605513060715467</v>
      </c>
    </row>
    <row r="41" spans="2:18">
      <c r="B41" s="95">
        <f t="shared" si="7"/>
        <v>43739</v>
      </c>
      <c r="C41" s="92">
        <f>IF(F41&lt;&gt;0,-INDEX([8]Delta!$F$1:$EE$996,$L$20,$I41),0)</f>
        <v>37286.337600842118</v>
      </c>
      <c r="D41" s="88">
        <f>IF(ISNUMBER($F41),VLOOKUP($J41,'Table 1'!$B$13:$C$33,2,FALSE)/12*1000*Study_MW,"")</f>
        <v>0</v>
      </c>
      <c r="E41" s="88">
        <f t="shared" si="21"/>
        <v>37286.337600842118</v>
      </c>
      <c r="F41" s="92">
        <f>INDEX([8]Delta!$F$1:$EE$996,$L$21,$I41)</f>
        <v>2085.4319999999998</v>
      </c>
      <c r="G41" s="93">
        <f t="shared" si="9"/>
        <v>17.879431024767108</v>
      </c>
      <c r="I41" s="94">
        <f t="shared" si="22"/>
        <v>23</v>
      </c>
      <c r="J41" s="90">
        <f t="shared" si="10"/>
        <v>2019</v>
      </c>
      <c r="K41" s="95">
        <f t="shared" si="23"/>
        <v>43739</v>
      </c>
      <c r="L41" s="90">
        <f t="shared" si="17"/>
        <v>2036</v>
      </c>
      <c r="M41" s="72">
        <f t="shared" si="18"/>
        <v>288829.52949175239</v>
      </c>
      <c r="N41" s="72">
        <f t="shared" si="14"/>
        <v>1429016.306005636</v>
      </c>
      <c r="O41" s="72">
        <f t="shared" si="26"/>
        <v>21534.654000000002</v>
      </c>
      <c r="P41" s="232">
        <f t="shared" si="27"/>
        <v>79.771229920730946</v>
      </c>
      <c r="Q41" s="308">
        <f t="shared" ref="Q41" si="28">M41/O41</f>
        <v>13.412313450299798</v>
      </c>
      <c r="R41" s="308">
        <f t="shared" ref="R41" si="29">IFERROR(N41/O41,0)</f>
        <v>66.35891647043114</v>
      </c>
    </row>
    <row r="42" spans="2:18">
      <c r="B42" s="95">
        <f t="shared" si="7"/>
        <v>43770</v>
      </c>
      <c r="C42" s="92">
        <f>IF(F42&lt;&gt;0,-INDEX([8]Delta!$F$1:$EE$996,$L$20,$I42),0)</f>
        <v>27992.91130015254</v>
      </c>
      <c r="D42" s="88">
        <f>IF(ISNUMBER($F42),VLOOKUP($J42,'Table 1'!$B$13:$C$33,2,FALSE)/12*1000*Study_MW,"")</f>
        <v>0</v>
      </c>
      <c r="E42" s="88">
        <f t="shared" si="21"/>
        <v>27992.91130015254</v>
      </c>
      <c r="F42" s="92">
        <f>INDEX([8]Delta!$F$1:$EE$996,$L$21,$I42)</f>
        <v>1659</v>
      </c>
      <c r="G42" s="93">
        <f t="shared" si="9"/>
        <v>16.873364255667596</v>
      </c>
      <c r="I42" s="94">
        <f t="shared" si="22"/>
        <v>24</v>
      </c>
      <c r="J42" s="90">
        <f t="shared" si="10"/>
        <v>2019</v>
      </c>
      <c r="K42" s="95">
        <f t="shared" si="23"/>
        <v>43770</v>
      </c>
      <c r="L42" s="90">
        <f t="shared" si="17"/>
        <v>2037</v>
      </c>
      <c r="M42" s="72">
        <f t="shared" si="18"/>
        <v>295841.55704822473</v>
      </c>
      <c r="N42" s="72">
        <f t="shared" si="14"/>
        <v>1463791.231164193</v>
      </c>
      <c r="O42" s="72">
        <f t="shared" si="26"/>
        <v>21378.170999999998</v>
      </c>
      <c r="P42" s="232">
        <f t="shared" ref="P42" si="30">(M42+N42)/O42</f>
        <v>82.309791058010418</v>
      </c>
      <c r="Q42" s="308">
        <f t="shared" ref="Q42" si="31">M42/O42</f>
        <v>13.838487728825106</v>
      </c>
      <c r="R42" s="308">
        <f t="shared" ref="R42" si="32">IFERROR(N42/O42,0)</f>
        <v>68.471303329185318</v>
      </c>
    </row>
    <row r="43" spans="2:18">
      <c r="B43" s="99">
        <f t="shared" si="7"/>
        <v>43800</v>
      </c>
      <c r="C43" s="96">
        <f>IF(F43&lt;&gt;0,-INDEX([8]Delta!$F$1:$EE$996,$L$20,$I43),0)</f>
        <v>27325.633997917175</v>
      </c>
      <c r="D43" s="97">
        <f>IF(ISNUMBER($F43),VLOOKUP($J43,'Table 1'!$B$13:$C$33,2,FALSE)/12*1000*Study_MW,"")</f>
        <v>0</v>
      </c>
      <c r="E43" s="97">
        <f t="shared" si="21"/>
        <v>27325.633997917175</v>
      </c>
      <c r="F43" s="96">
        <f>INDEX([8]Delta!$F$1:$EE$996,$L$21,$I43)</f>
        <v>1401.4480000000001</v>
      </c>
      <c r="G43" s="98">
        <f t="shared" si="9"/>
        <v>19.498143347392965</v>
      </c>
      <c r="I43" s="81">
        <f t="shared" si="22"/>
        <v>25</v>
      </c>
      <c r="J43" s="90">
        <f t="shared" si="10"/>
        <v>2019</v>
      </c>
      <c r="K43" s="99">
        <f t="shared" si="23"/>
        <v>43800</v>
      </c>
      <c r="L43" s="90">
        <f t="shared" si="17"/>
        <v>2038</v>
      </c>
      <c r="M43" s="72">
        <f t="shared" si="18"/>
        <v>0</v>
      </c>
      <c r="N43" s="72">
        <f t="shared" si="14"/>
        <v>0</v>
      </c>
    </row>
    <row r="44" spans="2:18" outlineLevel="1">
      <c r="B44" s="91">
        <f t="shared" si="7"/>
        <v>43831</v>
      </c>
      <c r="C44" s="86">
        <f>IF(F44&lt;&gt;0,-INDEX([8]Delta!$F$1:$EE$996,$L$20,$I44),0)</f>
        <v>24848.805928647518</v>
      </c>
      <c r="D44" s="87">
        <f>IF(ISNUMBER($F44),VLOOKUP($J44,'Table 1'!$B$13:$C$33,2,FALSE)/12*1000*Study_MW,"")</f>
        <v>0</v>
      </c>
      <c r="E44" s="87">
        <f t="shared" si="21"/>
        <v>24848.805928647518</v>
      </c>
      <c r="F44" s="86">
        <f>INDEX([8]Delta!$F$1:$EE$996,$L$21,$I44)</f>
        <v>1526.8430000000001</v>
      </c>
      <c r="G44" s="89">
        <f t="shared" si="9"/>
        <v>16.274630678234445</v>
      </c>
      <c r="I44" s="77">
        <f>I32+13</f>
        <v>27</v>
      </c>
      <c r="J44" s="90">
        <f t="shared" si="10"/>
        <v>2020</v>
      </c>
      <c r="K44" s="91">
        <f t="shared" si="23"/>
        <v>43831</v>
      </c>
    </row>
    <row r="45" spans="2:18" outlineLevel="1">
      <c r="B45" s="95">
        <f t="shared" si="7"/>
        <v>43862</v>
      </c>
      <c r="C45" s="92">
        <f>IF(F45&lt;&gt;0,-INDEX([8]Delta!$F$1:$EE$996,$L$20,$I45),0)</f>
        <v>26081.965128690004</v>
      </c>
      <c r="D45" s="88">
        <f>IF(ISNUMBER($F45),VLOOKUP($J45,'Table 1'!$B$13:$C$33,2,FALSE)/12*1000*Study_MW,"")</f>
        <v>0</v>
      </c>
      <c r="E45" s="88">
        <f t="shared" si="21"/>
        <v>26081.965128690004</v>
      </c>
      <c r="F45" s="92">
        <f>INDEX([8]Delta!$F$1:$EE$996,$L$21,$I45)</f>
        <v>1547.875</v>
      </c>
      <c r="G45" s="93">
        <f t="shared" si="9"/>
        <v>16.85017532338852</v>
      </c>
      <c r="I45" s="94">
        <f t="shared" si="22"/>
        <v>28</v>
      </c>
      <c r="J45" s="90">
        <f t="shared" si="10"/>
        <v>2020</v>
      </c>
      <c r="K45" s="95">
        <f t="shared" si="23"/>
        <v>43862</v>
      </c>
    </row>
    <row r="46" spans="2:18" outlineLevel="1">
      <c r="B46" s="95">
        <f t="shared" si="7"/>
        <v>43891</v>
      </c>
      <c r="C46" s="92">
        <f>IF(F46&lt;&gt;0,-INDEX([8]Delta!$F$1:$EE$996,$L$20,$I46),0)</f>
        <v>32885.745788067579</v>
      </c>
      <c r="D46" s="88">
        <f>IF(ISNUMBER($F46),VLOOKUP($J46,'Table 1'!$B$13:$C$33,2,FALSE)/12*1000*Study_MW,"")</f>
        <v>0</v>
      </c>
      <c r="E46" s="88">
        <f t="shared" si="21"/>
        <v>32885.745788067579</v>
      </c>
      <c r="F46" s="92">
        <f>INDEX([8]Delta!$F$1:$EE$996,$L$21,$I46)</f>
        <v>2024.548</v>
      </c>
      <c r="G46" s="93">
        <f t="shared" si="9"/>
        <v>16.243500172911475</v>
      </c>
      <c r="I46" s="94">
        <f t="shared" si="22"/>
        <v>29</v>
      </c>
      <c r="J46" s="90">
        <f t="shared" si="10"/>
        <v>2020</v>
      </c>
      <c r="K46" s="95">
        <f t="shared" si="23"/>
        <v>43891</v>
      </c>
    </row>
    <row r="47" spans="2:18" outlineLevel="1">
      <c r="B47" s="95">
        <f t="shared" si="7"/>
        <v>43922</v>
      </c>
      <c r="C47" s="92">
        <f>IF(F47&lt;&gt;0,-INDEX([8]Delta!$F$1:$EE$996,$L$20,$I47),0)</f>
        <v>28074.66523770988</v>
      </c>
      <c r="D47" s="88">
        <f>IF(ISNUMBER($F47),VLOOKUP($J47,'Table 1'!$B$13:$C$33,2,FALSE)/12*1000*Study_MW,"")</f>
        <v>0</v>
      </c>
      <c r="E47" s="88">
        <f t="shared" si="21"/>
        <v>28074.66523770988</v>
      </c>
      <c r="F47" s="92">
        <f>INDEX([8]Delta!$F$1:$EE$996,$L$21,$I47)</f>
        <v>2091.9899999999998</v>
      </c>
      <c r="G47" s="93">
        <f t="shared" si="9"/>
        <v>13.420076213418746</v>
      </c>
      <c r="I47" s="94">
        <f t="shared" si="22"/>
        <v>30</v>
      </c>
      <c r="J47" s="90">
        <f t="shared" si="10"/>
        <v>2020</v>
      </c>
      <c r="K47" s="95">
        <f t="shared" si="23"/>
        <v>43922</v>
      </c>
    </row>
    <row r="48" spans="2:18" outlineLevel="1">
      <c r="B48" s="95">
        <f t="shared" si="7"/>
        <v>43952</v>
      </c>
      <c r="C48" s="92">
        <f>IF(F48&lt;&gt;0,-INDEX([8]Delta!$F$1:$EE$996,$L$20,$I48),0)</f>
        <v>34147.805426344275</v>
      </c>
      <c r="D48" s="88">
        <f>IF(ISNUMBER($F48),VLOOKUP($J48,'Table 1'!$B$13:$C$33,2,FALSE)/12*1000*Study_MW,"")</f>
        <v>0</v>
      </c>
      <c r="E48" s="88">
        <f t="shared" si="21"/>
        <v>34147.805426344275</v>
      </c>
      <c r="F48" s="92">
        <f>INDEX([8]Delta!$F$1:$EE$996,$L$21,$I48)</f>
        <v>2248.5230000000001</v>
      </c>
      <c r="G48" s="93">
        <f t="shared" si="9"/>
        <v>15.186771683609317</v>
      </c>
      <c r="I48" s="94">
        <f t="shared" si="22"/>
        <v>31</v>
      </c>
      <c r="J48" s="90">
        <f t="shared" si="10"/>
        <v>2020</v>
      </c>
      <c r="K48" s="95">
        <f t="shared" si="23"/>
        <v>43952</v>
      </c>
    </row>
    <row r="49" spans="2:11" outlineLevel="1">
      <c r="B49" s="95">
        <f t="shared" si="7"/>
        <v>43983</v>
      </c>
      <c r="C49" s="92">
        <f>IF(F49&lt;&gt;0,-INDEX([8]Delta!$F$1:$EE$996,$L$20,$I49),0)</f>
        <v>34576.484092012048</v>
      </c>
      <c r="D49" s="88">
        <f>IF(ISNUMBER($F49),VLOOKUP($J49,'Table 1'!$B$13:$C$33,2,FALSE)/12*1000*Study_MW,"")</f>
        <v>0</v>
      </c>
      <c r="E49" s="88">
        <f t="shared" si="21"/>
        <v>34576.484092012048</v>
      </c>
      <c r="F49" s="92">
        <f>INDEX([8]Delta!$F$1:$EE$996,$L$21,$I49)</f>
        <v>2246.13</v>
      </c>
      <c r="G49" s="93">
        <f t="shared" si="9"/>
        <v>15.393803605317611</v>
      </c>
      <c r="I49" s="94">
        <f t="shared" si="22"/>
        <v>32</v>
      </c>
      <c r="J49" s="90">
        <f t="shared" si="10"/>
        <v>2020</v>
      </c>
      <c r="K49" s="95">
        <f t="shared" si="23"/>
        <v>43983</v>
      </c>
    </row>
    <row r="50" spans="2:11" outlineLevel="1">
      <c r="B50" s="95">
        <f t="shared" si="7"/>
        <v>44013</v>
      </c>
      <c r="C50" s="92">
        <f>IF(F50&lt;&gt;0,-INDEX([8]Delta!$F$1:$EE$996,$L$20,$I50),0)</f>
        <v>44763.089763700962</v>
      </c>
      <c r="D50" s="88">
        <f>IF(ISNUMBER($F50),VLOOKUP($J50,'Table 1'!$B$13:$C$33,2,FALSE)/12*1000*Study_MW,"")</f>
        <v>0</v>
      </c>
      <c r="E50" s="88">
        <f t="shared" si="21"/>
        <v>44763.089763700962</v>
      </c>
      <c r="F50" s="92">
        <f>INDEX([8]Delta!$F$1:$EE$996,$L$21,$I50)</f>
        <v>2117.2689999999998</v>
      </c>
      <c r="G50" s="93">
        <f t="shared" si="9"/>
        <v>21.14190013819735</v>
      </c>
      <c r="I50" s="94">
        <f t="shared" si="22"/>
        <v>33</v>
      </c>
      <c r="J50" s="90">
        <f t="shared" si="10"/>
        <v>2020</v>
      </c>
      <c r="K50" s="95">
        <f t="shared" si="23"/>
        <v>44013</v>
      </c>
    </row>
    <row r="51" spans="2:11" outlineLevel="1">
      <c r="B51" s="95">
        <f t="shared" si="7"/>
        <v>44044</v>
      </c>
      <c r="C51" s="92">
        <f>IF(F51&lt;&gt;0,-INDEX([8]Delta!$F$1:$EE$996,$L$20,$I51),0)</f>
        <v>42470.564903885126</v>
      </c>
      <c r="D51" s="88">
        <f>IF(ISNUMBER($F51),VLOOKUP($J51,'Table 1'!$B$13:$C$33,2,FALSE)/12*1000*Study_MW,"")</f>
        <v>0</v>
      </c>
      <c r="E51" s="88">
        <f t="shared" si="21"/>
        <v>42470.564903885126</v>
      </c>
      <c r="F51" s="92">
        <f>INDEX([8]Delta!$F$1:$EE$996,$L$21,$I51)</f>
        <v>2234.7280000000001</v>
      </c>
      <c r="G51" s="93">
        <f t="shared" si="9"/>
        <v>19.00480277863128</v>
      </c>
      <c r="I51" s="94">
        <f t="shared" si="22"/>
        <v>34</v>
      </c>
      <c r="J51" s="90">
        <f t="shared" si="10"/>
        <v>2020</v>
      </c>
      <c r="K51" s="95">
        <f t="shared" si="23"/>
        <v>44044</v>
      </c>
    </row>
    <row r="52" spans="2:11" outlineLevel="1">
      <c r="B52" s="95">
        <f t="shared" si="7"/>
        <v>44075</v>
      </c>
      <c r="C52" s="92">
        <f>IF(F52&lt;&gt;0,-INDEX([8]Delta!$F$1:$EE$996,$L$20,$I52),0)</f>
        <v>34360.448110923171</v>
      </c>
      <c r="D52" s="88">
        <f>IF(ISNUMBER($F52),VLOOKUP($J52,'Table 1'!$B$13:$C$33,2,FALSE)/12*1000*Study_MW,"")</f>
        <v>0</v>
      </c>
      <c r="E52" s="88">
        <f t="shared" si="21"/>
        <v>34360.448110923171</v>
      </c>
      <c r="F52" s="92">
        <f>INDEX([8]Delta!$F$1:$EE$996,$L$21,$I52)</f>
        <v>2174.85</v>
      </c>
      <c r="G52" s="93">
        <f t="shared" si="9"/>
        <v>15.798996763419625</v>
      </c>
      <c r="I52" s="94">
        <f t="shared" si="22"/>
        <v>35</v>
      </c>
      <c r="J52" s="90">
        <f t="shared" si="10"/>
        <v>2020</v>
      </c>
      <c r="K52" s="95">
        <f t="shared" si="23"/>
        <v>44075</v>
      </c>
    </row>
    <row r="53" spans="2:11" outlineLevel="1">
      <c r="B53" s="95">
        <f t="shared" si="7"/>
        <v>44105</v>
      </c>
      <c r="C53" s="92">
        <f>IF(F53&lt;&gt;0,-INDEX([8]Delta!$F$1:$EE$996,$L$20,$I53),0)</f>
        <v>34848.124360263348</v>
      </c>
      <c r="D53" s="88">
        <f>IF(ISNUMBER($F53),VLOOKUP($J53,'Table 1'!$B$13:$C$33,2,FALSE)/12*1000*Study_MW,"")</f>
        <v>0</v>
      </c>
      <c r="E53" s="88">
        <f t="shared" si="21"/>
        <v>34848.124360263348</v>
      </c>
      <c r="F53" s="92">
        <f>INDEX([8]Delta!$F$1:$EE$996,$L$21,$I53)</f>
        <v>2074.9850000000001</v>
      </c>
      <c r="G53" s="93">
        <f t="shared" si="9"/>
        <v>16.794398205415145</v>
      </c>
      <c r="I53" s="94">
        <f t="shared" si="22"/>
        <v>36</v>
      </c>
      <c r="J53" s="90">
        <f t="shared" si="10"/>
        <v>2020</v>
      </c>
      <c r="K53" s="95">
        <f t="shared" si="23"/>
        <v>44105</v>
      </c>
    </row>
    <row r="54" spans="2:11" outlineLevel="1">
      <c r="B54" s="95">
        <f t="shared" si="7"/>
        <v>44136</v>
      </c>
      <c r="C54" s="92">
        <f>IF(F54&lt;&gt;0,-INDEX([8]Delta!$F$1:$EE$996,$L$20,$I54),0)</f>
        <v>26092.050634548068</v>
      </c>
      <c r="D54" s="88">
        <f>IF(ISNUMBER($F54),VLOOKUP($J54,'Table 1'!$B$13:$C$33,2,FALSE)/12*1000*Study_MW,"")</f>
        <v>0</v>
      </c>
      <c r="E54" s="88">
        <f t="shared" si="21"/>
        <v>26092.050634548068</v>
      </c>
      <c r="F54" s="92">
        <f>INDEX([8]Delta!$F$1:$EE$996,$L$21,$I54)</f>
        <v>1650.63</v>
      </c>
      <c r="G54" s="93">
        <f t="shared" si="9"/>
        <v>15.807328495512662</v>
      </c>
      <c r="I54" s="94">
        <f t="shared" si="22"/>
        <v>37</v>
      </c>
      <c r="J54" s="90">
        <f t="shared" si="10"/>
        <v>2020</v>
      </c>
      <c r="K54" s="95">
        <f t="shared" si="23"/>
        <v>44136</v>
      </c>
    </row>
    <row r="55" spans="2:11" outlineLevel="1">
      <c r="B55" s="99">
        <f t="shared" si="7"/>
        <v>44166</v>
      </c>
      <c r="C55" s="96">
        <f>IF(F55&lt;&gt;0,-INDEX([8]Delta!$F$1:$EE$996,$L$20,$I55),0)</f>
        <v>28246.286990135908</v>
      </c>
      <c r="D55" s="97">
        <f>IF(ISNUMBER($F55),VLOOKUP($J55,'Table 1'!$B$13:$C$33,2,FALSE)/12*1000*Study_MW,"")</f>
        <v>0</v>
      </c>
      <c r="E55" s="97">
        <f t="shared" si="21"/>
        <v>28246.286990135908</v>
      </c>
      <c r="F55" s="96">
        <f>INDEX([8]Delta!$F$1:$EE$996,$L$21,$I55)</f>
        <v>1394.442</v>
      </c>
      <c r="G55" s="98">
        <f t="shared" si="9"/>
        <v>20.25633693630564</v>
      </c>
      <c r="I55" s="81">
        <f t="shared" si="22"/>
        <v>38</v>
      </c>
      <c r="J55" s="90">
        <f t="shared" si="10"/>
        <v>2020</v>
      </c>
      <c r="K55" s="99">
        <f t="shared" si="23"/>
        <v>44166</v>
      </c>
    </row>
    <row r="56" spans="2:11" outlineLevel="1">
      <c r="B56" s="91">
        <f t="shared" si="7"/>
        <v>44197</v>
      </c>
      <c r="C56" s="86">
        <f>IF(F56&lt;&gt;0,-INDEX([8]Delta!$F$1:$EE$996,$L$20,$I56),0)</f>
        <v>26303.868985772133</v>
      </c>
      <c r="D56" s="87">
        <f>IF(ISNUMBER($F56),VLOOKUP($J56,'Table 1'!$B$13:$C$33,2,FALSE)/12*1000*Study_MW,"")</f>
        <v>0</v>
      </c>
      <c r="E56" s="87">
        <f t="shared" si="21"/>
        <v>26303.868985772133</v>
      </c>
      <c r="F56" s="86">
        <f>INDEX([8]Delta!$F$1:$EE$996,$L$21,$I56)</f>
        <v>1519.248</v>
      </c>
      <c r="G56" s="89">
        <f t="shared" si="9"/>
        <v>17.313742710717495</v>
      </c>
      <c r="I56" s="77">
        <f>I44+13</f>
        <v>40</v>
      </c>
      <c r="J56" s="90">
        <f t="shared" si="10"/>
        <v>2021</v>
      </c>
      <c r="K56" s="91">
        <f t="shared" si="23"/>
        <v>44197</v>
      </c>
    </row>
    <row r="57" spans="2:11" outlineLevel="1">
      <c r="B57" s="95">
        <f t="shared" si="7"/>
        <v>44228</v>
      </c>
      <c r="C57" s="92">
        <f>IF(F57&lt;&gt;0,-INDEX([8]Delta!$F$1:$EE$996,$L$20,$I57),0)</f>
        <v>24674.181872904301</v>
      </c>
      <c r="D57" s="88">
        <f>IF(ISNUMBER($F57),VLOOKUP($J57,'Table 1'!$B$13:$C$33,2,FALSE)/12*1000*Study_MW,"")</f>
        <v>0</v>
      </c>
      <c r="E57" s="88">
        <f t="shared" si="21"/>
        <v>24674.181872904301</v>
      </c>
      <c r="F57" s="92">
        <f>INDEX([8]Delta!$F$1:$EE$996,$L$21,$I57)</f>
        <v>1487.0239999999999</v>
      </c>
      <c r="G57" s="93">
        <f t="shared" si="9"/>
        <v>16.592995051125136</v>
      </c>
      <c r="I57" s="94">
        <f t="shared" si="22"/>
        <v>41</v>
      </c>
      <c r="J57" s="90">
        <f t="shared" si="10"/>
        <v>2021</v>
      </c>
      <c r="K57" s="95">
        <f t="shared" si="23"/>
        <v>44228</v>
      </c>
    </row>
    <row r="58" spans="2:11" outlineLevel="1">
      <c r="B58" s="95">
        <f t="shared" si="7"/>
        <v>44256</v>
      </c>
      <c r="C58" s="92">
        <f>IF(F58&lt;&gt;0,-INDEX([8]Delta!$F$1:$EE$996,$L$20,$I58),0)</f>
        <v>32112.685919493437</v>
      </c>
      <c r="D58" s="88">
        <f>IF(ISNUMBER($F58),VLOOKUP($J58,'Table 1'!$B$13:$C$33,2,FALSE)/12*1000*Study_MW,"")</f>
        <v>0</v>
      </c>
      <c r="E58" s="88">
        <f t="shared" si="21"/>
        <v>32112.685919493437</v>
      </c>
      <c r="F58" s="92">
        <f>INDEX([8]Delta!$F$1:$EE$996,$L$21,$I58)</f>
        <v>2014.473</v>
      </c>
      <c r="G58" s="93">
        <f t="shared" si="9"/>
        <v>15.940986014453129</v>
      </c>
      <c r="I58" s="94">
        <f t="shared" si="22"/>
        <v>42</v>
      </c>
      <c r="J58" s="90">
        <f t="shared" si="10"/>
        <v>2021</v>
      </c>
      <c r="K58" s="95">
        <f t="shared" si="23"/>
        <v>44256</v>
      </c>
    </row>
    <row r="59" spans="2:11" outlineLevel="1">
      <c r="B59" s="95">
        <f t="shared" si="7"/>
        <v>44287</v>
      </c>
      <c r="C59" s="92">
        <f>IF(F59&lt;&gt;0,-INDEX([8]Delta!$F$1:$EE$996,$L$20,$I59),0)</f>
        <v>24999.780384168029</v>
      </c>
      <c r="D59" s="88">
        <f>IF(ISNUMBER($F59),VLOOKUP($J59,'Table 1'!$B$13:$C$33,2,FALSE)/12*1000*Study_MW,"")</f>
        <v>0</v>
      </c>
      <c r="E59" s="88">
        <f t="shared" si="21"/>
        <v>24999.780384168029</v>
      </c>
      <c r="F59" s="92">
        <f>INDEX([8]Delta!$F$1:$EE$996,$L$21,$I59)</f>
        <v>2081.64</v>
      </c>
      <c r="G59" s="93">
        <f t="shared" si="9"/>
        <v>12.009656032824134</v>
      </c>
      <c r="I59" s="94">
        <f t="shared" si="22"/>
        <v>43</v>
      </c>
      <c r="J59" s="90">
        <f t="shared" si="10"/>
        <v>2021</v>
      </c>
      <c r="K59" s="95">
        <f t="shared" si="23"/>
        <v>44287</v>
      </c>
    </row>
    <row r="60" spans="2:11" outlineLevel="1">
      <c r="B60" s="95">
        <f t="shared" si="7"/>
        <v>44317</v>
      </c>
      <c r="C60" s="92">
        <f>IF(F60&lt;&gt;0,-INDEX([8]Delta!$F$1:$EE$996,$L$20,$I60),0)</f>
        <v>28035.684110343456</v>
      </c>
      <c r="D60" s="88">
        <f>IF(ISNUMBER($F60),VLOOKUP($J60,'Table 1'!$B$13:$C$33,2,FALSE)/12*1000*Study_MW,"")</f>
        <v>0</v>
      </c>
      <c r="E60" s="88">
        <f t="shared" si="21"/>
        <v>28035.684110343456</v>
      </c>
      <c r="F60" s="92">
        <f>INDEX([8]Delta!$F$1:$EE$996,$L$21,$I60)</f>
        <v>2237.3319999999999</v>
      </c>
      <c r="G60" s="93">
        <f t="shared" si="9"/>
        <v>12.530855550424997</v>
      </c>
      <c r="I60" s="94">
        <f t="shared" si="22"/>
        <v>44</v>
      </c>
      <c r="J60" s="90">
        <f t="shared" si="10"/>
        <v>2021</v>
      </c>
      <c r="K60" s="95">
        <f t="shared" si="23"/>
        <v>44317</v>
      </c>
    </row>
    <row r="61" spans="2:11" outlineLevel="1">
      <c r="B61" s="95">
        <f t="shared" si="7"/>
        <v>44348</v>
      </c>
      <c r="C61" s="92">
        <f>IF(F61&lt;&gt;0,-INDEX([8]Delta!$F$1:$EE$996,$L$20,$I61),0)</f>
        <v>30274.088026881218</v>
      </c>
      <c r="D61" s="88">
        <f>IF(ISNUMBER($F61),VLOOKUP($J61,'Table 1'!$B$13:$C$33,2,FALSE)/12*1000*Study_MW,"")</f>
        <v>0</v>
      </c>
      <c r="E61" s="88">
        <f t="shared" si="21"/>
        <v>30274.088026881218</v>
      </c>
      <c r="F61" s="92">
        <f>INDEX([8]Delta!$F$1:$EE$996,$L$21,$I61)</f>
        <v>2234.9699999999998</v>
      </c>
      <c r="G61" s="93">
        <f t="shared" si="9"/>
        <v>13.54563507648032</v>
      </c>
      <c r="I61" s="94">
        <f t="shared" si="22"/>
        <v>45</v>
      </c>
      <c r="J61" s="90">
        <f t="shared" si="10"/>
        <v>2021</v>
      </c>
      <c r="K61" s="95">
        <f t="shared" si="23"/>
        <v>44348</v>
      </c>
    </row>
    <row r="62" spans="2:11" outlineLevel="1">
      <c r="B62" s="95">
        <f t="shared" si="7"/>
        <v>44378</v>
      </c>
      <c r="C62" s="92">
        <f>IF(F62&lt;&gt;0,-INDEX([8]Delta!$F$1:$EE$996,$L$20,$I62),0)</f>
        <v>41471.285667181015</v>
      </c>
      <c r="D62" s="88">
        <f>IF(ISNUMBER($F62),VLOOKUP($J62,'Table 1'!$B$13:$C$33,2,FALSE)/12*1000*Study_MW,"")</f>
        <v>0</v>
      </c>
      <c r="E62" s="88">
        <f t="shared" si="21"/>
        <v>41471.285667181015</v>
      </c>
      <c r="F62" s="92">
        <f>INDEX([8]Delta!$F$1:$EE$996,$L$21,$I62)</f>
        <v>2106.6979999999999</v>
      </c>
      <c r="G62" s="93">
        <f t="shared" si="9"/>
        <v>19.685444077499962</v>
      </c>
      <c r="I62" s="94">
        <f t="shared" si="22"/>
        <v>46</v>
      </c>
      <c r="J62" s="90">
        <f t="shared" si="10"/>
        <v>2021</v>
      </c>
      <c r="K62" s="95">
        <f t="shared" si="23"/>
        <v>44378</v>
      </c>
    </row>
    <row r="63" spans="2:11" outlineLevel="1">
      <c r="B63" s="95">
        <f t="shared" si="7"/>
        <v>44409</v>
      </c>
      <c r="C63" s="92">
        <f>IF(F63&lt;&gt;0,-INDEX([8]Delta!$F$1:$EE$996,$L$20,$I63),0)</f>
        <v>38030.713134586811</v>
      </c>
      <c r="D63" s="88">
        <f>IF(ISNUMBER($F63),VLOOKUP($J63,'Table 1'!$B$13:$C$33,2,FALSE)/12*1000*Study_MW,"")</f>
        <v>0</v>
      </c>
      <c r="E63" s="88">
        <f t="shared" si="21"/>
        <v>38030.713134586811</v>
      </c>
      <c r="F63" s="92">
        <f>INDEX([8]Delta!$F$1:$EE$996,$L$21,$I63)</f>
        <v>2223.63</v>
      </c>
      <c r="G63" s="93">
        <f t="shared" si="9"/>
        <v>17.102986168826114</v>
      </c>
      <c r="I63" s="94">
        <f t="shared" si="22"/>
        <v>47</v>
      </c>
      <c r="J63" s="90">
        <f t="shared" si="10"/>
        <v>2021</v>
      </c>
      <c r="K63" s="95">
        <f t="shared" si="23"/>
        <v>44409</v>
      </c>
    </row>
    <row r="64" spans="2:11" outlineLevel="1">
      <c r="B64" s="95">
        <f t="shared" si="7"/>
        <v>44440</v>
      </c>
      <c r="C64" s="92">
        <f>IF(F64&lt;&gt;0,-INDEX([8]Delta!$F$1:$EE$996,$L$20,$I64),0)</f>
        <v>31454.68293607235</v>
      </c>
      <c r="D64" s="88">
        <f>IF(ISNUMBER($F64),VLOOKUP($J64,'Table 1'!$B$13:$C$33,2,FALSE)/12*1000*Study_MW,"")</f>
        <v>0</v>
      </c>
      <c r="E64" s="88">
        <f t="shared" si="21"/>
        <v>31454.68293607235</v>
      </c>
      <c r="F64" s="92">
        <f>INDEX([8]Delta!$F$1:$EE$996,$L$21,$I64)</f>
        <v>2163.96</v>
      </c>
      <c r="G64" s="93">
        <f t="shared" si="9"/>
        <v>14.535704419708473</v>
      </c>
      <c r="I64" s="94">
        <f t="shared" si="22"/>
        <v>48</v>
      </c>
      <c r="J64" s="90">
        <f t="shared" si="10"/>
        <v>2021</v>
      </c>
      <c r="K64" s="95">
        <f t="shared" si="23"/>
        <v>44440</v>
      </c>
    </row>
    <row r="65" spans="2:11" outlineLevel="1">
      <c r="B65" s="95">
        <f t="shared" si="7"/>
        <v>44470</v>
      </c>
      <c r="C65" s="92">
        <f>IF(F65&lt;&gt;0,-INDEX([8]Delta!$F$1:$EE$996,$L$20,$I65),0)</f>
        <v>33632.315464794636</v>
      </c>
      <c r="D65" s="88">
        <f>IF(ISNUMBER($F65),VLOOKUP($J65,'Table 1'!$B$13:$C$33,2,FALSE)/12*1000*Study_MW,"")</f>
        <v>0</v>
      </c>
      <c r="E65" s="88">
        <f t="shared" si="21"/>
        <v>33632.315464794636</v>
      </c>
      <c r="F65" s="92">
        <f>INDEX([8]Delta!$F$1:$EE$996,$L$21,$I65)</f>
        <v>2064.6309999999999</v>
      </c>
      <c r="G65" s="93">
        <f t="shared" si="9"/>
        <v>16.289746431587357</v>
      </c>
      <c r="I65" s="94">
        <f t="shared" si="22"/>
        <v>49</v>
      </c>
      <c r="J65" s="90">
        <f t="shared" si="10"/>
        <v>2021</v>
      </c>
      <c r="K65" s="95">
        <f t="shared" si="23"/>
        <v>44470</v>
      </c>
    </row>
    <row r="66" spans="2:11" outlineLevel="1">
      <c r="B66" s="95">
        <f t="shared" si="7"/>
        <v>44501</v>
      </c>
      <c r="C66" s="92">
        <f>IF(F66&lt;&gt;0,-INDEX([8]Delta!$F$1:$EE$996,$L$20,$I66),0)</f>
        <v>26799.685639202595</v>
      </c>
      <c r="D66" s="88">
        <f>IF(ISNUMBER($F66),VLOOKUP($J66,'Table 1'!$B$13:$C$33,2,FALSE)/12*1000*Study_MW,"")</f>
        <v>0</v>
      </c>
      <c r="E66" s="88">
        <f t="shared" si="21"/>
        <v>26799.685639202595</v>
      </c>
      <c r="F66" s="92">
        <f>INDEX([8]Delta!$F$1:$EE$996,$L$21,$I66)</f>
        <v>1642.44</v>
      </c>
      <c r="G66" s="93">
        <f t="shared" si="9"/>
        <v>16.316995226128562</v>
      </c>
      <c r="I66" s="94">
        <f t="shared" si="22"/>
        <v>50</v>
      </c>
      <c r="J66" s="90">
        <f t="shared" si="10"/>
        <v>2021</v>
      </c>
      <c r="K66" s="95">
        <f t="shared" si="23"/>
        <v>44501</v>
      </c>
    </row>
    <row r="67" spans="2:11" outlineLevel="1">
      <c r="B67" s="99">
        <f t="shared" si="7"/>
        <v>44531</v>
      </c>
      <c r="C67" s="96">
        <f>IF(F67&lt;&gt;0,-INDEX([8]Delta!$F$1:$EE$996,$L$20,$I67),0)</f>
        <v>24999.791686862707</v>
      </c>
      <c r="D67" s="97">
        <f>IF(ISNUMBER($F67),VLOOKUP($J67,'Table 1'!$B$13:$C$33,2,FALSE)/12*1000*Study_MW,"")</f>
        <v>0</v>
      </c>
      <c r="E67" s="97">
        <f t="shared" si="21"/>
        <v>24999.791686862707</v>
      </c>
      <c r="F67" s="96">
        <f>INDEX([8]Delta!$F$1:$EE$996,$L$21,$I67)</f>
        <v>1387.4359999999999</v>
      </c>
      <c r="G67" s="98">
        <f t="shared" si="9"/>
        <v>18.018699015206977</v>
      </c>
      <c r="I67" s="81">
        <f t="shared" si="22"/>
        <v>51</v>
      </c>
      <c r="J67" s="90">
        <f t="shared" si="10"/>
        <v>2021</v>
      </c>
      <c r="K67" s="99">
        <f t="shared" si="23"/>
        <v>44531</v>
      </c>
    </row>
    <row r="68" spans="2:11" outlineLevel="1">
      <c r="B68" s="91">
        <f t="shared" si="7"/>
        <v>44562</v>
      </c>
      <c r="C68" s="86">
        <f>IF(F68&lt;&gt;0,-INDEX([8]Delta!$F$1:$EE$996,$L$20,$I68),0)</f>
        <v>26693.903140723705</v>
      </c>
      <c r="D68" s="87">
        <f>IF(ISNUMBER($F68),VLOOKUP($J68,'Table 1'!$B$13:$C$33,2,FALSE)/12*1000*Study_MW,"")</f>
        <v>0</v>
      </c>
      <c r="E68" s="87">
        <f t="shared" si="21"/>
        <v>26693.903140723705</v>
      </c>
      <c r="F68" s="86">
        <f>INDEX([8]Delta!$F$1:$EE$996,$L$21,$I68)</f>
        <v>1511.684</v>
      </c>
      <c r="G68" s="89">
        <f t="shared" si="9"/>
        <v>17.658388354129372</v>
      </c>
      <c r="I68" s="77">
        <f>I56+13</f>
        <v>53</v>
      </c>
      <c r="J68" s="90">
        <f t="shared" si="10"/>
        <v>2022</v>
      </c>
      <c r="K68" s="91">
        <f t="shared" si="23"/>
        <v>44562</v>
      </c>
    </row>
    <row r="69" spans="2:11" outlineLevel="1">
      <c r="B69" s="95">
        <f t="shared" si="7"/>
        <v>44593</v>
      </c>
      <c r="C69" s="92">
        <f>IF(F69&lt;&gt;0,-INDEX([8]Delta!$F$1:$EE$996,$L$20,$I69),0)</f>
        <v>25149.125204801559</v>
      </c>
      <c r="D69" s="88">
        <f>IF(ISNUMBER($F69),VLOOKUP($J69,'Table 1'!$B$13:$C$33,2,FALSE)/12*1000*Study_MW,"")</f>
        <v>0</v>
      </c>
      <c r="E69" s="88">
        <f t="shared" si="21"/>
        <v>25149.125204801559</v>
      </c>
      <c r="F69" s="92">
        <f>INDEX([8]Delta!$F$1:$EE$996,$L$21,$I69)</f>
        <v>1479.604</v>
      </c>
      <c r="G69" s="93">
        <f t="shared" si="9"/>
        <v>16.99720006488328</v>
      </c>
      <c r="I69" s="94">
        <f t="shared" si="22"/>
        <v>54</v>
      </c>
      <c r="J69" s="90">
        <f t="shared" si="10"/>
        <v>2022</v>
      </c>
      <c r="K69" s="95">
        <f t="shared" si="23"/>
        <v>44593</v>
      </c>
    </row>
    <row r="70" spans="2:11" outlineLevel="1">
      <c r="B70" s="95">
        <f t="shared" si="7"/>
        <v>44621</v>
      </c>
      <c r="C70" s="92">
        <f>IF(F70&lt;&gt;0,-INDEX([8]Delta!$F$1:$EE$996,$L$20,$I70),0)</f>
        <v>32854.747433125973</v>
      </c>
      <c r="D70" s="88">
        <f>IF(ISNUMBER($F70),VLOOKUP($J70,'Table 1'!$B$13:$C$33,2,FALSE)/12*1000*Study_MW,"")</f>
        <v>0</v>
      </c>
      <c r="E70" s="88">
        <f t="shared" si="21"/>
        <v>32854.747433125973</v>
      </c>
      <c r="F70" s="92">
        <f>INDEX([8]Delta!$F$1:$EE$996,$L$21,$I70)</f>
        <v>2004.46</v>
      </c>
      <c r="G70" s="93">
        <f t="shared" si="9"/>
        <v>16.390822183094684</v>
      </c>
      <c r="I70" s="94">
        <f t="shared" si="22"/>
        <v>55</v>
      </c>
      <c r="J70" s="90">
        <f t="shared" si="10"/>
        <v>2022</v>
      </c>
      <c r="K70" s="95">
        <f t="shared" si="23"/>
        <v>44621</v>
      </c>
    </row>
    <row r="71" spans="2:11" outlineLevel="1">
      <c r="B71" s="95">
        <f t="shared" si="7"/>
        <v>44652</v>
      </c>
      <c r="C71" s="92">
        <f>IF(F71&lt;&gt;0,-INDEX([8]Delta!$F$1:$EE$996,$L$20,$I71),0)</f>
        <v>26217.325278803706</v>
      </c>
      <c r="D71" s="88">
        <f>IF(ISNUMBER($F71),VLOOKUP($J71,'Table 1'!$B$13:$C$33,2,FALSE)/12*1000*Study_MW,"")</f>
        <v>0</v>
      </c>
      <c r="E71" s="88">
        <f t="shared" si="21"/>
        <v>26217.325278803706</v>
      </c>
      <c r="F71" s="92">
        <f>INDEX([8]Delta!$F$1:$EE$996,$L$21,$I71)</f>
        <v>2071.1999999999998</v>
      </c>
      <c r="G71" s="93">
        <f t="shared" si="9"/>
        <v>12.658036538626742</v>
      </c>
      <c r="I71" s="94">
        <f t="shared" si="22"/>
        <v>56</v>
      </c>
      <c r="J71" s="90">
        <f t="shared" si="10"/>
        <v>2022</v>
      </c>
      <c r="K71" s="95">
        <f t="shared" si="23"/>
        <v>44652</v>
      </c>
    </row>
    <row r="72" spans="2:11" outlineLevel="1">
      <c r="B72" s="95">
        <f t="shared" si="7"/>
        <v>44682</v>
      </c>
      <c r="C72" s="92">
        <f>IF(F72&lt;&gt;0,-INDEX([8]Delta!$F$1:$EE$996,$L$20,$I72),0)</f>
        <v>29487.81072807312</v>
      </c>
      <c r="D72" s="88">
        <f>IF(ISNUMBER($F72),VLOOKUP($J72,'Table 1'!$B$13:$C$33,2,FALSE)/12*1000*Study_MW,"")</f>
        <v>0</v>
      </c>
      <c r="E72" s="88">
        <f t="shared" si="21"/>
        <v>29487.81072807312</v>
      </c>
      <c r="F72" s="92">
        <f>INDEX([8]Delta!$F$1:$EE$996,$L$21,$I72)</f>
        <v>2226.0790000000002</v>
      </c>
      <c r="G72" s="93">
        <f t="shared" si="9"/>
        <v>13.246524821478985</v>
      </c>
      <c r="I72" s="94">
        <f t="shared" si="22"/>
        <v>57</v>
      </c>
      <c r="J72" s="90">
        <f t="shared" si="10"/>
        <v>2022</v>
      </c>
      <c r="K72" s="95">
        <f t="shared" si="23"/>
        <v>44682</v>
      </c>
    </row>
    <row r="73" spans="2:11" outlineLevel="1">
      <c r="B73" s="95">
        <f t="shared" si="7"/>
        <v>44713</v>
      </c>
      <c r="C73" s="92">
        <f>IF(F73&lt;&gt;0,-INDEX([8]Delta!$F$1:$EE$996,$L$20,$I73),0)</f>
        <v>30555.76729054749</v>
      </c>
      <c r="D73" s="88">
        <f>IF(ISNUMBER($F73),VLOOKUP($J73,'Table 1'!$B$13:$C$33,2,FALSE)/12*1000*Study_MW,"")</f>
        <v>0</v>
      </c>
      <c r="E73" s="88">
        <f t="shared" si="21"/>
        <v>30555.76729054749</v>
      </c>
      <c r="F73" s="92">
        <f>INDEX([8]Delta!$F$1:$EE$996,$L$21,$I73)</f>
        <v>2223.7800000000002</v>
      </c>
      <c r="G73" s="93">
        <f t="shared" si="9"/>
        <v>13.74046321603193</v>
      </c>
      <c r="I73" s="94">
        <f t="shared" si="22"/>
        <v>58</v>
      </c>
      <c r="J73" s="90">
        <f t="shared" si="10"/>
        <v>2022</v>
      </c>
      <c r="K73" s="95">
        <f t="shared" si="23"/>
        <v>44713</v>
      </c>
    </row>
    <row r="74" spans="2:11" outlineLevel="1">
      <c r="B74" s="95">
        <f t="shared" si="7"/>
        <v>44743</v>
      </c>
      <c r="C74" s="92">
        <f>IF(F74&lt;&gt;0,-INDEX([8]Delta!$F$1:$EE$996,$L$20,$I74),0)</f>
        <v>44578.983363389969</v>
      </c>
      <c r="D74" s="88">
        <f>IF(ISNUMBER($F74),VLOOKUP($J74,'Table 1'!$B$13:$C$33,2,FALSE)/12*1000*Study_MW,"")</f>
        <v>0</v>
      </c>
      <c r="E74" s="88">
        <f t="shared" si="21"/>
        <v>44578.983363389969</v>
      </c>
      <c r="F74" s="92">
        <f>INDEX([8]Delta!$F$1:$EE$996,$L$21,$I74)</f>
        <v>2096.1579999999999</v>
      </c>
      <c r="G74" s="93">
        <f t="shared" si="9"/>
        <v>21.266995791056768</v>
      </c>
      <c r="I74" s="94">
        <f t="shared" si="22"/>
        <v>59</v>
      </c>
      <c r="J74" s="90">
        <f t="shared" si="10"/>
        <v>2022</v>
      </c>
      <c r="K74" s="95">
        <f t="shared" si="23"/>
        <v>44743</v>
      </c>
    </row>
    <row r="75" spans="2:11" outlineLevel="1">
      <c r="B75" s="95">
        <f t="shared" si="7"/>
        <v>44774</v>
      </c>
      <c r="C75" s="92">
        <f>IF(F75&lt;&gt;0,-INDEX([8]Delta!$F$1:$EE$996,$L$20,$I75),0)</f>
        <v>40717.072845757008</v>
      </c>
      <c r="D75" s="88">
        <f>IF(ISNUMBER($F75),VLOOKUP($J75,'Table 1'!$B$13:$C$33,2,FALSE)/12*1000*Study_MW,"")</f>
        <v>0</v>
      </c>
      <c r="E75" s="88">
        <f t="shared" si="21"/>
        <v>40717.072845757008</v>
      </c>
      <c r="F75" s="92">
        <f>INDEX([8]Delta!$F$1:$EE$996,$L$21,$I75)</f>
        <v>2212.4699999999998</v>
      </c>
      <c r="G75" s="93">
        <f t="shared" si="9"/>
        <v>18.403446304698825</v>
      </c>
      <c r="I75" s="94">
        <f t="shared" si="22"/>
        <v>60</v>
      </c>
      <c r="J75" s="90">
        <f t="shared" si="10"/>
        <v>2022</v>
      </c>
      <c r="K75" s="95">
        <f t="shared" si="23"/>
        <v>44774</v>
      </c>
    </row>
    <row r="76" spans="2:11" outlineLevel="1">
      <c r="B76" s="95">
        <f t="shared" si="7"/>
        <v>44805</v>
      </c>
      <c r="C76" s="92">
        <f>IF(F76&lt;&gt;0,-INDEX([8]Delta!$F$1:$EE$996,$L$20,$I76),0)</f>
        <v>33560.752304255962</v>
      </c>
      <c r="D76" s="88">
        <f>IF(ISNUMBER($F76),VLOOKUP($J76,'Table 1'!$B$13:$C$33,2,FALSE)/12*1000*Study_MW,"")</f>
        <v>0</v>
      </c>
      <c r="E76" s="88">
        <f t="shared" si="21"/>
        <v>33560.752304255962</v>
      </c>
      <c r="F76" s="92">
        <f>INDEX([8]Delta!$F$1:$EE$996,$L$21,$I76)</f>
        <v>2153.19</v>
      </c>
      <c r="G76" s="93">
        <f t="shared" si="9"/>
        <v>15.586526179415641</v>
      </c>
      <c r="I76" s="94">
        <f t="shared" si="22"/>
        <v>61</v>
      </c>
      <c r="J76" s="90">
        <f t="shared" si="10"/>
        <v>2022</v>
      </c>
      <c r="K76" s="95">
        <f t="shared" si="23"/>
        <v>44805</v>
      </c>
    </row>
    <row r="77" spans="2:11" outlineLevel="1">
      <c r="B77" s="95">
        <f t="shared" si="7"/>
        <v>44835</v>
      </c>
      <c r="C77" s="92">
        <f>IF(F77&lt;&gt;0,-INDEX([8]Delta!$F$1:$EE$996,$L$20,$I77),0)</f>
        <v>35912.977972835302</v>
      </c>
      <c r="D77" s="88">
        <f>IF(ISNUMBER($F77),VLOOKUP($J77,'Table 1'!$B$13:$C$33,2,FALSE)/12*1000*Study_MW,"")</f>
        <v>0</v>
      </c>
      <c r="E77" s="88">
        <f t="shared" si="21"/>
        <v>35912.977972835302</v>
      </c>
      <c r="F77" s="92">
        <f>INDEX([8]Delta!$F$1:$EE$996,$L$21,$I77)</f>
        <v>2054.277</v>
      </c>
      <c r="G77" s="93">
        <f t="shared" si="9"/>
        <v>17.48205230980793</v>
      </c>
      <c r="I77" s="94">
        <f t="shared" si="22"/>
        <v>62</v>
      </c>
      <c r="J77" s="90">
        <f t="shared" si="10"/>
        <v>2022</v>
      </c>
      <c r="K77" s="95">
        <f t="shared" si="23"/>
        <v>44835</v>
      </c>
    </row>
    <row r="78" spans="2:11" outlineLevel="1">
      <c r="B78" s="95">
        <f t="shared" si="7"/>
        <v>44866</v>
      </c>
      <c r="C78" s="92">
        <f>IF(F78&lt;&gt;0,-INDEX([8]Delta!$F$1:$EE$996,$L$20,$I78),0)</f>
        <v>28131.191900104284</v>
      </c>
      <c r="D78" s="88">
        <f>IF(ISNUMBER($F78),VLOOKUP($J78,'Table 1'!$B$13:$C$33,2,FALSE)/12*1000*Study_MW,"")</f>
        <v>0</v>
      </c>
      <c r="E78" s="88">
        <f t="shared" si="21"/>
        <v>28131.191900104284</v>
      </c>
      <c r="F78" s="92">
        <f>INDEX([8]Delta!$F$1:$EE$996,$L$21,$I78)</f>
        <v>1634.19</v>
      </c>
      <c r="G78" s="93">
        <f t="shared" si="9"/>
        <v>17.214150068293335</v>
      </c>
      <c r="I78" s="94">
        <f t="shared" si="22"/>
        <v>63</v>
      </c>
      <c r="J78" s="90">
        <f t="shared" si="10"/>
        <v>2022</v>
      </c>
      <c r="K78" s="95">
        <f t="shared" si="23"/>
        <v>44866</v>
      </c>
    </row>
    <row r="79" spans="2:11" outlineLevel="1">
      <c r="B79" s="99">
        <f t="shared" si="7"/>
        <v>44896</v>
      </c>
      <c r="C79" s="96">
        <f>IF(F79&lt;&gt;0,-INDEX([8]Delta!$F$1:$EE$996,$L$20,$I79),0)</f>
        <v>24841.631562709808</v>
      </c>
      <c r="D79" s="97">
        <f>IF(ISNUMBER($F79),VLOOKUP($J79,'Table 1'!$B$13:$C$33,2,FALSE)/12*1000*Study_MW,"")</f>
        <v>0</v>
      </c>
      <c r="E79" s="97">
        <f t="shared" si="21"/>
        <v>24841.631562709808</v>
      </c>
      <c r="F79" s="96">
        <f>INDEX([8]Delta!$F$1:$EE$996,$L$21,$I79)</f>
        <v>1380.5540000000001</v>
      </c>
      <c r="G79" s="98">
        <f t="shared" si="9"/>
        <v>17.993958630165722</v>
      </c>
      <c r="I79" s="81">
        <f t="shared" si="22"/>
        <v>64</v>
      </c>
      <c r="J79" s="90">
        <f t="shared" si="10"/>
        <v>2022</v>
      </c>
      <c r="K79" s="99">
        <f t="shared" si="23"/>
        <v>44896</v>
      </c>
    </row>
    <row r="80" spans="2:11" outlineLevel="1">
      <c r="B80" s="91">
        <f t="shared" si="7"/>
        <v>44927</v>
      </c>
      <c r="C80" s="86">
        <f>IF(F80&lt;&gt;0,-INDEX([8]Delta!$F$1:$EE$996,$L$20,$I80),0)</f>
        <v>28501.609526753426</v>
      </c>
      <c r="D80" s="87">
        <f>IF(ISNUMBER($F80),VLOOKUP($J80,'Table 1'!$B$13:$C$33,2,FALSE)/12*1000*Study_MW,"")</f>
        <v>0</v>
      </c>
      <c r="E80" s="87">
        <f t="shared" si="21"/>
        <v>28501.609526753426</v>
      </c>
      <c r="F80" s="86">
        <f>INDEX([8]Delta!$F$1:$EE$996,$L$21,$I80)</f>
        <v>1504.0889999999999</v>
      </c>
      <c r="G80" s="89">
        <f t="shared" si="9"/>
        <v>18.94941690734619</v>
      </c>
      <c r="I80" s="77">
        <f>I68+13</f>
        <v>66</v>
      </c>
      <c r="J80" s="90">
        <f t="shared" si="10"/>
        <v>2023</v>
      </c>
      <c r="K80" s="91">
        <f t="shared" si="23"/>
        <v>44927</v>
      </c>
    </row>
    <row r="81" spans="2:11" outlineLevel="1">
      <c r="B81" s="95">
        <f t="shared" si="7"/>
        <v>44958</v>
      </c>
      <c r="C81" s="92">
        <f>IF(F81&lt;&gt;0,-INDEX([8]Delta!$F$1:$EE$996,$L$20,$I81),0)</f>
        <v>24913.915250137448</v>
      </c>
      <c r="D81" s="88">
        <f>IF(ISNUMBER($F81),VLOOKUP($J81,'Table 1'!$B$13:$C$33,2,FALSE)/12*1000*Study_MW,"")</f>
        <v>0</v>
      </c>
      <c r="E81" s="88">
        <f t="shared" si="21"/>
        <v>24913.915250137448</v>
      </c>
      <c r="F81" s="92">
        <f>INDEX([8]Delta!$F$1:$EE$996,$L$21,$I81)</f>
        <v>1472.184</v>
      </c>
      <c r="G81" s="93">
        <f t="shared" si="9"/>
        <v>16.923098777148407</v>
      </c>
      <c r="I81" s="94">
        <f t="shared" si="22"/>
        <v>67</v>
      </c>
      <c r="J81" s="90">
        <f t="shared" si="10"/>
        <v>2023</v>
      </c>
      <c r="K81" s="95">
        <f t="shared" si="23"/>
        <v>44958</v>
      </c>
    </row>
    <row r="82" spans="2:11" outlineLevel="1">
      <c r="B82" s="95">
        <f t="shared" si="7"/>
        <v>44986</v>
      </c>
      <c r="C82" s="92">
        <f>IF(F82&lt;&gt;0,-INDEX([8]Delta!$F$1:$EE$996,$L$20,$I82),0)</f>
        <v>34133.702560022473</v>
      </c>
      <c r="D82" s="88">
        <f>IF(ISNUMBER($F82),VLOOKUP($J82,'Table 1'!$B$13:$C$33,2,FALSE)/12*1000*Study_MW,"")</f>
        <v>0</v>
      </c>
      <c r="E82" s="88">
        <f t="shared" si="21"/>
        <v>34133.702560022473</v>
      </c>
      <c r="F82" s="92">
        <f>INDEX([8]Delta!$F$1:$EE$996,$L$21,$I82)</f>
        <v>1994.385</v>
      </c>
      <c r="G82" s="93">
        <f t="shared" si="9"/>
        <v>17.114901365595145</v>
      </c>
      <c r="I82" s="94">
        <f t="shared" si="22"/>
        <v>68</v>
      </c>
      <c r="J82" s="90">
        <f t="shared" si="10"/>
        <v>2023</v>
      </c>
      <c r="K82" s="95">
        <f t="shared" si="23"/>
        <v>44986</v>
      </c>
    </row>
    <row r="83" spans="2:11" outlineLevel="1">
      <c r="B83" s="95">
        <f t="shared" si="7"/>
        <v>45017</v>
      </c>
      <c r="C83" s="92">
        <f>IF(F83&lt;&gt;0,-INDEX([8]Delta!$F$1:$EE$996,$L$20,$I83),0)</f>
        <v>28031.980066776276</v>
      </c>
      <c r="D83" s="88">
        <f>IF(ISNUMBER($F83),VLOOKUP($J83,'Table 1'!$B$13:$C$33,2,FALSE)/12*1000*Study_MW,"")</f>
        <v>0</v>
      </c>
      <c r="E83" s="88">
        <f t="shared" si="21"/>
        <v>28031.980066776276</v>
      </c>
      <c r="F83" s="92">
        <f>INDEX([8]Delta!$F$1:$EE$996,$L$21,$I83)</f>
        <v>2060.79</v>
      </c>
      <c r="G83" s="93">
        <f t="shared" si="9"/>
        <v>13.602540805601869</v>
      </c>
      <c r="I83" s="94">
        <f t="shared" si="22"/>
        <v>69</v>
      </c>
      <c r="J83" s="90">
        <f t="shared" si="10"/>
        <v>2023</v>
      </c>
      <c r="K83" s="95">
        <f t="shared" si="23"/>
        <v>45017</v>
      </c>
    </row>
    <row r="84" spans="2:11" outlineLevel="1">
      <c r="B84" s="95">
        <f t="shared" si="7"/>
        <v>45047</v>
      </c>
      <c r="C84" s="92">
        <f>IF(F84&lt;&gt;0,-INDEX([8]Delta!$F$1:$EE$996,$L$20,$I84),0)</f>
        <v>35163.343055933714</v>
      </c>
      <c r="D84" s="88">
        <f>IF(ISNUMBER($F84),VLOOKUP($J84,'Table 1'!$B$13:$C$33,2,FALSE)/12*1000*Study_MW,"")</f>
        <v>0</v>
      </c>
      <c r="E84" s="88">
        <f t="shared" si="21"/>
        <v>35163.343055933714</v>
      </c>
      <c r="F84" s="92">
        <f>INDEX([8]Delta!$F$1:$EE$996,$L$21,$I84)</f>
        <v>2214.9810000000002</v>
      </c>
      <c r="G84" s="93">
        <f t="shared" si="9"/>
        <v>15.875234620944248</v>
      </c>
      <c r="I84" s="94">
        <f t="shared" si="22"/>
        <v>70</v>
      </c>
      <c r="J84" s="90">
        <f t="shared" si="10"/>
        <v>2023</v>
      </c>
      <c r="K84" s="95">
        <f t="shared" si="23"/>
        <v>45047</v>
      </c>
    </row>
    <row r="85" spans="2:11" outlineLevel="1">
      <c r="B85" s="95">
        <f t="shared" ref="B85:B148" si="33">EDATE(B84,1)</f>
        <v>45078</v>
      </c>
      <c r="C85" s="92">
        <f>IF(F85&lt;&gt;0,-INDEX([8]Delta!$F$1:$EE$996,$L$20,$I85),0)</f>
        <v>35808.747054800391</v>
      </c>
      <c r="D85" s="88">
        <f>IF(ISNUMBER($F85),VLOOKUP($J85,'Table 1'!$B$13:$C$33,2,FALSE)/12*1000*Study_MW,"")</f>
        <v>0</v>
      </c>
      <c r="E85" s="88">
        <f t="shared" ref="E85:E148" si="34">C85+D85</f>
        <v>35808.747054800391</v>
      </c>
      <c r="F85" s="92">
        <f>INDEX([8]Delta!$F$1:$EE$996,$L$21,$I85)</f>
        <v>2212.65</v>
      </c>
      <c r="G85" s="93">
        <f t="shared" ref="G85:G148" si="35">IF(ISNUMBER($F85),E85/$F85,"")</f>
        <v>16.183647235125477</v>
      </c>
      <c r="I85" s="94">
        <f t="shared" si="22"/>
        <v>71</v>
      </c>
      <c r="J85" s="90">
        <f t="shared" ref="J85:J148" si="36">YEAR(B85)</f>
        <v>2023</v>
      </c>
      <c r="K85" s="95">
        <f t="shared" si="23"/>
        <v>45078</v>
      </c>
    </row>
    <row r="86" spans="2:11" outlineLevel="1">
      <c r="B86" s="95">
        <f t="shared" si="33"/>
        <v>45108</v>
      </c>
      <c r="C86" s="92">
        <f>IF(F86&lt;&gt;0,-INDEX([8]Delta!$F$1:$EE$996,$L$20,$I86),0)</f>
        <v>46518.05713057518</v>
      </c>
      <c r="D86" s="88">
        <f>IF(ISNUMBER($F86),VLOOKUP($J86,'Table 1'!$B$13:$C$33,2,FALSE)/12*1000*Study_MW,"")</f>
        <v>0</v>
      </c>
      <c r="E86" s="88">
        <f t="shared" si="34"/>
        <v>46518.05713057518</v>
      </c>
      <c r="F86" s="92">
        <f>INDEX([8]Delta!$F$1:$EE$996,$L$21,$I86)</f>
        <v>2085.6489999999999</v>
      </c>
      <c r="G86" s="93">
        <f t="shared" si="35"/>
        <v>22.303876218182054</v>
      </c>
      <c r="I86" s="94">
        <f t="shared" si="22"/>
        <v>72</v>
      </c>
      <c r="J86" s="90">
        <f t="shared" si="36"/>
        <v>2023</v>
      </c>
      <c r="K86" s="95">
        <f t="shared" si="23"/>
        <v>45108</v>
      </c>
    </row>
    <row r="87" spans="2:11" outlineLevel="1">
      <c r="B87" s="95">
        <f t="shared" si="33"/>
        <v>45139</v>
      </c>
      <c r="C87" s="92">
        <f>IF(F87&lt;&gt;0,-INDEX([8]Delta!$F$1:$EE$996,$L$20,$I87),0)</f>
        <v>41655.814572453499</v>
      </c>
      <c r="D87" s="88">
        <f>IF(ISNUMBER($F87),VLOOKUP($J87,'Table 1'!$B$13:$C$33,2,FALSE)/12*1000*Study_MW,"")</f>
        <v>0</v>
      </c>
      <c r="E87" s="88">
        <f t="shared" si="34"/>
        <v>41655.814572453499</v>
      </c>
      <c r="F87" s="92">
        <f>INDEX([8]Delta!$F$1:$EE$996,$L$21,$I87)</f>
        <v>2201.4029999999998</v>
      </c>
      <c r="G87" s="93">
        <f t="shared" si="35"/>
        <v>18.922393842678286</v>
      </c>
      <c r="I87" s="94">
        <f t="shared" si="22"/>
        <v>73</v>
      </c>
      <c r="J87" s="90">
        <f t="shared" si="36"/>
        <v>2023</v>
      </c>
      <c r="K87" s="95">
        <f t="shared" si="23"/>
        <v>45139</v>
      </c>
    </row>
    <row r="88" spans="2:11" outlineLevel="1">
      <c r="B88" s="95">
        <f t="shared" si="33"/>
        <v>45170</v>
      </c>
      <c r="C88" s="92">
        <f>IF(F88&lt;&gt;0,-INDEX([8]Delta!$F$1:$EE$996,$L$20,$I88),0)</f>
        <v>38694.759638115764</v>
      </c>
      <c r="D88" s="88">
        <f>IF(ISNUMBER($F88),VLOOKUP($J88,'Table 1'!$B$13:$C$33,2,FALSE)/12*1000*Study_MW,"")</f>
        <v>0</v>
      </c>
      <c r="E88" s="88">
        <f t="shared" si="34"/>
        <v>38694.759638115764</v>
      </c>
      <c r="F88" s="92">
        <f>INDEX([8]Delta!$F$1:$EE$996,$L$21,$I88)</f>
        <v>2142.39</v>
      </c>
      <c r="G88" s="93">
        <f t="shared" si="35"/>
        <v>18.061491903022215</v>
      </c>
      <c r="I88" s="94">
        <f t="shared" si="22"/>
        <v>74</v>
      </c>
      <c r="J88" s="90">
        <f t="shared" si="36"/>
        <v>2023</v>
      </c>
      <c r="K88" s="95">
        <f t="shared" si="23"/>
        <v>45170</v>
      </c>
    </row>
    <row r="89" spans="2:11" outlineLevel="1">
      <c r="B89" s="95">
        <f t="shared" si="33"/>
        <v>45200</v>
      </c>
      <c r="C89" s="92">
        <f>IF(F89&lt;&gt;0,-INDEX([8]Delta!$F$1:$EE$996,$L$20,$I89),0)</f>
        <v>39138.06941537559</v>
      </c>
      <c r="D89" s="88">
        <f>IF(ISNUMBER($F89),VLOOKUP($J89,'Table 1'!$B$13:$C$33,2,FALSE)/12*1000*Study_MW,"")</f>
        <v>0</v>
      </c>
      <c r="E89" s="88">
        <f t="shared" si="34"/>
        <v>39138.06941537559</v>
      </c>
      <c r="F89" s="92">
        <f>INDEX([8]Delta!$F$1:$EE$996,$L$21,$I89)</f>
        <v>2044.047</v>
      </c>
      <c r="G89" s="93">
        <f t="shared" si="35"/>
        <v>19.147343194836317</v>
      </c>
      <c r="I89" s="94">
        <f t="shared" si="22"/>
        <v>75</v>
      </c>
      <c r="J89" s="90">
        <f t="shared" si="36"/>
        <v>2023</v>
      </c>
      <c r="K89" s="95">
        <f t="shared" si="23"/>
        <v>45200</v>
      </c>
    </row>
    <row r="90" spans="2:11" outlineLevel="1">
      <c r="B90" s="95">
        <f t="shared" si="33"/>
        <v>45231</v>
      </c>
      <c r="C90" s="92">
        <f>IF(F90&lt;&gt;0,-INDEX([8]Delta!$F$1:$EE$996,$L$20,$I90),0)</f>
        <v>29262.686325162649</v>
      </c>
      <c r="D90" s="88">
        <f>IF(ISNUMBER($F90),VLOOKUP($J90,'Table 1'!$B$13:$C$33,2,FALSE)/12*1000*Study_MW,"")</f>
        <v>0</v>
      </c>
      <c r="E90" s="88">
        <f t="shared" si="34"/>
        <v>29262.686325162649</v>
      </c>
      <c r="F90" s="92">
        <f>INDEX([8]Delta!$F$1:$EE$996,$L$21,$I90)</f>
        <v>1626.03</v>
      </c>
      <c r="G90" s="93">
        <f t="shared" si="35"/>
        <v>17.996400020394859</v>
      </c>
      <c r="I90" s="94">
        <f t="shared" si="22"/>
        <v>76</v>
      </c>
      <c r="J90" s="90">
        <f t="shared" si="36"/>
        <v>2023</v>
      </c>
      <c r="K90" s="95">
        <f t="shared" si="23"/>
        <v>45231</v>
      </c>
    </row>
    <row r="91" spans="2:11" outlineLevel="1">
      <c r="B91" s="99">
        <f t="shared" si="33"/>
        <v>45261</v>
      </c>
      <c r="C91" s="96">
        <f>IF(F91&lt;&gt;0,-INDEX([8]Delta!$F$1:$EE$996,$L$20,$I91),0)</f>
        <v>29276.208046793938</v>
      </c>
      <c r="D91" s="97">
        <f>IF(ISNUMBER($F91),VLOOKUP($J91,'Table 1'!$B$13:$C$33,2,FALSE)/12*1000*Study_MW,"")</f>
        <v>0</v>
      </c>
      <c r="E91" s="97">
        <f t="shared" si="34"/>
        <v>29276.208046793938</v>
      </c>
      <c r="F91" s="96">
        <f>INDEX([8]Delta!$F$1:$EE$996,$L$21,$I91)</f>
        <v>1373.61</v>
      </c>
      <c r="G91" s="98">
        <f t="shared" si="35"/>
        <v>21.313333513001464</v>
      </c>
      <c r="I91" s="81">
        <f t="shared" si="22"/>
        <v>77</v>
      </c>
      <c r="J91" s="90">
        <f t="shared" si="36"/>
        <v>2023</v>
      </c>
      <c r="K91" s="99">
        <f t="shared" si="23"/>
        <v>45261</v>
      </c>
    </row>
    <row r="92" spans="2:11" outlineLevel="1">
      <c r="B92" s="91">
        <f t="shared" si="33"/>
        <v>45292</v>
      </c>
      <c r="C92" s="86">
        <f>IF(F92&lt;&gt;0,-INDEX([8]Delta!$F$1:$EE$996,$L$20,$I92),0)</f>
        <v>-38685.518408983946</v>
      </c>
      <c r="D92" s="87">
        <f>IF(ISNUMBER($F92),VLOOKUP($J92,'Table 1'!$B$13:$C$33,2,FALSE)/12*1000*Study_MW,"")</f>
        <v>0</v>
      </c>
      <c r="E92" s="87">
        <f t="shared" si="34"/>
        <v>-38685.518408983946</v>
      </c>
      <c r="F92" s="86">
        <f>INDEX([8]Delta!$F$1:$EE$996,$L$21,$I92)</f>
        <v>1496.556</v>
      </c>
      <c r="G92" s="89">
        <f t="shared" si="35"/>
        <v>-25.849696509174361</v>
      </c>
      <c r="I92" s="77">
        <f>I80+13</f>
        <v>79</v>
      </c>
      <c r="J92" s="90">
        <f t="shared" si="36"/>
        <v>2024</v>
      </c>
      <c r="K92" s="91">
        <f t="shared" si="23"/>
        <v>45292</v>
      </c>
    </row>
    <row r="93" spans="2:11" outlineLevel="1">
      <c r="B93" s="95">
        <f t="shared" si="33"/>
        <v>45323</v>
      </c>
      <c r="C93" s="92">
        <f>IF(F93&lt;&gt;0,-INDEX([8]Delta!$F$1:$EE$996,$L$20,$I93),0)</f>
        <v>28092.577260255814</v>
      </c>
      <c r="D93" s="88">
        <f>IF(ISNUMBER($F93),VLOOKUP($J93,'Table 1'!$B$13:$C$33,2,FALSE)/12*1000*Study_MW,"")</f>
        <v>0</v>
      </c>
      <c r="E93" s="88">
        <f t="shared" si="34"/>
        <v>28092.577260255814</v>
      </c>
      <c r="F93" s="92">
        <f>INDEX([8]Delta!$F$1:$EE$996,$L$21,$I93)</f>
        <v>1517.135</v>
      </c>
      <c r="G93" s="93">
        <f t="shared" si="35"/>
        <v>18.516860569597178</v>
      </c>
      <c r="I93" s="94">
        <f t="shared" si="22"/>
        <v>80</v>
      </c>
      <c r="J93" s="90">
        <f t="shared" si="36"/>
        <v>2024</v>
      </c>
      <c r="K93" s="95">
        <f t="shared" si="23"/>
        <v>45323</v>
      </c>
    </row>
    <row r="94" spans="2:11" outlineLevel="1">
      <c r="B94" s="95">
        <f t="shared" si="33"/>
        <v>45352</v>
      </c>
      <c r="C94" s="92">
        <f>IF(F94&lt;&gt;0,-INDEX([8]Delta!$F$1:$EE$996,$L$20,$I94),0)</f>
        <v>36360.473122537136</v>
      </c>
      <c r="D94" s="88">
        <f>IF(ISNUMBER($F94),VLOOKUP($J94,'Table 1'!$B$13:$C$33,2,FALSE)/12*1000*Study_MW,"")</f>
        <v>0</v>
      </c>
      <c r="E94" s="88">
        <f t="shared" si="34"/>
        <v>36360.473122537136</v>
      </c>
      <c r="F94" s="92">
        <f>INDEX([8]Delta!$F$1:$EE$996,$L$21,$I94)</f>
        <v>1984.4649999999999</v>
      </c>
      <c r="G94" s="93">
        <f t="shared" si="35"/>
        <v>18.322557022944288</v>
      </c>
      <c r="I94" s="94">
        <f t="shared" si="22"/>
        <v>81</v>
      </c>
      <c r="J94" s="90">
        <f t="shared" si="36"/>
        <v>2024</v>
      </c>
      <c r="K94" s="95">
        <f t="shared" si="23"/>
        <v>45352</v>
      </c>
    </row>
    <row r="95" spans="2:11" outlineLevel="1">
      <c r="B95" s="95">
        <f t="shared" si="33"/>
        <v>45383</v>
      </c>
      <c r="C95" s="92">
        <f>IF(F95&lt;&gt;0,-INDEX([8]Delta!$F$1:$EE$996,$L$20,$I95),0)</f>
        <v>31838.048299655318</v>
      </c>
      <c r="D95" s="88">
        <f>IF(ISNUMBER($F95),VLOOKUP($J95,'Table 1'!$B$13:$C$33,2,FALSE)/12*1000*Study_MW,"")</f>
        <v>0</v>
      </c>
      <c r="E95" s="88">
        <f t="shared" si="34"/>
        <v>31838.048299655318</v>
      </c>
      <c r="F95" s="92">
        <f>INDEX([8]Delta!$F$1:$EE$996,$L$21,$I95)</f>
        <v>2050.5300000000002</v>
      </c>
      <c r="G95" s="93">
        <f t="shared" si="35"/>
        <v>15.526741037514846</v>
      </c>
      <c r="I95" s="94">
        <f t="shared" si="22"/>
        <v>82</v>
      </c>
      <c r="J95" s="90">
        <f t="shared" si="36"/>
        <v>2024</v>
      </c>
      <c r="K95" s="95">
        <f t="shared" si="23"/>
        <v>45383</v>
      </c>
    </row>
    <row r="96" spans="2:11" outlineLevel="1">
      <c r="B96" s="95">
        <f t="shared" si="33"/>
        <v>45413</v>
      </c>
      <c r="C96" s="92">
        <f>IF(F96&lt;&gt;0,-INDEX([8]Delta!$F$1:$EE$996,$L$20,$I96),0)</f>
        <v>43759.313648030162</v>
      </c>
      <c r="D96" s="88">
        <f>IF(ISNUMBER($F96),VLOOKUP($J96,'Table 1'!$B$13:$C$33,2,FALSE)/12*1000*Study_MW,"")</f>
        <v>0</v>
      </c>
      <c r="E96" s="88">
        <f t="shared" si="34"/>
        <v>43759.313648030162</v>
      </c>
      <c r="F96" s="92">
        <f>INDEX([8]Delta!$F$1:$EE$996,$L$21,$I96)</f>
        <v>2203.8519999999999</v>
      </c>
      <c r="G96" s="93">
        <f t="shared" si="35"/>
        <v>19.855831357110262</v>
      </c>
      <c r="I96" s="94">
        <f t="shared" si="22"/>
        <v>83</v>
      </c>
      <c r="J96" s="90">
        <f t="shared" si="36"/>
        <v>2024</v>
      </c>
      <c r="K96" s="95">
        <f t="shared" si="23"/>
        <v>45413</v>
      </c>
    </row>
    <row r="97" spans="2:11" outlineLevel="1">
      <c r="B97" s="95">
        <f t="shared" si="33"/>
        <v>45444</v>
      </c>
      <c r="C97" s="92">
        <f>IF(F97&lt;&gt;0,-INDEX([8]Delta!$F$1:$EE$996,$L$20,$I97),0)</f>
        <v>42541.565553307533</v>
      </c>
      <c r="D97" s="88">
        <f>IF(ISNUMBER($F97),VLOOKUP($J97,'Table 1'!$B$13:$C$33,2,FALSE)/12*1000*Study_MW,"")</f>
        <v>0</v>
      </c>
      <c r="E97" s="88">
        <f t="shared" si="34"/>
        <v>42541.565553307533</v>
      </c>
      <c r="F97" s="92">
        <f>INDEX([8]Delta!$F$1:$EE$996,$L$21,$I97)</f>
        <v>2201.5500000000002</v>
      </c>
      <c r="G97" s="93">
        <f t="shared" si="35"/>
        <v>19.323460994893384</v>
      </c>
      <c r="I97" s="94">
        <f t="shared" ref="I97:I103" si="37">I85+13</f>
        <v>84</v>
      </c>
      <c r="J97" s="90">
        <f t="shared" si="36"/>
        <v>2024</v>
      </c>
      <c r="K97" s="95">
        <f t="shared" ref="K97:K160" si="38">IF(ISNUMBER(F97),IF(F97&lt;&gt;0,B97,""),"")</f>
        <v>45444</v>
      </c>
    </row>
    <row r="98" spans="2:11" outlineLevel="1">
      <c r="B98" s="95">
        <f t="shared" si="33"/>
        <v>45474</v>
      </c>
      <c r="C98" s="92">
        <f>IF(F98&lt;&gt;0,-INDEX([8]Delta!$F$1:$EE$996,$L$20,$I98),0)</f>
        <v>51508.142729699612</v>
      </c>
      <c r="D98" s="88">
        <f>IF(ISNUMBER($F98),VLOOKUP($J98,'Table 1'!$B$13:$C$33,2,FALSE)/12*1000*Study_MW,"")</f>
        <v>0</v>
      </c>
      <c r="E98" s="88">
        <f t="shared" si="34"/>
        <v>51508.142729699612</v>
      </c>
      <c r="F98" s="92">
        <f>INDEX([8]Delta!$F$1:$EE$996,$L$21,$I98)</f>
        <v>2075.2330000000002</v>
      </c>
      <c r="G98" s="93">
        <f t="shared" si="35"/>
        <v>24.820414252134391</v>
      </c>
      <c r="I98" s="94">
        <f t="shared" si="37"/>
        <v>85</v>
      </c>
      <c r="J98" s="90">
        <f t="shared" si="36"/>
        <v>2024</v>
      </c>
      <c r="K98" s="95">
        <f t="shared" si="38"/>
        <v>45474</v>
      </c>
    </row>
    <row r="99" spans="2:11" outlineLevel="1">
      <c r="B99" s="95">
        <f t="shared" si="33"/>
        <v>45505</v>
      </c>
      <c r="C99" s="92">
        <f>IF(F99&lt;&gt;0,-INDEX([8]Delta!$F$1:$EE$996,$L$20,$I99),0)</f>
        <v>48868.767919033766</v>
      </c>
      <c r="D99" s="88">
        <f>IF(ISNUMBER($F99),VLOOKUP($J99,'Table 1'!$B$13:$C$33,2,FALSE)/12*1000*Study_MW,"")</f>
        <v>0</v>
      </c>
      <c r="E99" s="88">
        <f t="shared" si="34"/>
        <v>48868.767919033766</v>
      </c>
      <c r="F99" s="92">
        <f>INDEX([8]Delta!$F$1:$EE$996,$L$21,$I99)</f>
        <v>2190.4290000000001</v>
      </c>
      <c r="G99" s="93">
        <f t="shared" si="35"/>
        <v>22.310135557479271</v>
      </c>
      <c r="I99" s="94">
        <f t="shared" si="37"/>
        <v>86</v>
      </c>
      <c r="J99" s="90">
        <f t="shared" si="36"/>
        <v>2024</v>
      </c>
      <c r="K99" s="95">
        <f t="shared" si="38"/>
        <v>45505</v>
      </c>
    </row>
    <row r="100" spans="2:11" outlineLevel="1">
      <c r="B100" s="95">
        <f t="shared" si="33"/>
        <v>45536</v>
      </c>
      <c r="C100" s="92">
        <f>IF(F100&lt;&gt;0,-INDEX([8]Delta!$F$1:$EE$996,$L$20,$I100),0)</f>
        <v>43238.385681346059</v>
      </c>
      <c r="D100" s="88">
        <f>IF(ISNUMBER($F100),VLOOKUP($J100,'Table 1'!$B$13:$C$33,2,FALSE)/12*1000*Study_MW,"")</f>
        <v>0</v>
      </c>
      <c r="E100" s="88">
        <f t="shared" si="34"/>
        <v>43238.385681346059</v>
      </c>
      <c r="F100" s="92">
        <f>INDEX([8]Delta!$F$1:$EE$996,$L$21,$I100)</f>
        <v>2131.71</v>
      </c>
      <c r="G100" s="93">
        <f t="shared" si="35"/>
        <v>20.283427708903208</v>
      </c>
      <c r="I100" s="94">
        <f t="shared" si="37"/>
        <v>87</v>
      </c>
      <c r="J100" s="90">
        <f t="shared" si="36"/>
        <v>2024</v>
      </c>
      <c r="K100" s="95">
        <f t="shared" si="38"/>
        <v>45536</v>
      </c>
    </row>
    <row r="101" spans="2:11" outlineLevel="1">
      <c r="B101" s="95">
        <f t="shared" si="33"/>
        <v>45566</v>
      </c>
      <c r="C101" s="92">
        <f>IF(F101&lt;&gt;0,-INDEX([8]Delta!$F$1:$EE$996,$L$20,$I101),0)</f>
        <v>41442.7210380584</v>
      </c>
      <c r="D101" s="88">
        <f>IF(ISNUMBER($F101),VLOOKUP($J101,'Table 1'!$B$13:$C$33,2,FALSE)/12*1000*Study_MW,"")</f>
        <v>0</v>
      </c>
      <c r="E101" s="88">
        <f t="shared" si="34"/>
        <v>41442.7210380584</v>
      </c>
      <c r="F101" s="92">
        <f>INDEX([8]Delta!$F$1:$EE$996,$L$21,$I101)</f>
        <v>2033.817</v>
      </c>
      <c r="G101" s="93">
        <f t="shared" si="35"/>
        <v>20.376819073721187</v>
      </c>
      <c r="I101" s="94">
        <f t="shared" si="37"/>
        <v>88</v>
      </c>
      <c r="J101" s="90">
        <f t="shared" si="36"/>
        <v>2024</v>
      </c>
      <c r="K101" s="95">
        <f t="shared" si="38"/>
        <v>45566</v>
      </c>
    </row>
    <row r="102" spans="2:11" outlineLevel="1">
      <c r="B102" s="95">
        <f t="shared" si="33"/>
        <v>45597</v>
      </c>
      <c r="C102" s="92">
        <f>IF(F102&lt;&gt;0,-INDEX([8]Delta!$F$1:$EE$996,$L$20,$I102),0)</f>
        <v>29583.02832826972</v>
      </c>
      <c r="D102" s="88">
        <f>IF(ISNUMBER($F102),VLOOKUP($J102,'Table 1'!$B$13:$C$33,2,FALSE)/12*1000*Study_MW,"")</f>
        <v>0</v>
      </c>
      <c r="E102" s="88">
        <f t="shared" si="34"/>
        <v>29583.02832826972</v>
      </c>
      <c r="F102" s="92">
        <f>INDEX([8]Delta!$F$1:$EE$996,$L$21,$I102)</f>
        <v>1617.9</v>
      </c>
      <c r="G102" s="93">
        <f t="shared" si="35"/>
        <v>18.284831156604067</v>
      </c>
      <c r="I102" s="94">
        <f t="shared" si="37"/>
        <v>89</v>
      </c>
      <c r="J102" s="90">
        <f t="shared" si="36"/>
        <v>2024</v>
      </c>
      <c r="K102" s="95">
        <f t="shared" si="38"/>
        <v>45597</v>
      </c>
    </row>
    <row r="103" spans="2:11" outlineLevel="1">
      <c r="B103" s="99">
        <f t="shared" si="33"/>
        <v>45627</v>
      </c>
      <c r="C103" s="96">
        <f>IF(F103&lt;&gt;0,-INDEX([8]Delta!$F$1:$EE$996,$L$20,$I103),0)</f>
        <v>32409.857124835253</v>
      </c>
      <c r="D103" s="97">
        <f>IF(ISNUMBER($F103),VLOOKUP($J103,'Table 1'!$B$13:$C$33,2,FALSE)/12*1000*Study_MW,"")</f>
        <v>0</v>
      </c>
      <c r="E103" s="97">
        <f t="shared" si="34"/>
        <v>32409.857124835253</v>
      </c>
      <c r="F103" s="96">
        <f>INDEX([8]Delta!$F$1:$EE$996,$L$21,$I103)</f>
        <v>1366.79</v>
      </c>
      <c r="G103" s="98">
        <f t="shared" si="35"/>
        <v>23.712389704954859</v>
      </c>
      <c r="I103" s="81">
        <f t="shared" si="37"/>
        <v>90</v>
      </c>
      <c r="J103" s="90">
        <f t="shared" si="36"/>
        <v>2024</v>
      </c>
      <c r="K103" s="99">
        <f t="shared" si="38"/>
        <v>45627</v>
      </c>
    </row>
    <row r="104" spans="2:11" outlineLevel="1">
      <c r="B104" s="91">
        <f t="shared" si="33"/>
        <v>45658</v>
      </c>
      <c r="C104" s="86">
        <f>IF(F104&lt;&gt;0,-INDEX([8]Delta!$F$1:$EE$996,$L$20,$I104),0)</f>
        <v>38048.034500598907</v>
      </c>
      <c r="D104" s="87">
        <f>IF(ISNUMBER($F104),VLOOKUP($J104,'Table 1'!$B$13:$C$33,2,FALSE)/12*1000*Study_MW,"")</f>
        <v>0</v>
      </c>
      <c r="E104" s="87">
        <f t="shared" si="34"/>
        <v>38048.034500598907</v>
      </c>
      <c r="F104" s="86">
        <f>INDEX([8]Delta!$F$1:$EE$996,$L$21,$I104)</f>
        <v>1489.0540000000001</v>
      </c>
      <c r="G104" s="89">
        <f t="shared" si="35"/>
        <v>25.551816455681866</v>
      </c>
      <c r="I104" s="77">
        <f>I92+13</f>
        <v>92</v>
      </c>
      <c r="J104" s="90">
        <f t="shared" si="36"/>
        <v>2025</v>
      </c>
      <c r="K104" s="91">
        <f t="shared" si="38"/>
        <v>45658</v>
      </c>
    </row>
    <row r="105" spans="2:11" outlineLevel="1">
      <c r="B105" s="95">
        <f t="shared" si="33"/>
        <v>45689</v>
      </c>
      <c r="C105" s="92">
        <f>IF(F105&lt;&gt;0,-INDEX([8]Delta!$F$1:$EE$996,$L$20,$I105),0)</f>
        <v>29109.948014736176</v>
      </c>
      <c r="D105" s="88">
        <f>IF(ISNUMBER($F105),VLOOKUP($J105,'Table 1'!$B$13:$C$33,2,FALSE)/12*1000*Study_MW,"")</f>
        <v>0</v>
      </c>
      <c r="E105" s="88">
        <f t="shared" si="34"/>
        <v>29109.948014736176</v>
      </c>
      <c r="F105" s="92">
        <f>INDEX([8]Delta!$F$1:$EE$996,$L$21,$I105)</f>
        <v>1457.5119999999999</v>
      </c>
      <c r="G105" s="93">
        <f t="shared" si="35"/>
        <v>19.972355640801705</v>
      </c>
      <c r="I105" s="94">
        <f t="shared" ref="I105:I127" si="39">I93+13</f>
        <v>93</v>
      </c>
      <c r="J105" s="90">
        <f t="shared" si="36"/>
        <v>2025</v>
      </c>
      <c r="K105" s="95">
        <f t="shared" si="38"/>
        <v>45689</v>
      </c>
    </row>
    <row r="106" spans="2:11" outlineLevel="1">
      <c r="B106" s="95">
        <f t="shared" si="33"/>
        <v>45717</v>
      </c>
      <c r="C106" s="92">
        <f>IF(F106&lt;&gt;0,-INDEX([8]Delta!$F$1:$EE$996,$L$20,$I106),0)</f>
        <v>37360.412959426641</v>
      </c>
      <c r="D106" s="88">
        <f>IF(ISNUMBER($F106),VLOOKUP($J106,'Table 1'!$B$13:$C$33,2,FALSE)/12*1000*Study_MW,"")</f>
        <v>0</v>
      </c>
      <c r="E106" s="88">
        <f t="shared" si="34"/>
        <v>37360.412959426641</v>
      </c>
      <c r="F106" s="92">
        <f>INDEX([8]Delta!$F$1:$EE$996,$L$21,$I106)</f>
        <v>1974.5450000000001</v>
      </c>
      <c r="G106" s="93">
        <f t="shared" si="35"/>
        <v>18.921023810258383</v>
      </c>
      <c r="I106" s="94">
        <f t="shared" si="39"/>
        <v>94</v>
      </c>
      <c r="J106" s="90">
        <f t="shared" si="36"/>
        <v>2025</v>
      </c>
      <c r="K106" s="95">
        <f t="shared" si="38"/>
        <v>45717</v>
      </c>
    </row>
    <row r="107" spans="2:11" outlineLevel="1">
      <c r="B107" s="95">
        <f t="shared" si="33"/>
        <v>45748</v>
      </c>
      <c r="C107" s="92">
        <f>IF(F107&lt;&gt;0,-INDEX([8]Delta!$F$1:$EE$996,$L$20,$I107),0)</f>
        <v>36352.374527186155</v>
      </c>
      <c r="D107" s="88">
        <f>IF(ISNUMBER($F107),VLOOKUP($J107,'Table 1'!$B$13:$C$33,2,FALSE)/12*1000*Study_MW,"")</f>
        <v>0</v>
      </c>
      <c r="E107" s="88">
        <f t="shared" si="34"/>
        <v>36352.374527186155</v>
      </c>
      <c r="F107" s="92">
        <f>INDEX([8]Delta!$F$1:$EE$996,$L$21,$I107)</f>
        <v>2040.24</v>
      </c>
      <c r="G107" s="93">
        <f t="shared" si="35"/>
        <v>17.817695235455709</v>
      </c>
      <c r="I107" s="94">
        <f t="shared" si="39"/>
        <v>95</v>
      </c>
      <c r="J107" s="90">
        <f t="shared" si="36"/>
        <v>2025</v>
      </c>
      <c r="K107" s="95">
        <f t="shared" si="38"/>
        <v>45748</v>
      </c>
    </row>
    <row r="108" spans="2:11" outlineLevel="1">
      <c r="B108" s="95">
        <f t="shared" si="33"/>
        <v>45778</v>
      </c>
      <c r="C108" s="92">
        <f>IF(F108&lt;&gt;0,-INDEX([8]Delta!$F$1:$EE$996,$L$20,$I108),0)</f>
        <v>41661.775314092636</v>
      </c>
      <c r="D108" s="88">
        <f>IF(ISNUMBER($F108),VLOOKUP($J108,'Table 1'!$B$13:$C$33,2,FALSE)/12*1000*Study_MW,"")</f>
        <v>0</v>
      </c>
      <c r="E108" s="88">
        <f t="shared" si="34"/>
        <v>41661.775314092636</v>
      </c>
      <c r="F108" s="92">
        <f>INDEX([8]Delta!$F$1:$EE$996,$L$21,$I108)</f>
        <v>2192.8780000000002</v>
      </c>
      <c r="G108" s="93">
        <f t="shared" si="35"/>
        <v>18.998674488089456</v>
      </c>
      <c r="I108" s="94">
        <f t="shared" si="39"/>
        <v>96</v>
      </c>
      <c r="J108" s="90">
        <f t="shared" si="36"/>
        <v>2025</v>
      </c>
      <c r="K108" s="95">
        <f t="shared" si="38"/>
        <v>45778</v>
      </c>
    </row>
    <row r="109" spans="2:11" outlineLevel="1">
      <c r="B109" s="95">
        <f t="shared" si="33"/>
        <v>45809</v>
      </c>
      <c r="C109" s="92">
        <f>IF(F109&lt;&gt;0,-INDEX([8]Delta!$F$1:$EE$996,$L$20,$I109),0)</f>
        <v>42694.695679098368</v>
      </c>
      <c r="D109" s="88">
        <f>IF(ISNUMBER($F109),VLOOKUP($J109,'Table 1'!$B$13:$C$33,2,FALSE)/12*1000*Study_MW,"")</f>
        <v>0</v>
      </c>
      <c r="E109" s="88">
        <f t="shared" si="34"/>
        <v>42694.695679098368</v>
      </c>
      <c r="F109" s="92">
        <f>INDEX([8]Delta!$F$1:$EE$996,$L$21,$I109)</f>
        <v>2190.54</v>
      </c>
      <c r="G109" s="93">
        <f t="shared" si="35"/>
        <v>19.490488956649212</v>
      </c>
      <c r="I109" s="94">
        <f t="shared" si="39"/>
        <v>97</v>
      </c>
      <c r="J109" s="90">
        <f t="shared" si="36"/>
        <v>2025</v>
      </c>
      <c r="K109" s="95">
        <f t="shared" si="38"/>
        <v>45809</v>
      </c>
    </row>
    <row r="110" spans="2:11" outlineLevel="1">
      <c r="B110" s="95">
        <f t="shared" si="33"/>
        <v>45839</v>
      </c>
      <c r="C110" s="92">
        <f>IF(F110&lt;&gt;0,-INDEX([8]Delta!$F$1:$EE$996,$L$20,$I110),0)</f>
        <v>54523.476414561272</v>
      </c>
      <c r="D110" s="88">
        <f>IF(ISNUMBER($F110),VLOOKUP($J110,'Table 1'!$B$13:$C$33,2,FALSE)/12*1000*Study_MW,"")</f>
        <v>0</v>
      </c>
      <c r="E110" s="88">
        <f t="shared" si="34"/>
        <v>54523.476414561272</v>
      </c>
      <c r="F110" s="92">
        <f>INDEX([8]Delta!$F$1:$EE$996,$L$21,$I110)</f>
        <v>2064.848</v>
      </c>
      <c r="G110" s="93">
        <f t="shared" si="35"/>
        <v>26.405564193858954</v>
      </c>
      <c r="I110" s="94">
        <f t="shared" si="39"/>
        <v>98</v>
      </c>
      <c r="J110" s="90">
        <f t="shared" si="36"/>
        <v>2025</v>
      </c>
      <c r="K110" s="95">
        <f t="shared" si="38"/>
        <v>45839</v>
      </c>
    </row>
    <row r="111" spans="2:11" outlineLevel="1">
      <c r="B111" s="95">
        <f t="shared" si="33"/>
        <v>45870</v>
      </c>
      <c r="C111" s="92">
        <f>IF(F111&lt;&gt;0,-INDEX([8]Delta!$F$1:$EE$996,$L$20,$I111),0)</f>
        <v>54217.702169775963</v>
      </c>
      <c r="D111" s="88">
        <f>IF(ISNUMBER($F111),VLOOKUP($J111,'Table 1'!$B$13:$C$33,2,FALSE)/12*1000*Study_MW,"")</f>
        <v>0</v>
      </c>
      <c r="E111" s="88">
        <f t="shared" si="34"/>
        <v>54217.702169775963</v>
      </c>
      <c r="F111" s="92">
        <f>INDEX([8]Delta!$F$1:$EE$996,$L$21,$I111)</f>
        <v>2179.393</v>
      </c>
      <c r="G111" s="93">
        <f t="shared" si="35"/>
        <v>24.877432463890617</v>
      </c>
      <c r="I111" s="94">
        <f t="shared" si="39"/>
        <v>99</v>
      </c>
      <c r="J111" s="90">
        <f t="shared" si="36"/>
        <v>2025</v>
      </c>
      <c r="K111" s="95">
        <f t="shared" si="38"/>
        <v>45870</v>
      </c>
    </row>
    <row r="112" spans="2:11" outlineLevel="1">
      <c r="B112" s="95">
        <f t="shared" si="33"/>
        <v>45901</v>
      </c>
      <c r="C112" s="92">
        <f>IF(F112&lt;&gt;0,-INDEX([8]Delta!$F$1:$EE$996,$L$20,$I112),0)</f>
        <v>42643.727216735482</v>
      </c>
      <c r="D112" s="88">
        <f>IF(ISNUMBER($F112),VLOOKUP($J112,'Table 1'!$B$13:$C$33,2,FALSE)/12*1000*Study_MW,"")</f>
        <v>0</v>
      </c>
      <c r="E112" s="88">
        <f t="shared" si="34"/>
        <v>42643.727216735482</v>
      </c>
      <c r="F112" s="92">
        <f>INDEX([8]Delta!$F$1:$EE$996,$L$21,$I112)</f>
        <v>2121.09</v>
      </c>
      <c r="G112" s="93">
        <f t="shared" si="35"/>
        <v>20.104628854379342</v>
      </c>
      <c r="I112" s="94">
        <f t="shared" si="39"/>
        <v>100</v>
      </c>
      <c r="J112" s="90">
        <f t="shared" si="36"/>
        <v>2025</v>
      </c>
      <c r="K112" s="95">
        <f t="shared" si="38"/>
        <v>45901</v>
      </c>
    </row>
    <row r="113" spans="2:11" outlineLevel="1">
      <c r="B113" s="95">
        <f t="shared" si="33"/>
        <v>45931</v>
      </c>
      <c r="C113" s="92">
        <f>IF(F113&lt;&gt;0,-INDEX([8]Delta!$F$1:$EE$996,$L$20,$I113),0)</f>
        <v>41935.014523357153</v>
      </c>
      <c r="D113" s="88">
        <f>IF(ISNUMBER($F113),VLOOKUP($J113,'Table 1'!$B$13:$C$33,2,FALSE)/12*1000*Study_MW,"")</f>
        <v>0</v>
      </c>
      <c r="E113" s="88">
        <f t="shared" si="34"/>
        <v>41935.014523357153</v>
      </c>
      <c r="F113" s="92">
        <f>INDEX([8]Delta!$F$1:$EE$996,$L$21,$I113)</f>
        <v>2023.6489999999999</v>
      </c>
      <c r="G113" s="93">
        <f t="shared" si="35"/>
        <v>20.722474363566583</v>
      </c>
      <c r="I113" s="94">
        <f t="shared" si="39"/>
        <v>101</v>
      </c>
      <c r="J113" s="90">
        <f t="shared" si="36"/>
        <v>2025</v>
      </c>
      <c r="K113" s="95">
        <f t="shared" si="38"/>
        <v>45931</v>
      </c>
    </row>
    <row r="114" spans="2:11" outlineLevel="1">
      <c r="B114" s="95">
        <f t="shared" si="33"/>
        <v>45962</v>
      </c>
      <c r="C114" s="92">
        <f>IF(F114&lt;&gt;0,-INDEX([8]Delta!$F$1:$EE$996,$L$20,$I114),0)</f>
        <v>30266.538776606321</v>
      </c>
      <c r="D114" s="88">
        <f>IF(ISNUMBER($F114),VLOOKUP($J114,'Table 1'!$B$13:$C$33,2,FALSE)/12*1000*Study_MW,"")</f>
        <v>0</v>
      </c>
      <c r="E114" s="88">
        <f t="shared" si="34"/>
        <v>30266.538776606321</v>
      </c>
      <c r="F114" s="92">
        <f>INDEX([8]Delta!$F$1:$EE$996,$L$21,$I114)</f>
        <v>1609.8</v>
      </c>
      <c r="G114" s="93">
        <f t="shared" si="35"/>
        <v>18.801427988946653</v>
      </c>
      <c r="I114" s="94">
        <f t="shared" si="39"/>
        <v>102</v>
      </c>
      <c r="J114" s="90">
        <f t="shared" si="36"/>
        <v>2025</v>
      </c>
      <c r="K114" s="95">
        <f t="shared" si="38"/>
        <v>45962</v>
      </c>
    </row>
    <row r="115" spans="2:11" outlineLevel="1">
      <c r="B115" s="99">
        <f t="shared" si="33"/>
        <v>45992</v>
      </c>
      <c r="C115" s="96">
        <f>IF(F115&lt;&gt;0,-INDEX([8]Delta!$F$1:$EE$996,$L$20,$I115),0)</f>
        <v>30487.781960904598</v>
      </c>
      <c r="D115" s="97">
        <f>IF(ISNUMBER($F115),VLOOKUP($J115,'Table 1'!$B$13:$C$33,2,FALSE)/12*1000*Study_MW,"")</f>
        <v>0</v>
      </c>
      <c r="E115" s="97">
        <f t="shared" si="34"/>
        <v>30487.781960904598</v>
      </c>
      <c r="F115" s="96">
        <f>INDEX([8]Delta!$F$1:$EE$996,$L$21,$I115)</f>
        <v>1359.9390000000001</v>
      </c>
      <c r="G115" s="98">
        <f t="shared" si="35"/>
        <v>22.418492271274371</v>
      </c>
      <c r="I115" s="81">
        <f t="shared" si="39"/>
        <v>103</v>
      </c>
      <c r="J115" s="90">
        <f t="shared" si="36"/>
        <v>2025</v>
      </c>
      <c r="K115" s="99">
        <f t="shared" si="38"/>
        <v>45992</v>
      </c>
    </row>
    <row r="116" spans="2:11" outlineLevel="1">
      <c r="B116" s="91">
        <f t="shared" si="33"/>
        <v>46023</v>
      </c>
      <c r="C116" s="86">
        <f>IF(F116&lt;&gt;0,-INDEX([8]Delta!$F$1:$EE$996,$L$20,$I116),0)</f>
        <v>36562.116194844246</v>
      </c>
      <c r="D116" s="87">
        <f>IF(ISNUMBER($F116),VLOOKUP($J116,'Table 1'!$B$13:$C$33,2,FALSE)/12*1000*Study_MW,"")</f>
        <v>0</v>
      </c>
      <c r="E116" s="87">
        <f t="shared" si="34"/>
        <v>36562.116194844246</v>
      </c>
      <c r="F116" s="86">
        <f>INDEX([8]Delta!$F$1:$EE$996,$L$21,$I116)</f>
        <v>1481.645</v>
      </c>
      <c r="G116" s="89">
        <f t="shared" si="35"/>
        <v>24.676704740234165</v>
      </c>
      <c r="I116" s="77">
        <f>I104+13</f>
        <v>105</v>
      </c>
      <c r="J116" s="90">
        <f t="shared" si="36"/>
        <v>2026</v>
      </c>
      <c r="K116" s="91">
        <f t="shared" si="38"/>
        <v>46023</v>
      </c>
    </row>
    <row r="117" spans="2:11" outlineLevel="1">
      <c r="B117" s="95">
        <f t="shared" si="33"/>
        <v>46054</v>
      </c>
      <c r="C117" s="92">
        <f>IF(F117&lt;&gt;0,-INDEX([8]Delta!$F$1:$EE$996,$L$20,$I117),0)</f>
        <v>31071.206452295184</v>
      </c>
      <c r="D117" s="88">
        <f>IF(ISNUMBER($F117),VLOOKUP($J117,'Table 1'!$B$13:$C$33,2,FALSE)/12*1000*Study_MW,"")</f>
        <v>0</v>
      </c>
      <c r="E117" s="88">
        <f t="shared" si="34"/>
        <v>31071.206452295184</v>
      </c>
      <c r="F117" s="92">
        <f>INDEX([8]Delta!$F$1:$EE$996,$L$21,$I117)</f>
        <v>1450.232</v>
      </c>
      <c r="G117" s="93">
        <f t="shared" si="35"/>
        <v>21.424990244523073</v>
      </c>
      <c r="I117" s="94">
        <f t="shared" si="39"/>
        <v>106</v>
      </c>
      <c r="J117" s="90">
        <f t="shared" si="36"/>
        <v>2026</v>
      </c>
      <c r="K117" s="95">
        <f t="shared" si="38"/>
        <v>46054</v>
      </c>
    </row>
    <row r="118" spans="2:11" outlineLevel="1">
      <c r="B118" s="95">
        <f t="shared" si="33"/>
        <v>46082</v>
      </c>
      <c r="C118" s="92">
        <f>IF(F118&lt;&gt;0,-INDEX([8]Delta!$F$1:$EE$996,$L$20,$I118),0)</f>
        <v>39242.765329509974</v>
      </c>
      <c r="D118" s="88">
        <f>IF(ISNUMBER($F118),VLOOKUP($J118,'Table 1'!$B$13:$C$33,2,FALSE)/12*1000*Study_MW,"")</f>
        <v>0</v>
      </c>
      <c r="E118" s="88">
        <f t="shared" si="34"/>
        <v>39242.765329509974</v>
      </c>
      <c r="F118" s="92">
        <f>INDEX([8]Delta!$F$1:$EE$996,$L$21,$I118)</f>
        <v>1964.6869999999999</v>
      </c>
      <c r="G118" s="93">
        <f t="shared" si="35"/>
        <v>19.974054559077338</v>
      </c>
      <c r="I118" s="94">
        <f t="shared" si="39"/>
        <v>107</v>
      </c>
      <c r="J118" s="90">
        <f t="shared" si="36"/>
        <v>2026</v>
      </c>
      <c r="K118" s="95">
        <f t="shared" si="38"/>
        <v>46082</v>
      </c>
    </row>
    <row r="119" spans="2:11" outlineLevel="1">
      <c r="B119" s="95">
        <f t="shared" si="33"/>
        <v>46113</v>
      </c>
      <c r="C119" s="92">
        <f>IF(F119&lt;&gt;0,-INDEX([8]Delta!$F$1:$EE$996,$L$20,$I119),0)</f>
        <v>38836.173480451107</v>
      </c>
      <c r="D119" s="88">
        <f>IF(ISNUMBER($F119),VLOOKUP($J119,'Table 1'!$B$13:$C$33,2,FALSE)/12*1000*Study_MW,"")</f>
        <v>0</v>
      </c>
      <c r="E119" s="88">
        <f t="shared" si="34"/>
        <v>38836.173480451107</v>
      </c>
      <c r="F119" s="92">
        <f>INDEX([8]Delta!$F$1:$EE$996,$L$21,$I119)</f>
        <v>2030.07</v>
      </c>
      <c r="G119" s="93">
        <f t="shared" si="35"/>
        <v>19.130460270065125</v>
      </c>
      <c r="I119" s="94">
        <f t="shared" si="39"/>
        <v>108</v>
      </c>
      <c r="J119" s="90">
        <f t="shared" si="36"/>
        <v>2026</v>
      </c>
      <c r="K119" s="95">
        <f t="shared" si="38"/>
        <v>46113</v>
      </c>
    </row>
    <row r="120" spans="2:11" outlineLevel="1">
      <c r="B120" s="95">
        <f t="shared" si="33"/>
        <v>46143</v>
      </c>
      <c r="C120" s="92">
        <f>IF(F120&lt;&gt;0,-INDEX([8]Delta!$F$1:$EE$996,$L$20,$I120),0)</f>
        <v>44287.412017375231</v>
      </c>
      <c r="D120" s="88">
        <f>IF(ISNUMBER($F120),VLOOKUP($J120,'Table 1'!$B$13:$C$33,2,FALSE)/12*1000*Study_MW,"")</f>
        <v>0</v>
      </c>
      <c r="E120" s="88">
        <f t="shared" si="34"/>
        <v>44287.412017375231</v>
      </c>
      <c r="F120" s="92">
        <f>INDEX([8]Delta!$F$1:$EE$996,$L$21,$I120)</f>
        <v>2181.904</v>
      </c>
      <c r="G120" s="93">
        <f t="shared" si="35"/>
        <v>20.297598802410754</v>
      </c>
      <c r="I120" s="94">
        <f t="shared" si="39"/>
        <v>109</v>
      </c>
      <c r="J120" s="90">
        <f t="shared" si="36"/>
        <v>2026</v>
      </c>
      <c r="K120" s="95">
        <f t="shared" si="38"/>
        <v>46143</v>
      </c>
    </row>
    <row r="121" spans="2:11" outlineLevel="1">
      <c r="B121" s="95">
        <f t="shared" si="33"/>
        <v>46174</v>
      </c>
      <c r="C121" s="92">
        <f>IF(F121&lt;&gt;0,-INDEX([8]Delta!$F$1:$EE$996,$L$20,$I121),0)</f>
        <v>42892.191175043583</v>
      </c>
      <c r="D121" s="88">
        <f>IF(ISNUMBER($F121),VLOOKUP($J121,'Table 1'!$B$13:$C$33,2,FALSE)/12*1000*Study_MW,"")</f>
        <v>0</v>
      </c>
      <c r="E121" s="88">
        <f t="shared" si="34"/>
        <v>42892.191175043583</v>
      </c>
      <c r="F121" s="92">
        <f>INDEX([8]Delta!$F$1:$EE$996,$L$21,$I121)</f>
        <v>2179.62</v>
      </c>
      <c r="G121" s="93">
        <f t="shared" si="35"/>
        <v>19.678747293126133</v>
      </c>
      <c r="I121" s="94">
        <f t="shared" si="39"/>
        <v>110</v>
      </c>
      <c r="J121" s="90">
        <f t="shared" si="36"/>
        <v>2026</v>
      </c>
      <c r="K121" s="95">
        <f t="shared" si="38"/>
        <v>46174</v>
      </c>
    </row>
    <row r="122" spans="2:11" outlineLevel="1">
      <c r="B122" s="95">
        <f t="shared" si="33"/>
        <v>46204</v>
      </c>
      <c r="C122" s="92">
        <f>IF(F122&lt;&gt;0,-INDEX([8]Delta!$F$1:$EE$996,$L$20,$I122),0)</f>
        <v>56769.502042591572</v>
      </c>
      <c r="D122" s="88">
        <f>IF(ISNUMBER($F122),VLOOKUP($J122,'Table 1'!$B$13:$C$33,2,FALSE)/12*1000*Study_MW,"")</f>
        <v>0</v>
      </c>
      <c r="E122" s="88">
        <f t="shared" si="34"/>
        <v>56769.502042591572</v>
      </c>
      <c r="F122" s="92">
        <f>INDEX([8]Delta!$F$1:$EE$996,$L$21,$I122)</f>
        <v>2054.556</v>
      </c>
      <c r="G122" s="93">
        <f t="shared" si="35"/>
        <v>27.631031737558661</v>
      </c>
      <c r="I122" s="94">
        <f t="shared" si="39"/>
        <v>111</v>
      </c>
      <c r="J122" s="90">
        <f t="shared" si="36"/>
        <v>2026</v>
      </c>
      <c r="K122" s="95">
        <f t="shared" si="38"/>
        <v>46204</v>
      </c>
    </row>
    <row r="123" spans="2:11" outlineLevel="1">
      <c r="B123" s="95">
        <f t="shared" si="33"/>
        <v>46235</v>
      </c>
      <c r="C123" s="92">
        <f>IF(F123&lt;&gt;0,-INDEX([8]Delta!$F$1:$EE$996,$L$20,$I123),0)</f>
        <v>54553.652897357941</v>
      </c>
      <c r="D123" s="88">
        <f>IF(ISNUMBER($F123),VLOOKUP($J123,'Table 1'!$B$13:$C$33,2,FALSE)/12*1000*Study_MW,"")</f>
        <v>0</v>
      </c>
      <c r="E123" s="88">
        <f t="shared" si="34"/>
        <v>54553.652897357941</v>
      </c>
      <c r="F123" s="92">
        <f>INDEX([8]Delta!$F$1:$EE$996,$L$21,$I123)</f>
        <v>2168.5120000000002</v>
      </c>
      <c r="G123" s="93">
        <f t="shared" si="35"/>
        <v>25.157182850432893</v>
      </c>
      <c r="I123" s="94">
        <f t="shared" si="39"/>
        <v>112</v>
      </c>
      <c r="J123" s="90">
        <f t="shared" si="36"/>
        <v>2026</v>
      </c>
      <c r="K123" s="95">
        <f t="shared" si="38"/>
        <v>46235</v>
      </c>
    </row>
    <row r="124" spans="2:11" outlineLevel="1">
      <c r="B124" s="95">
        <f t="shared" si="33"/>
        <v>46266</v>
      </c>
      <c r="C124" s="92">
        <f>IF(F124&lt;&gt;0,-INDEX([8]Delta!$F$1:$EE$996,$L$20,$I124),0)</f>
        <v>43704.546911716461</v>
      </c>
      <c r="D124" s="88">
        <f>IF(ISNUMBER($F124),VLOOKUP($J124,'Table 1'!$B$13:$C$33,2,FALSE)/12*1000*Study_MW,"")</f>
        <v>0</v>
      </c>
      <c r="E124" s="88">
        <f t="shared" si="34"/>
        <v>43704.546911716461</v>
      </c>
      <c r="F124" s="92">
        <f>INDEX([8]Delta!$F$1:$EE$996,$L$21,$I124)</f>
        <v>2110.4699999999998</v>
      </c>
      <c r="G124" s="93">
        <f t="shared" si="35"/>
        <v>20.708442627337259</v>
      </c>
      <c r="I124" s="94">
        <f t="shared" si="39"/>
        <v>113</v>
      </c>
      <c r="J124" s="90">
        <f t="shared" si="36"/>
        <v>2026</v>
      </c>
      <c r="K124" s="95">
        <f t="shared" si="38"/>
        <v>46266</v>
      </c>
    </row>
    <row r="125" spans="2:11" outlineLevel="1">
      <c r="B125" s="95">
        <f t="shared" si="33"/>
        <v>46296</v>
      </c>
      <c r="C125" s="92">
        <f>IF(F125&lt;&gt;0,-INDEX([8]Delta!$F$1:$EE$996,$L$20,$I125),0)</f>
        <v>52912.827858895063</v>
      </c>
      <c r="D125" s="88">
        <f>IF(ISNUMBER($F125),VLOOKUP($J125,'Table 1'!$B$13:$C$33,2,FALSE)/12*1000*Study_MW,"")</f>
        <v>0</v>
      </c>
      <c r="E125" s="88">
        <f t="shared" si="34"/>
        <v>52912.827858895063</v>
      </c>
      <c r="F125" s="92">
        <f>INDEX([8]Delta!$F$1:$EE$996,$L$21,$I125)</f>
        <v>2013.5119999999999</v>
      </c>
      <c r="G125" s="93">
        <f t="shared" si="35"/>
        <v>26.278873857665147</v>
      </c>
      <c r="I125" s="94">
        <f t="shared" si="39"/>
        <v>114</v>
      </c>
      <c r="J125" s="90">
        <f t="shared" si="36"/>
        <v>2026</v>
      </c>
      <c r="K125" s="95">
        <f t="shared" si="38"/>
        <v>46296</v>
      </c>
    </row>
    <row r="126" spans="2:11" outlineLevel="1">
      <c r="B126" s="95">
        <f t="shared" si="33"/>
        <v>46327</v>
      </c>
      <c r="C126" s="92">
        <f>IF(F126&lt;&gt;0,-INDEX([8]Delta!$F$1:$EE$996,$L$20,$I126),0)</f>
        <v>32939.071326956153</v>
      </c>
      <c r="D126" s="88">
        <f>IF(ISNUMBER($F126),VLOOKUP($J126,'Table 1'!$B$13:$C$33,2,FALSE)/12*1000*Study_MW,"")</f>
        <v>0</v>
      </c>
      <c r="E126" s="88">
        <f t="shared" si="34"/>
        <v>32939.071326956153</v>
      </c>
      <c r="F126" s="92">
        <f>INDEX([8]Delta!$F$1:$EE$996,$L$21,$I126)</f>
        <v>1601.76</v>
      </c>
      <c r="G126" s="93">
        <f t="shared" si="35"/>
        <v>20.564298850611923</v>
      </c>
      <c r="I126" s="94">
        <f t="shared" si="39"/>
        <v>115</v>
      </c>
      <c r="J126" s="90">
        <f t="shared" si="36"/>
        <v>2026</v>
      </c>
      <c r="K126" s="95">
        <f t="shared" si="38"/>
        <v>46327</v>
      </c>
    </row>
    <row r="127" spans="2:11" outlineLevel="1">
      <c r="B127" s="99">
        <f t="shared" si="33"/>
        <v>46357</v>
      </c>
      <c r="C127" s="96">
        <f>IF(F127&lt;&gt;0,-INDEX([8]Delta!$F$1:$EE$996,$L$20,$I127),0)</f>
        <v>29259.249892920256</v>
      </c>
      <c r="D127" s="97">
        <f>IF(ISNUMBER($F127),VLOOKUP($J127,'Table 1'!$B$13:$C$33,2,FALSE)/12*1000*Study_MW,"")</f>
        <v>0</v>
      </c>
      <c r="E127" s="97">
        <f t="shared" si="34"/>
        <v>29259.249892920256</v>
      </c>
      <c r="F127" s="96">
        <f>INDEX([8]Delta!$F$1:$EE$996,$L$21,$I127)</f>
        <v>1353.15</v>
      </c>
      <c r="G127" s="98">
        <f t="shared" si="35"/>
        <v>21.623064621749439</v>
      </c>
      <c r="I127" s="81">
        <f t="shared" si="39"/>
        <v>116</v>
      </c>
      <c r="J127" s="90">
        <f t="shared" si="36"/>
        <v>2026</v>
      </c>
      <c r="K127" s="99">
        <f t="shared" si="38"/>
        <v>46357</v>
      </c>
    </row>
    <row r="128" spans="2:11" outlineLevel="1">
      <c r="B128" s="91">
        <f t="shared" si="33"/>
        <v>46388</v>
      </c>
      <c r="C128" s="86">
        <f>IF(F128&lt;&gt;0,-INDEX([8]Delta!$F$1:$EE$996,$L$20,$I128),0)</f>
        <v>35800.260683387518</v>
      </c>
      <c r="D128" s="87">
        <f>IF(ISNUMBER($F128),VLOOKUP($J128,'Table 1'!$B$13:$C$33,2,FALSE)/12*1000*Study_MW,"")</f>
        <v>0</v>
      </c>
      <c r="E128" s="87">
        <f t="shared" si="34"/>
        <v>35800.260683387518</v>
      </c>
      <c r="F128" s="86">
        <f>INDEX([8]Delta!$F$1:$EE$996,$L$21,$I128)</f>
        <v>1474.2670000000001</v>
      </c>
      <c r="G128" s="89">
        <f t="shared" si="35"/>
        <v>24.283430805537609</v>
      </c>
      <c r="I128" s="77">
        <f>I116+13</f>
        <v>118</v>
      </c>
      <c r="J128" s="90">
        <f t="shared" si="36"/>
        <v>2027</v>
      </c>
      <c r="K128" s="91">
        <f t="shared" si="38"/>
        <v>46388</v>
      </c>
    </row>
    <row r="129" spans="2:11" outlineLevel="1">
      <c r="B129" s="95">
        <f t="shared" si="33"/>
        <v>46419</v>
      </c>
      <c r="C129" s="92">
        <f>IF(F129&lt;&gt;0,-INDEX([8]Delta!$F$1:$EE$996,$L$20,$I129),0)</f>
        <v>32528.235356077552</v>
      </c>
      <c r="D129" s="88">
        <f>IF(ISNUMBER($F129),VLOOKUP($J129,'Table 1'!$B$13:$C$33,2,FALSE)/12*1000*Study_MW,"")</f>
        <v>0</v>
      </c>
      <c r="E129" s="88">
        <f t="shared" si="34"/>
        <v>32528.235356077552</v>
      </c>
      <c r="F129" s="92">
        <f>INDEX([8]Delta!$F$1:$EE$996,$L$21,$I129)</f>
        <v>1443.008</v>
      </c>
      <c r="G129" s="93">
        <f t="shared" si="35"/>
        <v>22.541964671074279</v>
      </c>
      <c r="I129" s="94">
        <f t="shared" ref="I129:I139" si="40">I117+13</f>
        <v>119</v>
      </c>
      <c r="J129" s="90">
        <f t="shared" si="36"/>
        <v>2027</v>
      </c>
      <c r="K129" s="95">
        <f t="shared" si="38"/>
        <v>46419</v>
      </c>
    </row>
    <row r="130" spans="2:11" outlineLevel="1">
      <c r="B130" s="95">
        <f t="shared" si="33"/>
        <v>46447</v>
      </c>
      <c r="C130" s="92">
        <f>IF(F130&lt;&gt;0,-INDEX([8]Delta!$F$1:$EE$996,$L$20,$I130),0)</f>
        <v>42114.8273434937</v>
      </c>
      <c r="D130" s="88">
        <f>IF(ISNUMBER($F130),VLOOKUP($J130,'Table 1'!$B$13:$C$33,2,FALSE)/12*1000*Study_MW,"")</f>
        <v>0</v>
      </c>
      <c r="E130" s="88">
        <f t="shared" si="34"/>
        <v>42114.8273434937</v>
      </c>
      <c r="F130" s="92">
        <f>INDEX([8]Delta!$F$1:$EE$996,$L$21,$I130)</f>
        <v>1954.798</v>
      </c>
      <c r="G130" s="93">
        <f t="shared" si="35"/>
        <v>21.544337237655093</v>
      </c>
      <c r="I130" s="94">
        <f t="shared" si="40"/>
        <v>120</v>
      </c>
      <c r="J130" s="90">
        <f t="shared" si="36"/>
        <v>2027</v>
      </c>
      <c r="K130" s="95">
        <f t="shared" si="38"/>
        <v>46447</v>
      </c>
    </row>
    <row r="131" spans="2:11" outlineLevel="1">
      <c r="B131" s="95">
        <f t="shared" si="33"/>
        <v>46478</v>
      </c>
      <c r="C131" s="92">
        <f>IF(F131&lt;&gt;0,-INDEX([8]Delta!$F$1:$EE$996,$L$20,$I131),0)</f>
        <v>40625.451475813985</v>
      </c>
      <c r="D131" s="88">
        <f>IF(ISNUMBER($F131),VLOOKUP($J131,'Table 1'!$B$13:$C$33,2,FALSE)/12*1000*Study_MW,"")</f>
        <v>0</v>
      </c>
      <c r="E131" s="88">
        <f t="shared" si="34"/>
        <v>40625.451475813985</v>
      </c>
      <c r="F131" s="92">
        <f>INDEX([8]Delta!$F$1:$EE$996,$L$21,$I131)</f>
        <v>2019.93</v>
      </c>
      <c r="G131" s="93">
        <f t="shared" si="35"/>
        <v>20.112306602611962</v>
      </c>
      <c r="I131" s="94">
        <f t="shared" si="40"/>
        <v>121</v>
      </c>
      <c r="J131" s="90">
        <f t="shared" si="36"/>
        <v>2027</v>
      </c>
      <c r="K131" s="95">
        <f t="shared" si="38"/>
        <v>46478</v>
      </c>
    </row>
    <row r="132" spans="2:11" outlineLevel="1">
      <c r="B132" s="95">
        <f t="shared" si="33"/>
        <v>46508</v>
      </c>
      <c r="C132" s="92">
        <f>IF(F132&lt;&gt;0,-INDEX([8]Delta!$F$1:$EE$996,$L$20,$I132),0)</f>
        <v>48825.378494530916</v>
      </c>
      <c r="D132" s="88">
        <f>IF(ISNUMBER($F132),VLOOKUP($J132,'Table 1'!$B$13:$C$33,2,FALSE)/12*1000*Study_MW,"")</f>
        <v>0</v>
      </c>
      <c r="E132" s="88">
        <f t="shared" si="34"/>
        <v>48825.378494530916</v>
      </c>
      <c r="F132" s="92">
        <f>INDEX([8]Delta!$F$1:$EE$996,$L$21,$I132)</f>
        <v>2170.9920000000002</v>
      </c>
      <c r="G132" s="93">
        <f t="shared" si="35"/>
        <v>22.489893327350313</v>
      </c>
      <c r="I132" s="94">
        <f t="shared" si="40"/>
        <v>122</v>
      </c>
      <c r="J132" s="90">
        <f t="shared" si="36"/>
        <v>2027</v>
      </c>
      <c r="K132" s="95">
        <f t="shared" si="38"/>
        <v>46508</v>
      </c>
    </row>
    <row r="133" spans="2:11" outlineLevel="1">
      <c r="B133" s="95">
        <f t="shared" si="33"/>
        <v>46539</v>
      </c>
      <c r="C133" s="92">
        <f>IF(F133&lt;&gt;0,-INDEX([8]Delta!$F$1:$EE$996,$L$20,$I133),0)</f>
        <v>508.57761114835739</v>
      </c>
      <c r="D133" s="88">
        <f>IF(ISNUMBER($F133),VLOOKUP($J133,'Table 1'!$B$13:$C$33,2,FALSE)/12*1000*Study_MW,"")</f>
        <v>0</v>
      </c>
      <c r="E133" s="88">
        <f t="shared" si="34"/>
        <v>508.57761114835739</v>
      </c>
      <c r="F133" s="92">
        <f>INDEX([8]Delta!$F$1:$EE$996,$L$21,$I133)</f>
        <v>2168.6999999999998</v>
      </c>
      <c r="G133" s="93">
        <f t="shared" si="35"/>
        <v>0.23450805143558695</v>
      </c>
      <c r="I133" s="94">
        <f t="shared" si="40"/>
        <v>123</v>
      </c>
      <c r="J133" s="90">
        <f t="shared" si="36"/>
        <v>2027</v>
      </c>
      <c r="K133" s="95">
        <f t="shared" si="38"/>
        <v>46539</v>
      </c>
    </row>
    <row r="134" spans="2:11" outlineLevel="1">
      <c r="B134" s="95">
        <f t="shared" si="33"/>
        <v>46569</v>
      </c>
      <c r="C134" s="92">
        <f>IF(F134&lt;&gt;0,-INDEX([8]Delta!$F$1:$EE$996,$L$20,$I134),0)</f>
        <v>60068.323112130165</v>
      </c>
      <c r="D134" s="88">
        <f>IF(ISNUMBER($F134),VLOOKUP($J134,'Table 1'!$B$13:$C$33,2,FALSE)/12*1000*Study_MW,"")</f>
        <v>0</v>
      </c>
      <c r="E134" s="88">
        <f t="shared" si="34"/>
        <v>60068.323112130165</v>
      </c>
      <c r="F134" s="92">
        <f>INDEX([8]Delta!$F$1:$EE$996,$L$21,$I134)</f>
        <v>2044.2639999999999</v>
      </c>
      <c r="G134" s="93">
        <f t="shared" si="35"/>
        <v>29.383838443630651</v>
      </c>
      <c r="I134" s="94">
        <f t="shared" si="40"/>
        <v>124</v>
      </c>
      <c r="J134" s="90">
        <f t="shared" si="36"/>
        <v>2027</v>
      </c>
      <c r="K134" s="95">
        <f t="shared" si="38"/>
        <v>46569</v>
      </c>
    </row>
    <row r="135" spans="2:11" outlineLevel="1">
      <c r="B135" s="95">
        <f t="shared" si="33"/>
        <v>46600</v>
      </c>
      <c r="C135" s="92">
        <f>IF(F135&lt;&gt;0,-INDEX([8]Delta!$F$1:$EE$996,$L$20,$I135),0)</f>
        <v>57127.337751984596</v>
      </c>
      <c r="D135" s="88">
        <f>IF(ISNUMBER($F135),VLOOKUP($J135,'Table 1'!$B$13:$C$33,2,FALSE)/12*1000*Study_MW,"")</f>
        <v>0</v>
      </c>
      <c r="E135" s="88">
        <f t="shared" si="34"/>
        <v>57127.337751984596</v>
      </c>
      <c r="F135" s="92">
        <f>INDEX([8]Delta!$F$1:$EE$996,$L$21,$I135)</f>
        <v>2157.6930000000002</v>
      </c>
      <c r="G135" s="93">
        <f t="shared" si="35"/>
        <v>26.476119518385882</v>
      </c>
      <c r="I135" s="94">
        <f t="shared" si="40"/>
        <v>125</v>
      </c>
      <c r="J135" s="90">
        <f t="shared" si="36"/>
        <v>2027</v>
      </c>
      <c r="K135" s="95">
        <f t="shared" si="38"/>
        <v>46600</v>
      </c>
    </row>
    <row r="136" spans="2:11" outlineLevel="1">
      <c r="B136" s="95">
        <f t="shared" si="33"/>
        <v>46631</v>
      </c>
      <c r="C136" s="92">
        <f>IF(F136&lt;&gt;0,-INDEX([8]Delta!$F$1:$EE$996,$L$20,$I136),0)</f>
        <v>45252.938719272614</v>
      </c>
      <c r="D136" s="88">
        <f>IF(ISNUMBER($F136),VLOOKUP($J136,'Table 1'!$B$13:$C$33,2,FALSE)/12*1000*Study_MW,"")</f>
        <v>0</v>
      </c>
      <c r="E136" s="88">
        <f t="shared" si="34"/>
        <v>45252.938719272614</v>
      </c>
      <c r="F136" s="92">
        <f>INDEX([8]Delta!$F$1:$EE$996,$L$21,$I136)</f>
        <v>2099.88</v>
      </c>
      <c r="G136" s="93">
        <f t="shared" si="35"/>
        <v>21.550249880599182</v>
      </c>
      <c r="I136" s="94">
        <f t="shared" si="40"/>
        <v>126</v>
      </c>
      <c r="J136" s="90">
        <f t="shared" si="36"/>
        <v>2027</v>
      </c>
      <c r="K136" s="95">
        <f t="shared" si="38"/>
        <v>46631</v>
      </c>
    </row>
    <row r="137" spans="2:11" outlineLevel="1">
      <c r="B137" s="95">
        <f t="shared" si="33"/>
        <v>46661</v>
      </c>
      <c r="C137" s="92">
        <f>IF(F137&lt;&gt;0,-INDEX([8]Delta!$F$1:$EE$996,$L$20,$I137),0)</f>
        <v>46012.750032693148</v>
      </c>
      <c r="D137" s="88">
        <f>IF(ISNUMBER($F137),VLOOKUP($J137,'Table 1'!$B$13:$C$33,2,FALSE)/12*1000*Study_MW,"")</f>
        <v>0</v>
      </c>
      <c r="E137" s="88">
        <f t="shared" si="34"/>
        <v>46012.750032693148</v>
      </c>
      <c r="F137" s="92">
        <f>INDEX([8]Delta!$F$1:$EE$996,$L$21,$I137)</f>
        <v>2003.4059999999999</v>
      </c>
      <c r="G137" s="93">
        <f t="shared" si="35"/>
        <v>22.967261769553026</v>
      </c>
      <c r="I137" s="94">
        <f t="shared" si="40"/>
        <v>127</v>
      </c>
      <c r="J137" s="90">
        <f t="shared" si="36"/>
        <v>2027</v>
      </c>
      <c r="K137" s="95">
        <f t="shared" si="38"/>
        <v>46661</v>
      </c>
    </row>
    <row r="138" spans="2:11" outlineLevel="1">
      <c r="B138" s="95">
        <f t="shared" si="33"/>
        <v>46692</v>
      </c>
      <c r="C138" s="92">
        <f>IF(F138&lt;&gt;0,-INDEX([8]Delta!$F$1:$EE$996,$L$20,$I138),0)</f>
        <v>34405.221842765808</v>
      </c>
      <c r="D138" s="88">
        <f>IF(ISNUMBER($F138),VLOOKUP($J138,'Table 1'!$B$13:$C$33,2,FALSE)/12*1000*Study_MW,"")</f>
        <v>0</v>
      </c>
      <c r="E138" s="88">
        <f t="shared" si="34"/>
        <v>34405.221842765808</v>
      </c>
      <c r="F138" s="92">
        <f>INDEX([8]Delta!$F$1:$EE$996,$L$21,$I138)</f>
        <v>1593.78</v>
      </c>
      <c r="G138" s="93">
        <f t="shared" si="35"/>
        <v>21.587183828863338</v>
      </c>
      <c r="I138" s="94">
        <f t="shared" si="40"/>
        <v>128</v>
      </c>
      <c r="J138" s="90">
        <f t="shared" si="36"/>
        <v>2027</v>
      </c>
      <c r="K138" s="95">
        <f t="shared" si="38"/>
        <v>46692</v>
      </c>
    </row>
    <row r="139" spans="2:11" outlineLevel="1">
      <c r="B139" s="99">
        <f t="shared" si="33"/>
        <v>46722</v>
      </c>
      <c r="C139" s="96">
        <f>IF(F139&lt;&gt;0,-INDEX([8]Delta!$F$1:$EE$996,$L$20,$I139),0)</f>
        <v>35598.56633362174</v>
      </c>
      <c r="D139" s="97">
        <f>IF(ISNUMBER($F139),VLOOKUP($J139,'Table 1'!$B$13:$C$33,2,FALSE)/12*1000*Study_MW,"")</f>
        <v>0</v>
      </c>
      <c r="E139" s="97">
        <f t="shared" si="34"/>
        <v>35598.56633362174</v>
      </c>
      <c r="F139" s="96">
        <f>INDEX([8]Delta!$F$1:$EE$996,$L$21,$I139)</f>
        <v>1346.33</v>
      </c>
      <c r="G139" s="98">
        <f t="shared" si="35"/>
        <v>26.441189257924687</v>
      </c>
      <c r="I139" s="81">
        <f t="shared" si="40"/>
        <v>129</v>
      </c>
      <c r="J139" s="90">
        <f t="shared" si="36"/>
        <v>2027</v>
      </c>
      <c r="K139" s="99">
        <f t="shared" si="38"/>
        <v>46722</v>
      </c>
    </row>
    <row r="140" spans="2:11" outlineLevel="1">
      <c r="B140" s="91">
        <f t="shared" si="33"/>
        <v>46753</v>
      </c>
      <c r="C140" s="86">
        <f>IF(F140&lt;&gt;0,-INDEX([9]Delta!$F$1:$EE$65553,$L$20,$I140),0)</f>
        <v>41295.748547703028</v>
      </c>
      <c r="D140" s="87">
        <f>IF(ISNUMBER($F140),VLOOKUP($J140,'Table 1'!$B$13:$C$33,2,FALSE)/12*1000*Study_MW,"")</f>
        <v>0</v>
      </c>
      <c r="E140" s="87">
        <f t="shared" si="34"/>
        <v>41295.748547703028</v>
      </c>
      <c r="F140" s="86">
        <f>INDEX([9]Delta!$F$1:$EE$65553,$L$21,$I140)</f>
        <v>1466.8889999999999</v>
      </c>
      <c r="G140" s="89">
        <f t="shared" si="35"/>
        <v>28.15192461577054</v>
      </c>
      <c r="I140" s="77">
        <f>I20</f>
        <v>1</v>
      </c>
      <c r="J140" s="90">
        <f t="shared" si="36"/>
        <v>2028</v>
      </c>
      <c r="K140" s="91">
        <f t="shared" si="38"/>
        <v>46753</v>
      </c>
    </row>
    <row r="141" spans="2:11" outlineLevel="1">
      <c r="B141" s="95">
        <f t="shared" si="33"/>
        <v>46784</v>
      </c>
      <c r="C141" s="92">
        <f>IF(F141&lt;&gt;0,-INDEX([9]Delta!$F$1:$EE$65553,$L$20,$I141),0)</f>
        <v>41080.040507853031</v>
      </c>
      <c r="D141" s="88">
        <f>IF(ISNUMBER($F141),VLOOKUP($J141,'Table 1'!$B$13:$C$33,2,FALSE)/12*1000*Study_MW,"")</f>
        <v>0</v>
      </c>
      <c r="E141" s="88">
        <f t="shared" si="34"/>
        <v>41080.040507853031</v>
      </c>
      <c r="F141" s="92">
        <f>INDEX([9]Delta!$F$1:$EE$65553,$L$21,$I141)</f>
        <v>1487.0619999999999</v>
      </c>
      <c r="G141" s="93">
        <f t="shared" si="35"/>
        <v>27.624968231219029</v>
      </c>
      <c r="I141" s="94">
        <f t="shared" ref="I141:I204" si="41">I21</f>
        <v>2</v>
      </c>
      <c r="J141" s="90">
        <f t="shared" si="36"/>
        <v>2028</v>
      </c>
      <c r="K141" s="95">
        <f t="shared" si="38"/>
        <v>46784</v>
      </c>
    </row>
    <row r="142" spans="2:11" outlineLevel="1">
      <c r="B142" s="95">
        <f t="shared" si="33"/>
        <v>46813</v>
      </c>
      <c r="C142" s="92">
        <f>IF(F142&lt;&gt;0,-INDEX([9]Delta!$F$1:$EE$65553,$L$20,$I142),0)</f>
        <v>50276.533713132143</v>
      </c>
      <c r="D142" s="88">
        <f>IF(ISNUMBER($F142),VLOOKUP($J142,'Table 1'!$B$13:$C$33,2,FALSE)/12*1000*Study_MW,"")</f>
        <v>0</v>
      </c>
      <c r="E142" s="88">
        <f t="shared" si="34"/>
        <v>50276.533713132143</v>
      </c>
      <c r="F142" s="92">
        <f>INDEX([9]Delta!$F$1:$EE$65553,$L$21,$I142)</f>
        <v>1945.002</v>
      </c>
      <c r="G142" s="93">
        <f t="shared" si="35"/>
        <v>25.849091010257133</v>
      </c>
      <c r="I142" s="94">
        <f t="shared" si="41"/>
        <v>3</v>
      </c>
      <c r="J142" s="90">
        <f t="shared" si="36"/>
        <v>2028</v>
      </c>
      <c r="K142" s="95">
        <f t="shared" si="38"/>
        <v>46813</v>
      </c>
    </row>
    <row r="143" spans="2:11" outlineLevel="1">
      <c r="B143" s="95">
        <f t="shared" si="33"/>
        <v>46844</v>
      </c>
      <c r="C143" s="92">
        <f>IF(F143&lt;&gt;0,-INDEX([9]Delta!$F$1:$EE$65553,$L$20,$I143),0)</f>
        <v>47725.063565894961</v>
      </c>
      <c r="D143" s="88">
        <f>IF(ISNUMBER($F143),VLOOKUP($J143,'Table 1'!$B$13:$C$33,2,FALSE)/12*1000*Study_MW,"")</f>
        <v>0</v>
      </c>
      <c r="E143" s="88">
        <f t="shared" si="34"/>
        <v>47725.063565894961</v>
      </c>
      <c r="F143" s="92">
        <f>INDEX([9]Delta!$F$1:$EE$65553,$L$21,$I143)</f>
        <v>2009.79</v>
      </c>
      <c r="G143" s="93">
        <f t="shared" si="35"/>
        <v>23.746293675406367</v>
      </c>
      <c r="I143" s="94">
        <f t="shared" si="41"/>
        <v>4</v>
      </c>
      <c r="J143" s="90">
        <f t="shared" si="36"/>
        <v>2028</v>
      </c>
      <c r="K143" s="95">
        <f t="shared" si="38"/>
        <v>46844</v>
      </c>
    </row>
    <row r="144" spans="2:11" outlineLevel="1">
      <c r="B144" s="95">
        <f t="shared" si="33"/>
        <v>46874</v>
      </c>
      <c r="C144" s="92">
        <f>IF(F144&lt;&gt;0,-INDEX([9]Delta!$F$1:$EE$65553,$L$20,$I144),0)</f>
        <v>58195.504461288452</v>
      </c>
      <c r="D144" s="88">
        <f>IF(ISNUMBER($F144),VLOOKUP($J144,'Table 1'!$B$13:$C$33,2,FALSE)/12*1000*Study_MW,"")</f>
        <v>0</v>
      </c>
      <c r="E144" s="88">
        <f t="shared" si="34"/>
        <v>58195.504461288452</v>
      </c>
      <c r="F144" s="92">
        <f>INDEX([9]Delta!$F$1:$EE$65553,$L$21,$I144)</f>
        <v>2160.1109999999999</v>
      </c>
      <c r="G144" s="93">
        <f t="shared" si="35"/>
        <v>26.940978709560969</v>
      </c>
      <c r="I144" s="94">
        <f t="shared" si="41"/>
        <v>5</v>
      </c>
      <c r="J144" s="90">
        <f t="shared" si="36"/>
        <v>2028</v>
      </c>
      <c r="K144" s="95">
        <f t="shared" si="38"/>
        <v>46874</v>
      </c>
    </row>
    <row r="145" spans="2:11" outlineLevel="1">
      <c r="B145" s="95">
        <f t="shared" si="33"/>
        <v>46905</v>
      </c>
      <c r="C145" s="92">
        <f>IF(F145&lt;&gt;0,-INDEX([9]Delta!$F$1:$EE$65553,$L$20,$I145),0)</f>
        <v>55134.362759232521</v>
      </c>
      <c r="D145" s="88">
        <f>IF(ISNUMBER($F145),VLOOKUP($J145,'Table 1'!$B$13:$C$33,2,FALSE)/12*1000*Study_MW,"")</f>
        <v>0</v>
      </c>
      <c r="E145" s="88">
        <f t="shared" si="34"/>
        <v>55134.362759232521</v>
      </c>
      <c r="F145" s="92">
        <f>INDEX([9]Delta!$F$1:$EE$65553,$L$21,$I145)</f>
        <v>2157.87</v>
      </c>
      <c r="G145" s="93">
        <f t="shared" si="35"/>
        <v>25.550363441371594</v>
      </c>
      <c r="I145" s="94">
        <f t="shared" si="41"/>
        <v>6</v>
      </c>
      <c r="J145" s="90">
        <f t="shared" si="36"/>
        <v>2028</v>
      </c>
      <c r="K145" s="95">
        <f t="shared" si="38"/>
        <v>46905</v>
      </c>
    </row>
    <row r="146" spans="2:11" outlineLevel="1">
      <c r="B146" s="95">
        <f t="shared" si="33"/>
        <v>46935</v>
      </c>
      <c r="C146" s="92">
        <f>IF(F146&lt;&gt;0,-INDEX([9]Delta!$F$1:$EE$65553,$L$20,$I146),0)</f>
        <v>106033.99793449044</v>
      </c>
      <c r="D146" s="88">
        <f>IF(ISNUMBER($F146),VLOOKUP($J146,'Table 1'!$B$13:$C$33,2,FALSE)/12*1000*Study_MW,"")</f>
        <v>0</v>
      </c>
      <c r="E146" s="88">
        <f t="shared" si="34"/>
        <v>106033.99793449044</v>
      </c>
      <c r="F146" s="92">
        <f>INDEX([9]Delta!$F$1:$EE$65553,$L$21,$I146)</f>
        <v>2034.0650000000001</v>
      </c>
      <c r="G146" s="93">
        <f t="shared" si="35"/>
        <v>52.129109902825348</v>
      </c>
      <c r="I146" s="94">
        <f t="shared" si="41"/>
        <v>7</v>
      </c>
      <c r="J146" s="90">
        <f t="shared" si="36"/>
        <v>2028</v>
      </c>
      <c r="K146" s="95">
        <f t="shared" si="38"/>
        <v>46935</v>
      </c>
    </row>
    <row r="147" spans="2:11" outlineLevel="1">
      <c r="B147" s="95">
        <f t="shared" si="33"/>
        <v>46966</v>
      </c>
      <c r="C147" s="92">
        <f>IF(F147&lt;&gt;0,-INDEX([9]Delta!$F$1:$EE$65553,$L$20,$I147),0)</f>
        <v>69909.996202558279</v>
      </c>
      <c r="D147" s="88">
        <f>IF(ISNUMBER($F147),VLOOKUP($J147,'Table 1'!$B$13:$C$33,2,FALSE)/12*1000*Study_MW,"")</f>
        <v>0</v>
      </c>
      <c r="E147" s="88">
        <f t="shared" si="34"/>
        <v>69909.996202558279</v>
      </c>
      <c r="F147" s="92">
        <f>INDEX([9]Delta!$F$1:$EE$65553,$L$21,$I147)</f>
        <v>2146.8429999999998</v>
      </c>
      <c r="G147" s="93">
        <f t="shared" si="35"/>
        <v>32.564093509659664</v>
      </c>
      <c r="I147" s="94">
        <f t="shared" si="41"/>
        <v>8</v>
      </c>
      <c r="J147" s="90">
        <f t="shared" si="36"/>
        <v>2028</v>
      </c>
      <c r="K147" s="95">
        <f t="shared" si="38"/>
        <v>46966</v>
      </c>
    </row>
    <row r="148" spans="2:11" outlineLevel="1">
      <c r="B148" s="95">
        <f t="shared" si="33"/>
        <v>46997</v>
      </c>
      <c r="C148" s="92">
        <f>IF(F148&lt;&gt;0,-INDEX([9]Delta!$F$1:$EE$65553,$L$20,$I148),0)</f>
        <v>58968.292806059122</v>
      </c>
      <c r="D148" s="88">
        <f>IF(ISNUMBER($F148),VLOOKUP($J148,'Table 1'!$B$13:$C$33,2,FALSE)/12*1000*Study_MW,"")</f>
        <v>0</v>
      </c>
      <c r="E148" s="88">
        <f t="shared" si="34"/>
        <v>58968.292806059122</v>
      </c>
      <c r="F148" s="92">
        <f>INDEX([9]Delta!$F$1:$EE$65553,$L$21,$I148)</f>
        <v>2089.3200000000002</v>
      </c>
      <c r="G148" s="93">
        <f t="shared" si="35"/>
        <v>28.22367698871361</v>
      </c>
      <c r="I148" s="94">
        <f t="shared" si="41"/>
        <v>9</v>
      </c>
      <c r="J148" s="90">
        <f t="shared" si="36"/>
        <v>2028</v>
      </c>
      <c r="K148" s="95">
        <f t="shared" si="38"/>
        <v>46997</v>
      </c>
    </row>
    <row r="149" spans="2:11" outlineLevel="1">
      <c r="B149" s="95">
        <f t="shared" ref="B149:B212" si="42">EDATE(B148,1)</f>
        <v>47027</v>
      </c>
      <c r="C149" s="92">
        <f>IF(F149&lt;&gt;0,-INDEX([9]Delta!$F$1:$EE$65553,$L$20,$I149),0)</f>
        <v>58660.253262341022</v>
      </c>
      <c r="D149" s="88">
        <f>IF(ISNUMBER($F149),VLOOKUP($J149,'Table 1'!$B$13:$C$33,2,FALSE)/12*1000*Study_MW,"")</f>
        <v>0</v>
      </c>
      <c r="E149" s="88">
        <f t="shared" ref="E149:E212" si="43">C149+D149</f>
        <v>58660.253262341022</v>
      </c>
      <c r="F149" s="92">
        <f>INDEX([9]Delta!$F$1:$EE$65553,$L$21,$I149)</f>
        <v>1993.4549999999999</v>
      </c>
      <c r="G149" s="93">
        <f t="shared" ref="G149:G199" si="44">IF(ISNUMBER($F149),E149/$F149,"")</f>
        <v>29.426424605692642</v>
      </c>
      <c r="I149" s="94">
        <f t="shared" si="41"/>
        <v>10</v>
      </c>
      <c r="J149" s="90">
        <f t="shared" ref="J149:J212" si="45">YEAR(B149)</f>
        <v>2028</v>
      </c>
      <c r="K149" s="95">
        <f t="shared" si="38"/>
        <v>47027</v>
      </c>
    </row>
    <row r="150" spans="2:11" outlineLevel="1">
      <c r="B150" s="95">
        <f t="shared" si="42"/>
        <v>47058</v>
      </c>
      <c r="C150" s="92">
        <f>IF(F150&lt;&gt;0,-INDEX([9]Delta!$F$1:$EE$65553,$L$20,$I150),0)</f>
        <v>42655.759074836969</v>
      </c>
      <c r="D150" s="88">
        <f>IF(ISNUMBER($F150),VLOOKUP($J150,'Table 1'!$B$13:$C$33,2,FALSE)/12*1000*Study_MW,"")</f>
        <v>0</v>
      </c>
      <c r="E150" s="88">
        <f t="shared" si="43"/>
        <v>42655.759074836969</v>
      </c>
      <c r="F150" s="92">
        <f>INDEX([9]Delta!$F$1:$EE$65553,$L$21,$I150)</f>
        <v>1585.8</v>
      </c>
      <c r="G150" s="93">
        <f t="shared" si="44"/>
        <v>26.898574268405202</v>
      </c>
      <c r="I150" s="94">
        <f t="shared" si="41"/>
        <v>11</v>
      </c>
      <c r="J150" s="90">
        <f t="shared" si="45"/>
        <v>2028</v>
      </c>
      <c r="K150" s="95">
        <f t="shared" si="38"/>
        <v>47058</v>
      </c>
    </row>
    <row r="151" spans="2:11" outlineLevel="1">
      <c r="B151" s="99">
        <f t="shared" si="42"/>
        <v>47088</v>
      </c>
      <c r="C151" s="96">
        <f>IF(F151&lt;&gt;0,-INDEX([9]Delta!$F$1:$EE$65553,$L$20,$I151),0)</f>
        <v>39141.596509724855</v>
      </c>
      <c r="D151" s="97">
        <f>IF(ISNUMBER($F151),VLOOKUP($J151,'Table 1'!$B$13:$C$33,2,FALSE)/12*1000*Study_MW,"")</f>
        <v>0</v>
      </c>
      <c r="E151" s="97">
        <f t="shared" si="43"/>
        <v>39141.596509724855</v>
      </c>
      <c r="F151" s="96">
        <f>INDEX([9]Delta!$F$1:$EE$65553,$L$21,$I151)</f>
        <v>1339.634</v>
      </c>
      <c r="G151" s="98">
        <f t="shared" si="44"/>
        <v>29.218127122575908</v>
      </c>
      <c r="I151" s="81">
        <f t="shared" si="41"/>
        <v>12</v>
      </c>
      <c r="J151" s="90">
        <f t="shared" si="45"/>
        <v>2028</v>
      </c>
      <c r="K151" s="99">
        <f t="shared" si="38"/>
        <v>47088</v>
      </c>
    </row>
    <row r="152" spans="2:11" outlineLevel="1">
      <c r="B152" s="91">
        <f t="shared" si="42"/>
        <v>47119</v>
      </c>
      <c r="C152" s="86">
        <f>IF(F152&lt;&gt;0,-INDEX([9]Delta!$F$1:$EE$65553,$L$20,$I152),0)</f>
        <v>49143.512531965971</v>
      </c>
      <c r="D152" s="87">
        <f>IF(ISNUMBER($F152),VLOOKUP($J152,'Table 1'!$B$13:$C$33,2,FALSE)/12*1000*Study_MW,"")</f>
        <v>0</v>
      </c>
      <c r="E152" s="87">
        <f t="shared" si="43"/>
        <v>49143.512531965971</v>
      </c>
      <c r="F152" s="86">
        <f>INDEX([9]Delta!$F$1:$EE$65553,$L$21,$I152)</f>
        <v>1459.48</v>
      </c>
      <c r="G152" s="89">
        <f t="shared" si="44"/>
        <v>33.671932833588656</v>
      </c>
      <c r="I152" s="77">
        <f>I32</f>
        <v>14</v>
      </c>
      <c r="J152" s="90">
        <f t="shared" si="45"/>
        <v>2029</v>
      </c>
      <c r="K152" s="91">
        <f t="shared" si="38"/>
        <v>47119</v>
      </c>
    </row>
    <row r="153" spans="2:11" outlineLevel="1">
      <c r="B153" s="95">
        <f t="shared" si="42"/>
        <v>47150</v>
      </c>
      <c r="C153" s="92">
        <f>IF(F153&lt;&gt;0,-INDEX([9]Delta!$F$1:$EE$65553,$L$20,$I153),0)</f>
        <v>46038.60762411356</v>
      </c>
      <c r="D153" s="88">
        <f>IF(ISNUMBER($F153),VLOOKUP($J153,'Table 1'!$B$13:$C$33,2,FALSE)/12*1000*Study_MW,"")</f>
        <v>0</v>
      </c>
      <c r="E153" s="88">
        <f t="shared" si="43"/>
        <v>46038.60762411356</v>
      </c>
      <c r="F153" s="92">
        <f>INDEX([9]Delta!$F$1:$EE$65553,$L$21,$I153)</f>
        <v>1428.588</v>
      </c>
      <c r="G153" s="93">
        <f t="shared" si="44"/>
        <v>32.226651507722003</v>
      </c>
      <c r="I153" s="94">
        <f t="shared" si="41"/>
        <v>15</v>
      </c>
      <c r="J153" s="90">
        <f t="shared" si="45"/>
        <v>2029</v>
      </c>
      <c r="K153" s="95">
        <f t="shared" si="38"/>
        <v>47150</v>
      </c>
    </row>
    <row r="154" spans="2:11" outlineLevel="1">
      <c r="B154" s="95">
        <f t="shared" si="42"/>
        <v>47178</v>
      </c>
      <c r="C154" s="92">
        <f>IF(F154&lt;&gt;0,-INDEX([9]Delta!$F$1:$EE$65553,$L$20,$I154),0)</f>
        <v>55128.762585192919</v>
      </c>
      <c r="D154" s="88">
        <f>IF(ISNUMBER($F154),VLOOKUP($J154,'Table 1'!$B$13:$C$33,2,FALSE)/12*1000*Study_MW,"")</f>
        <v>0</v>
      </c>
      <c r="E154" s="88">
        <f t="shared" si="43"/>
        <v>55128.762585192919</v>
      </c>
      <c r="F154" s="92">
        <f>INDEX([9]Delta!$F$1:$EE$65553,$L$21,$I154)</f>
        <v>1935.3610000000001</v>
      </c>
      <c r="G154" s="93">
        <f t="shared" si="44"/>
        <v>28.485002325247287</v>
      </c>
      <c r="I154" s="94">
        <f t="shared" si="41"/>
        <v>16</v>
      </c>
      <c r="J154" s="90">
        <f t="shared" si="45"/>
        <v>2029</v>
      </c>
      <c r="K154" s="95">
        <f t="shared" si="38"/>
        <v>47178</v>
      </c>
    </row>
    <row r="155" spans="2:11" outlineLevel="1">
      <c r="B155" s="95">
        <f t="shared" si="42"/>
        <v>47209</v>
      </c>
      <c r="C155" s="92">
        <f>IF(F155&lt;&gt;0,-INDEX([9]Delta!$F$1:$EE$65553,$L$20,$I155),0)</f>
        <v>52440.083530515432</v>
      </c>
      <c r="D155" s="88">
        <f>IF(ISNUMBER($F155),VLOOKUP($J155,'Table 1'!$B$13:$C$33,2,FALSE)/12*1000*Study_MW,"")</f>
        <v>0</v>
      </c>
      <c r="E155" s="88">
        <f t="shared" si="43"/>
        <v>52440.083530515432</v>
      </c>
      <c r="F155" s="92">
        <f>INDEX([9]Delta!$F$1:$EE$65553,$L$21,$I155)</f>
        <v>1999.77</v>
      </c>
      <c r="G155" s="93">
        <f t="shared" si="44"/>
        <v>26.223057416860655</v>
      </c>
      <c r="I155" s="94">
        <f t="shared" si="41"/>
        <v>17</v>
      </c>
      <c r="J155" s="90">
        <f t="shared" si="45"/>
        <v>2029</v>
      </c>
      <c r="K155" s="95">
        <f t="shared" si="38"/>
        <v>47209</v>
      </c>
    </row>
    <row r="156" spans="2:11" outlineLevel="1">
      <c r="B156" s="95">
        <f t="shared" si="42"/>
        <v>47239</v>
      </c>
      <c r="C156" s="92">
        <f>IF(F156&lt;&gt;0,-INDEX([9]Delta!$F$1:$EE$65553,$L$20,$I156),0)</f>
        <v>65264.559441685677</v>
      </c>
      <c r="D156" s="88">
        <f>IF(ISNUMBER($F156),VLOOKUP($J156,'Table 1'!$B$13:$C$33,2,FALSE)/12*1000*Study_MW,"")</f>
        <v>0</v>
      </c>
      <c r="E156" s="88">
        <f t="shared" si="43"/>
        <v>65264.559441685677</v>
      </c>
      <c r="F156" s="92">
        <f>INDEX([9]Delta!$F$1:$EE$65553,$L$21,$I156)</f>
        <v>2149.3850000000002</v>
      </c>
      <c r="G156" s="93">
        <f t="shared" si="44"/>
        <v>30.364294643205227</v>
      </c>
      <c r="I156" s="94">
        <f t="shared" si="41"/>
        <v>18</v>
      </c>
      <c r="J156" s="90">
        <f t="shared" si="45"/>
        <v>2029</v>
      </c>
      <c r="K156" s="95">
        <f t="shared" si="38"/>
        <v>47239</v>
      </c>
    </row>
    <row r="157" spans="2:11" outlineLevel="1">
      <c r="B157" s="95">
        <f t="shared" si="42"/>
        <v>47270</v>
      </c>
      <c r="C157" s="92">
        <f>IF(F157&lt;&gt;0,-INDEX([9]Delta!$F$1:$EE$65553,$L$20,$I157),0)</f>
        <v>62731.555345118046</v>
      </c>
      <c r="D157" s="88">
        <f>IF(ISNUMBER($F157),VLOOKUP($J157,'Table 1'!$B$13:$C$33,2,FALSE)/12*1000*Study_MW,"")</f>
        <v>0</v>
      </c>
      <c r="E157" s="88">
        <f t="shared" si="43"/>
        <v>62731.555345118046</v>
      </c>
      <c r="F157" s="92">
        <f>INDEX([9]Delta!$F$1:$EE$65553,$L$21,$I157)</f>
        <v>2147.04</v>
      </c>
      <c r="G157" s="93">
        <f t="shared" si="44"/>
        <v>29.217692891198137</v>
      </c>
      <c r="I157" s="94">
        <f t="shared" si="41"/>
        <v>19</v>
      </c>
      <c r="J157" s="90">
        <f t="shared" si="45"/>
        <v>2029</v>
      </c>
      <c r="K157" s="95">
        <f t="shared" si="38"/>
        <v>47270</v>
      </c>
    </row>
    <row r="158" spans="2:11" outlineLevel="1">
      <c r="B158" s="95">
        <f t="shared" si="42"/>
        <v>47300</v>
      </c>
      <c r="C158" s="92">
        <f>IF(F158&lt;&gt;0,-INDEX([9]Delta!$F$1:$EE$65553,$L$20,$I158),0)</f>
        <v>114838.39478212595</v>
      </c>
      <c r="D158" s="88">
        <f>IF(ISNUMBER($F158),VLOOKUP($J158,'Table 1'!$B$13:$C$33,2,FALSE)/12*1000*Study_MW,"")</f>
        <v>0</v>
      </c>
      <c r="E158" s="88">
        <f t="shared" si="43"/>
        <v>114838.39478212595</v>
      </c>
      <c r="F158" s="92">
        <f>INDEX([9]Delta!$F$1:$EE$65553,$L$21,$I158)</f>
        <v>2023.9280000000001</v>
      </c>
      <c r="G158" s="93">
        <f t="shared" si="44"/>
        <v>56.740355774575946</v>
      </c>
      <c r="I158" s="94">
        <f t="shared" si="41"/>
        <v>20</v>
      </c>
      <c r="J158" s="90">
        <f t="shared" si="45"/>
        <v>2029</v>
      </c>
      <c r="K158" s="95">
        <f t="shared" si="38"/>
        <v>47300</v>
      </c>
    </row>
    <row r="159" spans="2:11" outlineLevel="1">
      <c r="B159" s="95">
        <f t="shared" si="42"/>
        <v>47331</v>
      </c>
      <c r="C159" s="92">
        <f>IF(F159&lt;&gt;0,-INDEX([9]Delta!$F$1:$EE$65553,$L$20,$I159),0)</f>
        <v>85370.654947131872</v>
      </c>
      <c r="D159" s="88">
        <f>IF(ISNUMBER($F159),VLOOKUP($J159,'Table 1'!$B$13:$C$33,2,FALSE)/12*1000*Study_MW,"")</f>
        <v>0</v>
      </c>
      <c r="E159" s="88">
        <f t="shared" si="43"/>
        <v>85370.654947131872</v>
      </c>
      <c r="F159" s="92">
        <f>INDEX([9]Delta!$F$1:$EE$65553,$L$21,$I159)</f>
        <v>2136.1170000000002</v>
      </c>
      <c r="G159" s="93">
        <f t="shared" si="44"/>
        <v>39.965345974556577</v>
      </c>
      <c r="I159" s="94">
        <f t="shared" si="41"/>
        <v>21</v>
      </c>
      <c r="J159" s="90">
        <f t="shared" si="45"/>
        <v>2029</v>
      </c>
      <c r="K159" s="95">
        <f t="shared" si="38"/>
        <v>47331</v>
      </c>
    </row>
    <row r="160" spans="2:11" outlineLevel="1">
      <c r="B160" s="95">
        <f t="shared" si="42"/>
        <v>47362</v>
      </c>
      <c r="C160" s="92">
        <f>IF(F160&lt;&gt;0,-INDEX([9]Delta!$F$1:$EE$65553,$L$20,$I160),0)</f>
        <v>67428.835411608219</v>
      </c>
      <c r="D160" s="88">
        <f>IF(ISNUMBER($F160),VLOOKUP($J160,'Table 1'!$B$13:$C$33,2,FALSE)/12*1000*Study_MW,"")</f>
        <v>0</v>
      </c>
      <c r="E160" s="88">
        <f t="shared" si="43"/>
        <v>67428.835411608219</v>
      </c>
      <c r="F160" s="92">
        <f>INDEX([9]Delta!$F$1:$EE$65553,$L$21,$I160)</f>
        <v>2078.94</v>
      </c>
      <c r="G160" s="93">
        <f t="shared" si="44"/>
        <v>32.434238319339769</v>
      </c>
      <c r="I160" s="94">
        <f t="shared" si="41"/>
        <v>22</v>
      </c>
      <c r="J160" s="90">
        <f t="shared" si="45"/>
        <v>2029</v>
      </c>
      <c r="K160" s="95">
        <f t="shared" si="38"/>
        <v>47362</v>
      </c>
    </row>
    <row r="161" spans="2:11" outlineLevel="1">
      <c r="B161" s="95">
        <f t="shared" si="42"/>
        <v>47392</v>
      </c>
      <c r="C161" s="92">
        <f>IF(F161&lt;&gt;0,-INDEX([9]Delta!$F$1:$EE$65553,$L$20,$I161),0)</f>
        <v>67839.794308722019</v>
      </c>
      <c r="D161" s="88">
        <f>IF(ISNUMBER($F161),VLOOKUP($J161,'Table 1'!$B$13:$C$33,2,FALSE)/12*1000*Study_MW,"")</f>
        <v>0</v>
      </c>
      <c r="E161" s="88">
        <f t="shared" si="43"/>
        <v>67839.794308722019</v>
      </c>
      <c r="F161" s="92">
        <f>INDEX([9]Delta!$F$1:$EE$65553,$L$21,$I161)</f>
        <v>1983.442</v>
      </c>
      <c r="G161" s="93">
        <f t="shared" si="44"/>
        <v>34.203064323898566</v>
      </c>
      <c r="I161" s="94">
        <f t="shared" si="41"/>
        <v>23</v>
      </c>
      <c r="J161" s="90">
        <f t="shared" si="45"/>
        <v>2029</v>
      </c>
      <c r="K161" s="95">
        <f t="shared" ref="K161:K224" si="46">IF(ISNUMBER(F161),IF(F161&lt;&gt;0,B161,""),"")</f>
        <v>47392</v>
      </c>
    </row>
    <row r="162" spans="2:11" outlineLevel="1">
      <c r="B162" s="95">
        <f t="shared" si="42"/>
        <v>47423</v>
      </c>
      <c r="C162" s="92">
        <f>IF(F162&lt;&gt;0,-INDEX([9]Delta!$F$1:$EE$65553,$L$20,$I162),0)</f>
        <v>52132.415352493525</v>
      </c>
      <c r="D162" s="88">
        <f>IF(ISNUMBER($F162),VLOOKUP($J162,'Table 1'!$B$13:$C$33,2,FALSE)/12*1000*Study_MW,"")</f>
        <v>0</v>
      </c>
      <c r="E162" s="88">
        <f t="shared" si="43"/>
        <v>52132.415352493525</v>
      </c>
      <c r="F162" s="92">
        <f>INDEX([9]Delta!$F$1:$EE$65553,$L$21,$I162)</f>
        <v>1577.88</v>
      </c>
      <c r="G162" s="93">
        <f t="shared" si="44"/>
        <v>33.039531112944914</v>
      </c>
      <c r="I162" s="94">
        <f t="shared" si="41"/>
        <v>24</v>
      </c>
      <c r="J162" s="90">
        <f t="shared" si="45"/>
        <v>2029</v>
      </c>
      <c r="K162" s="95">
        <f t="shared" si="46"/>
        <v>47423</v>
      </c>
    </row>
    <row r="163" spans="2:11" outlineLevel="1">
      <c r="B163" s="99">
        <f t="shared" si="42"/>
        <v>47453</v>
      </c>
      <c r="C163" s="96">
        <f>IF(F163&lt;&gt;0,-INDEX([9]Delta!$F$1:$EE$65553,$L$20,$I163),0)</f>
        <v>52853.34407928586</v>
      </c>
      <c r="D163" s="97">
        <f>IF(ISNUMBER($F163),VLOOKUP($J163,'Table 1'!$B$13:$C$33,2,FALSE)/12*1000*Study_MW,"")</f>
        <v>0</v>
      </c>
      <c r="E163" s="97">
        <f t="shared" si="43"/>
        <v>52853.34407928586</v>
      </c>
      <c r="F163" s="96">
        <f>INDEX([9]Delta!$F$1:$EE$65553,$L$21,$I163)</f>
        <v>1332.9380000000001</v>
      </c>
      <c r="G163" s="98">
        <f t="shared" si="44"/>
        <v>39.651764807729883</v>
      </c>
      <c r="I163" s="81">
        <f t="shared" si="41"/>
        <v>25</v>
      </c>
      <c r="J163" s="90">
        <f t="shared" si="45"/>
        <v>2029</v>
      </c>
      <c r="K163" s="99">
        <f t="shared" si="46"/>
        <v>47453</v>
      </c>
    </row>
    <row r="164" spans="2:11" outlineLevel="1">
      <c r="B164" s="91">
        <f t="shared" si="42"/>
        <v>47484</v>
      </c>
      <c r="C164" s="86">
        <f>IF(F164&lt;&gt;0,-INDEX([9]Delta!$F$1:$EE$65553,$L$20,$I164),0)</f>
        <v>57874.281124562025</v>
      </c>
      <c r="D164" s="87">
        <f>IF(ISNUMBER($F164),VLOOKUP($J164,'Table 1'!$B$13:$C$33,2,FALSE)/12*1000*Study_MW,"")</f>
        <v>0</v>
      </c>
      <c r="E164" s="87">
        <f t="shared" si="43"/>
        <v>57874.281124562025</v>
      </c>
      <c r="F164" s="86">
        <f>INDEX([9]Delta!$F$1:$EE$65553,$L$21,$I164)</f>
        <v>1452.2260000000001</v>
      </c>
      <c r="G164" s="89">
        <f t="shared" si="44"/>
        <v>39.852117455934561</v>
      </c>
      <c r="I164" s="77">
        <f>I44</f>
        <v>27</v>
      </c>
      <c r="J164" s="90">
        <f t="shared" si="45"/>
        <v>2030</v>
      </c>
      <c r="K164" s="91">
        <f t="shared" si="46"/>
        <v>47484</v>
      </c>
    </row>
    <row r="165" spans="2:11" outlineLevel="1">
      <c r="B165" s="95">
        <f t="shared" si="42"/>
        <v>47515</v>
      </c>
      <c r="C165" s="92">
        <f>IF(F165&lt;&gt;0,-INDEX([9]Delta!$F$1:$EE$65553,$L$20,$I165),0)</f>
        <v>54309.47223290801</v>
      </c>
      <c r="D165" s="88">
        <f>IF(ISNUMBER($F165),VLOOKUP($J165,'Table 1'!$B$13:$C$33,2,FALSE)/12*1000*Study_MW,"")</f>
        <v>0</v>
      </c>
      <c r="E165" s="88">
        <f t="shared" si="43"/>
        <v>54309.47223290801</v>
      </c>
      <c r="F165" s="92">
        <f>INDEX([9]Delta!$F$1:$EE$65553,$L$21,$I165)</f>
        <v>1421.4480000000001</v>
      </c>
      <c r="G165" s="93">
        <f t="shared" si="44"/>
        <v>38.207146679236949</v>
      </c>
      <c r="I165" s="94">
        <f t="shared" si="41"/>
        <v>28</v>
      </c>
      <c r="J165" s="90">
        <f t="shared" si="45"/>
        <v>2030</v>
      </c>
      <c r="K165" s="95">
        <f t="shared" si="46"/>
        <v>47515</v>
      </c>
    </row>
    <row r="166" spans="2:11" outlineLevel="1">
      <c r="B166" s="95">
        <f t="shared" si="42"/>
        <v>47543</v>
      </c>
      <c r="C166" s="92">
        <f>IF(F166&lt;&gt;0,-INDEX([9]Delta!$F$1:$EE$65553,$L$20,$I166),0)</f>
        <v>63933.927419930696</v>
      </c>
      <c r="D166" s="88">
        <f>IF(ISNUMBER($F166),VLOOKUP($J166,'Table 1'!$B$13:$C$33,2,FALSE)/12*1000*Study_MW,"")</f>
        <v>0</v>
      </c>
      <c r="E166" s="88">
        <f t="shared" si="43"/>
        <v>63933.927419930696</v>
      </c>
      <c r="F166" s="92">
        <f>INDEX([9]Delta!$F$1:$EE$65553,$L$21,$I166)</f>
        <v>1925.6890000000001</v>
      </c>
      <c r="G166" s="93">
        <f t="shared" si="44"/>
        <v>33.200546619901083</v>
      </c>
      <c r="I166" s="94">
        <f t="shared" si="41"/>
        <v>29</v>
      </c>
      <c r="J166" s="90">
        <f t="shared" si="45"/>
        <v>2030</v>
      </c>
      <c r="K166" s="95">
        <f t="shared" si="46"/>
        <v>47543</v>
      </c>
    </row>
    <row r="167" spans="2:11" outlineLevel="1">
      <c r="B167" s="95">
        <f t="shared" si="42"/>
        <v>47574</v>
      </c>
      <c r="C167" s="92">
        <f>IF(F167&lt;&gt;0,-INDEX([9]Delta!$F$1:$EE$65553,$L$20,$I167),0)</f>
        <v>57988.235738366842</v>
      </c>
      <c r="D167" s="88">
        <f>IF(ISNUMBER($F167),VLOOKUP($J167,'Table 1'!$B$13:$C$33,2,FALSE)/12*1000*Study_MW,"")</f>
        <v>0</v>
      </c>
      <c r="E167" s="88">
        <f t="shared" si="43"/>
        <v>57988.235738366842</v>
      </c>
      <c r="F167" s="92">
        <f>INDEX([9]Delta!$F$1:$EE$65553,$L$21,$I167)</f>
        <v>1989.75</v>
      </c>
      <c r="G167" s="93">
        <f t="shared" si="44"/>
        <v>29.143478194932449</v>
      </c>
      <c r="I167" s="94">
        <f t="shared" si="41"/>
        <v>30</v>
      </c>
      <c r="J167" s="90">
        <f t="shared" si="45"/>
        <v>2030</v>
      </c>
      <c r="K167" s="95">
        <f t="shared" si="46"/>
        <v>47574</v>
      </c>
    </row>
    <row r="168" spans="2:11" outlineLevel="1">
      <c r="B168" s="95">
        <f t="shared" si="42"/>
        <v>47604</v>
      </c>
      <c r="C168" s="92">
        <f>IF(F168&lt;&gt;0,-INDEX([9]Delta!$F$1:$EE$65553,$L$20,$I168),0)</f>
        <v>70000.648875713348</v>
      </c>
      <c r="D168" s="88">
        <f>IF(ISNUMBER($F168),VLOOKUP($J168,'Table 1'!$B$13:$C$33,2,FALSE)/12*1000*Study_MW,"")</f>
        <v>0</v>
      </c>
      <c r="E168" s="88">
        <f t="shared" si="43"/>
        <v>70000.648875713348</v>
      </c>
      <c r="F168" s="92">
        <f>INDEX([9]Delta!$F$1:$EE$65553,$L$21,$I168)</f>
        <v>2138.6280000000002</v>
      </c>
      <c r="G168" s="93">
        <f t="shared" si="44"/>
        <v>32.731568498922364</v>
      </c>
      <c r="I168" s="94">
        <f t="shared" si="41"/>
        <v>31</v>
      </c>
      <c r="J168" s="90">
        <f t="shared" si="45"/>
        <v>2030</v>
      </c>
      <c r="K168" s="95">
        <f t="shared" si="46"/>
        <v>47604</v>
      </c>
    </row>
    <row r="169" spans="2:11" outlineLevel="1">
      <c r="B169" s="95">
        <f t="shared" si="42"/>
        <v>47635</v>
      </c>
      <c r="C169" s="92">
        <f>IF(F169&lt;&gt;0,-INDEX([9]Delta!$F$1:$EE$65553,$L$20,$I169),0)</f>
        <v>68050.642929196358</v>
      </c>
      <c r="D169" s="88">
        <f>IF(ISNUMBER($F169),VLOOKUP($J169,'Table 1'!$B$13:$C$33,2,FALSE)/12*1000*Study_MW,"")</f>
        <v>0</v>
      </c>
      <c r="E169" s="88">
        <f t="shared" si="43"/>
        <v>68050.642929196358</v>
      </c>
      <c r="F169" s="92">
        <f>INDEX([9]Delta!$F$1:$EE$65553,$L$21,$I169)</f>
        <v>2136.39</v>
      </c>
      <c r="G169" s="93">
        <f t="shared" si="44"/>
        <v>31.853099354142437</v>
      </c>
      <c r="I169" s="94">
        <f t="shared" si="41"/>
        <v>32</v>
      </c>
      <c r="J169" s="90">
        <f t="shared" si="45"/>
        <v>2030</v>
      </c>
      <c r="K169" s="95">
        <f t="shared" si="46"/>
        <v>47635</v>
      </c>
    </row>
    <row r="170" spans="2:11" outlineLevel="1">
      <c r="B170" s="95">
        <f t="shared" si="42"/>
        <v>47665</v>
      </c>
      <c r="C170" s="92">
        <f>IF(F170&lt;&gt;0,-INDEX([9]Delta!$F$1:$EE$65553,$L$20,$I170),0)</f>
        <v>124363.95329350233</v>
      </c>
      <c r="D170" s="88">
        <f>IF(ISNUMBER($F170),VLOOKUP($J170,'Table 1'!$B$13:$C$33,2,FALSE)/12*1000*Study_MW,"")</f>
        <v>0</v>
      </c>
      <c r="E170" s="88">
        <f t="shared" si="43"/>
        <v>124363.95329350233</v>
      </c>
      <c r="F170" s="92">
        <f>INDEX([9]Delta!$F$1:$EE$65553,$L$21,$I170)</f>
        <v>2013.8219999999999</v>
      </c>
      <c r="G170" s="93">
        <f t="shared" si="44"/>
        <v>61.755186552486933</v>
      </c>
      <c r="I170" s="94">
        <f t="shared" si="41"/>
        <v>33</v>
      </c>
      <c r="J170" s="90">
        <f t="shared" si="45"/>
        <v>2030</v>
      </c>
      <c r="K170" s="95">
        <f t="shared" si="46"/>
        <v>47665</v>
      </c>
    </row>
    <row r="171" spans="2:11" outlineLevel="1">
      <c r="B171" s="95">
        <f t="shared" si="42"/>
        <v>47696</v>
      </c>
      <c r="C171" s="92">
        <f>IF(F171&lt;&gt;0,-INDEX([9]Delta!$F$1:$EE$65553,$L$20,$I171),0)</f>
        <v>95706.272657334805</v>
      </c>
      <c r="D171" s="88">
        <f>IF(ISNUMBER($F171),VLOOKUP($J171,'Table 1'!$B$13:$C$33,2,FALSE)/12*1000*Study_MW,"")</f>
        <v>0</v>
      </c>
      <c r="E171" s="88">
        <f t="shared" si="43"/>
        <v>95706.272657334805</v>
      </c>
      <c r="F171" s="92">
        <f>INDEX([9]Delta!$F$1:$EE$65553,$L$21,$I171)</f>
        <v>2125.4839999999999</v>
      </c>
      <c r="G171" s="93">
        <f t="shared" si="44"/>
        <v>45.027990169455428</v>
      </c>
      <c r="I171" s="94">
        <f t="shared" si="41"/>
        <v>34</v>
      </c>
      <c r="J171" s="90">
        <f t="shared" si="45"/>
        <v>2030</v>
      </c>
      <c r="K171" s="95">
        <f t="shared" si="46"/>
        <v>47696</v>
      </c>
    </row>
    <row r="172" spans="2:11" outlineLevel="1">
      <c r="B172" s="95">
        <f t="shared" si="42"/>
        <v>47727</v>
      </c>
      <c r="C172" s="92">
        <f>IF(F172&lt;&gt;0,-INDEX([9]Delta!$F$1:$EE$65553,$L$20,$I172),0)</f>
        <v>72226.464279323816</v>
      </c>
      <c r="D172" s="88">
        <f>IF(ISNUMBER($F172),VLOOKUP($J172,'Table 1'!$B$13:$C$33,2,FALSE)/12*1000*Study_MW,"")</f>
        <v>0</v>
      </c>
      <c r="E172" s="88">
        <f t="shared" si="43"/>
        <v>72226.464279323816</v>
      </c>
      <c r="F172" s="92">
        <f>INDEX([9]Delta!$F$1:$EE$65553,$L$21,$I172)</f>
        <v>2068.5</v>
      </c>
      <c r="G172" s="93">
        <f t="shared" si="44"/>
        <v>34.917314130685916</v>
      </c>
      <c r="I172" s="94">
        <f t="shared" si="41"/>
        <v>35</v>
      </c>
      <c r="J172" s="90">
        <f t="shared" si="45"/>
        <v>2030</v>
      </c>
      <c r="K172" s="95">
        <f t="shared" si="46"/>
        <v>47727</v>
      </c>
    </row>
    <row r="173" spans="2:11" outlineLevel="1">
      <c r="B173" s="95">
        <f t="shared" si="42"/>
        <v>47757</v>
      </c>
      <c r="C173" s="92">
        <f>IF(F173&lt;&gt;0,-INDEX([9]Delta!$F$1:$EE$65553,$L$20,$I173),0)</f>
        <v>73888.647536426783</v>
      </c>
      <c r="D173" s="88">
        <f>IF(ISNUMBER($F173),VLOOKUP($J173,'Table 1'!$B$13:$C$33,2,FALSE)/12*1000*Study_MW,"")</f>
        <v>0</v>
      </c>
      <c r="E173" s="88">
        <f t="shared" si="43"/>
        <v>73888.647536426783</v>
      </c>
      <c r="F173" s="92">
        <f>INDEX([9]Delta!$F$1:$EE$65553,$L$21,$I173)</f>
        <v>1973.5530000000001</v>
      </c>
      <c r="G173" s="93">
        <f t="shared" si="44"/>
        <v>37.439403723349095</v>
      </c>
      <c r="I173" s="94">
        <f t="shared" si="41"/>
        <v>36</v>
      </c>
      <c r="J173" s="90">
        <f t="shared" si="45"/>
        <v>2030</v>
      </c>
      <c r="K173" s="95">
        <f t="shared" si="46"/>
        <v>47757</v>
      </c>
    </row>
    <row r="174" spans="2:11" outlineLevel="1">
      <c r="B174" s="95">
        <f t="shared" si="42"/>
        <v>47788</v>
      </c>
      <c r="C174" s="92">
        <f>IF(F174&lt;&gt;0,-INDEX([9]Delta!$F$1:$EE$65553,$L$20,$I174),0)</f>
        <v>59119.067072063684</v>
      </c>
      <c r="D174" s="88">
        <f>IF(ISNUMBER($F174),VLOOKUP($J174,'Table 1'!$B$13:$C$33,2,FALSE)/12*1000*Study_MW,"")</f>
        <v>0</v>
      </c>
      <c r="E174" s="88">
        <f t="shared" si="43"/>
        <v>59119.067072063684</v>
      </c>
      <c r="F174" s="92">
        <f>INDEX([9]Delta!$F$1:$EE$65553,$L$21,$I174)</f>
        <v>1569.96</v>
      </c>
      <c r="G174" s="93">
        <f t="shared" si="44"/>
        <v>37.656416132935668</v>
      </c>
      <c r="I174" s="94">
        <f t="shared" si="41"/>
        <v>37</v>
      </c>
      <c r="J174" s="90">
        <f t="shared" si="45"/>
        <v>2030</v>
      </c>
      <c r="K174" s="95">
        <f t="shared" si="46"/>
        <v>47788</v>
      </c>
    </row>
    <row r="175" spans="2:11" outlineLevel="1">
      <c r="B175" s="99">
        <f t="shared" si="42"/>
        <v>47818</v>
      </c>
      <c r="C175" s="96">
        <f>IF(F175&lt;&gt;0,-INDEX([9]Delta!$F$1:$EE$65553,$L$20,$I175),0)</f>
        <v>57891.563715159893</v>
      </c>
      <c r="D175" s="97">
        <f>IF(ISNUMBER($F175),VLOOKUP($J175,'Table 1'!$B$13:$C$33,2,FALSE)/12*1000*Study_MW,"")</f>
        <v>0</v>
      </c>
      <c r="E175" s="97">
        <f t="shared" si="43"/>
        <v>57891.563715159893</v>
      </c>
      <c r="F175" s="96">
        <f>INDEX([9]Delta!$F$1:$EE$65553,$L$21,$I175)</f>
        <v>1326.242</v>
      </c>
      <c r="G175" s="98">
        <f t="shared" si="44"/>
        <v>43.650829724258386</v>
      </c>
      <c r="I175" s="81">
        <f t="shared" si="41"/>
        <v>38</v>
      </c>
      <c r="J175" s="90">
        <f t="shared" si="45"/>
        <v>2030</v>
      </c>
      <c r="K175" s="99">
        <f t="shared" si="46"/>
        <v>47818</v>
      </c>
    </row>
    <row r="176" spans="2:11" outlineLevel="1">
      <c r="B176" s="91">
        <f t="shared" si="42"/>
        <v>47849</v>
      </c>
      <c r="C176" s="86">
        <f>IF(F176&lt;&gt;0,-INDEX([9]Delta!$F$1:$EE$65553,$L$20,$I176),0)</f>
        <v>61779.973611205816</v>
      </c>
      <c r="D176" s="87">
        <f>IF(ISNUMBER($F176),VLOOKUP($J176,'Table 1'!$B$13:$C$33,2,FALSE)/12*1000*Study_MW,"")</f>
        <v>0</v>
      </c>
      <c r="E176" s="87">
        <f t="shared" si="43"/>
        <v>61779.973611205816</v>
      </c>
      <c r="F176" s="86">
        <f>INDEX([9]Delta!$F$1:$EE$65553,$L$21,$I176)</f>
        <v>1444.972</v>
      </c>
      <c r="G176" s="89">
        <f t="shared" si="44"/>
        <v>42.75513547058754</v>
      </c>
      <c r="I176" s="77">
        <f>I56</f>
        <v>40</v>
      </c>
      <c r="J176" s="90">
        <f t="shared" si="45"/>
        <v>2031</v>
      </c>
      <c r="K176" s="91">
        <f t="shared" si="46"/>
        <v>47849</v>
      </c>
    </row>
    <row r="177" spans="2:11" outlineLevel="1">
      <c r="B177" s="95">
        <f t="shared" si="42"/>
        <v>47880</v>
      </c>
      <c r="C177" s="92">
        <f>IF(F177&lt;&gt;0,-INDEX([9]Delta!$F$1:$EE$65553,$L$20,$I177),0)</f>
        <v>59024.410083442926</v>
      </c>
      <c r="D177" s="88">
        <f>IF(ISNUMBER($F177),VLOOKUP($J177,'Table 1'!$B$13:$C$33,2,FALSE)/12*1000*Study_MW,"")</f>
        <v>0</v>
      </c>
      <c r="E177" s="88">
        <f t="shared" si="43"/>
        <v>59024.410083442926</v>
      </c>
      <c r="F177" s="92">
        <f>INDEX([9]Delta!$F$1:$EE$65553,$L$21,$I177)</f>
        <v>1414.308</v>
      </c>
      <c r="G177" s="93">
        <f t="shared" si="44"/>
        <v>41.733773749029865</v>
      </c>
      <c r="I177" s="94">
        <f t="shared" si="41"/>
        <v>41</v>
      </c>
      <c r="J177" s="90">
        <f t="shared" si="45"/>
        <v>2031</v>
      </c>
      <c r="K177" s="95">
        <f t="shared" si="46"/>
        <v>47880</v>
      </c>
    </row>
    <row r="178" spans="2:11" outlineLevel="1">
      <c r="B178" s="95">
        <f t="shared" si="42"/>
        <v>47908</v>
      </c>
      <c r="C178" s="92">
        <f>IF(F178&lt;&gt;0,-INDEX([9]Delta!$F$1:$EE$65553,$L$20,$I178),0)</f>
        <v>68666.958527386189</v>
      </c>
      <c r="D178" s="88">
        <f>IF(ISNUMBER($F178),VLOOKUP($J178,'Table 1'!$B$13:$C$33,2,FALSE)/12*1000*Study_MW,"")</f>
        <v>0</v>
      </c>
      <c r="E178" s="88">
        <f t="shared" si="43"/>
        <v>68666.958527386189</v>
      </c>
      <c r="F178" s="92">
        <f>INDEX([9]Delta!$F$1:$EE$65553,$L$21,$I178)</f>
        <v>1915.9860000000001</v>
      </c>
      <c r="G178" s="93">
        <f t="shared" si="44"/>
        <v>35.838966739520117</v>
      </c>
      <c r="I178" s="94">
        <f t="shared" si="41"/>
        <v>42</v>
      </c>
      <c r="J178" s="90">
        <f t="shared" si="45"/>
        <v>2031</v>
      </c>
      <c r="K178" s="95">
        <f t="shared" si="46"/>
        <v>47908</v>
      </c>
    </row>
    <row r="179" spans="2:11" outlineLevel="1">
      <c r="B179" s="95">
        <f t="shared" si="42"/>
        <v>47939</v>
      </c>
      <c r="C179" s="92">
        <f>IF(F179&lt;&gt;0,-INDEX([9]Delta!$F$1:$EE$65553,$L$20,$I179),0)</f>
        <v>61895.497123092413</v>
      </c>
      <c r="D179" s="88">
        <f>IF(ISNUMBER($F179),VLOOKUP($J179,'Table 1'!$B$13:$C$33,2,FALSE)/12*1000*Study_MW,"")</f>
        <v>0</v>
      </c>
      <c r="E179" s="88">
        <f t="shared" si="43"/>
        <v>61895.497123092413</v>
      </c>
      <c r="F179" s="92">
        <f>INDEX([9]Delta!$F$1:$EE$65553,$L$21,$I179)</f>
        <v>1979.82</v>
      </c>
      <c r="G179" s="93">
        <f t="shared" si="44"/>
        <v>31.263194190932719</v>
      </c>
      <c r="I179" s="94">
        <f t="shared" si="41"/>
        <v>43</v>
      </c>
      <c r="J179" s="90">
        <f t="shared" si="45"/>
        <v>2031</v>
      </c>
      <c r="K179" s="95">
        <f t="shared" si="46"/>
        <v>47939</v>
      </c>
    </row>
    <row r="180" spans="2:11" outlineLevel="1">
      <c r="B180" s="95">
        <f t="shared" si="42"/>
        <v>47969</v>
      </c>
      <c r="C180" s="92">
        <f>IF(F180&lt;&gt;0,-INDEX([9]Delta!$F$1:$EE$65553,$L$20,$I180),0)</f>
        <v>74461.772496581078</v>
      </c>
      <c r="D180" s="88">
        <f>IF(ISNUMBER($F180),VLOOKUP($J180,'Table 1'!$B$13:$C$33,2,FALSE)/12*1000*Study_MW,"")</f>
        <v>0</v>
      </c>
      <c r="E180" s="88">
        <f t="shared" si="43"/>
        <v>74461.772496581078</v>
      </c>
      <c r="F180" s="92">
        <f>INDEX([9]Delta!$F$1:$EE$65553,$L$21,$I180)</f>
        <v>2127.933</v>
      </c>
      <c r="G180" s="93">
        <f t="shared" si="44"/>
        <v>34.992536182568287</v>
      </c>
      <c r="I180" s="94">
        <f t="shared" si="41"/>
        <v>44</v>
      </c>
      <c r="J180" s="90">
        <f t="shared" si="45"/>
        <v>2031</v>
      </c>
      <c r="K180" s="95">
        <f t="shared" si="46"/>
        <v>47969</v>
      </c>
    </row>
    <row r="181" spans="2:11" outlineLevel="1">
      <c r="B181" s="95">
        <f t="shared" si="42"/>
        <v>48000</v>
      </c>
      <c r="C181" s="92">
        <f>IF(F181&lt;&gt;0,-INDEX([9]Delta!$F$1:$EE$65553,$L$20,$I181),0)</f>
        <v>70295.542112439871</v>
      </c>
      <c r="D181" s="88">
        <f>IF(ISNUMBER($F181),VLOOKUP($J181,'Table 1'!$B$13:$C$33,2,FALSE)/12*1000*Study_MW,"")</f>
        <v>0</v>
      </c>
      <c r="E181" s="88">
        <f t="shared" si="43"/>
        <v>70295.542112439871</v>
      </c>
      <c r="F181" s="92">
        <f>INDEX([9]Delta!$F$1:$EE$65553,$L$21,$I181)</f>
        <v>2125.71</v>
      </c>
      <c r="G181" s="93">
        <f t="shared" si="44"/>
        <v>33.069206106402035</v>
      </c>
      <c r="I181" s="94">
        <f t="shared" si="41"/>
        <v>45</v>
      </c>
      <c r="J181" s="90">
        <f t="shared" si="45"/>
        <v>2031</v>
      </c>
      <c r="K181" s="95">
        <f t="shared" si="46"/>
        <v>48000</v>
      </c>
    </row>
    <row r="182" spans="2:11" outlineLevel="1">
      <c r="B182" s="95">
        <f t="shared" si="42"/>
        <v>48030</v>
      </c>
      <c r="C182" s="92">
        <f>IF(F182&lt;&gt;0,-INDEX([9]Delta!$F$1:$EE$65553,$L$20,$I182),0)</f>
        <v>105636.35136589408</v>
      </c>
      <c r="D182" s="88">
        <f>IF(ISNUMBER($F182),VLOOKUP($J182,'Table 1'!$B$13:$C$33,2,FALSE)/12*1000*Study_MW,"")</f>
        <v>0</v>
      </c>
      <c r="E182" s="88">
        <f t="shared" si="43"/>
        <v>105636.35136589408</v>
      </c>
      <c r="F182" s="92">
        <f>INDEX([9]Delta!$F$1:$EE$65553,$L$21,$I182)</f>
        <v>2003.7159999999999</v>
      </c>
      <c r="G182" s="93">
        <f t="shared" si="44"/>
        <v>52.720221511378902</v>
      </c>
      <c r="I182" s="94">
        <f t="shared" si="41"/>
        <v>46</v>
      </c>
      <c r="J182" s="90">
        <f t="shared" si="45"/>
        <v>2031</v>
      </c>
      <c r="K182" s="95">
        <f t="shared" si="46"/>
        <v>48030</v>
      </c>
    </row>
    <row r="183" spans="2:11" outlineLevel="1">
      <c r="B183" s="95">
        <f t="shared" si="42"/>
        <v>48061</v>
      </c>
      <c r="C183" s="92">
        <f>IF(F183&lt;&gt;0,-INDEX([9]Delta!$F$1:$EE$65553,$L$20,$I183),0)</f>
        <v>102966.07963651419</v>
      </c>
      <c r="D183" s="88">
        <f>IF(ISNUMBER($F183),VLOOKUP($J183,'Table 1'!$B$13:$C$33,2,FALSE)/12*1000*Study_MW,"")</f>
        <v>0</v>
      </c>
      <c r="E183" s="88">
        <f t="shared" si="43"/>
        <v>102966.07963651419</v>
      </c>
      <c r="F183" s="92">
        <f>INDEX([9]Delta!$F$1:$EE$65553,$L$21,$I183)</f>
        <v>2114.8510000000001</v>
      </c>
      <c r="G183" s="93">
        <f t="shared" si="44"/>
        <v>48.687155566285369</v>
      </c>
      <c r="I183" s="94">
        <f t="shared" si="41"/>
        <v>47</v>
      </c>
      <c r="J183" s="90">
        <f t="shared" si="45"/>
        <v>2031</v>
      </c>
      <c r="K183" s="95">
        <f t="shared" si="46"/>
        <v>48061</v>
      </c>
    </row>
    <row r="184" spans="2:11" outlineLevel="1">
      <c r="B184" s="95">
        <f t="shared" si="42"/>
        <v>48092</v>
      </c>
      <c r="C184" s="92">
        <f>IF(F184&lt;&gt;0,-INDEX([9]Delta!$F$1:$EE$65553,$L$20,$I184),0)</f>
        <v>73200.409391462803</v>
      </c>
      <c r="D184" s="88">
        <f>IF(ISNUMBER($F184),VLOOKUP($J184,'Table 1'!$B$13:$C$33,2,FALSE)/12*1000*Study_MW,"")</f>
        <v>0</v>
      </c>
      <c r="E184" s="88">
        <f t="shared" si="43"/>
        <v>73200.409391462803</v>
      </c>
      <c r="F184" s="92">
        <f>INDEX([9]Delta!$F$1:$EE$65553,$L$21,$I184)</f>
        <v>2058.1799999999998</v>
      </c>
      <c r="G184" s="93">
        <f t="shared" si="44"/>
        <v>35.565601352390367</v>
      </c>
      <c r="I184" s="94">
        <f t="shared" si="41"/>
        <v>48</v>
      </c>
      <c r="J184" s="90">
        <f t="shared" si="45"/>
        <v>2031</v>
      </c>
      <c r="K184" s="95">
        <f t="shared" si="46"/>
        <v>48092</v>
      </c>
    </row>
    <row r="185" spans="2:11" outlineLevel="1">
      <c r="B185" s="95">
        <f t="shared" si="42"/>
        <v>48122</v>
      </c>
      <c r="C185" s="92">
        <f>IF(F185&lt;&gt;0,-INDEX([9]Delta!$F$1:$EE$65553,$L$20,$I185),0)</f>
        <v>75936.379754930735</v>
      </c>
      <c r="D185" s="88">
        <f>IF(ISNUMBER($F185),VLOOKUP($J185,'Table 1'!$B$13:$C$33,2,FALSE)/12*1000*Study_MW,"")</f>
        <v>0</v>
      </c>
      <c r="E185" s="88">
        <f t="shared" si="43"/>
        <v>75936.379754930735</v>
      </c>
      <c r="F185" s="92">
        <f>INDEX([9]Delta!$F$1:$EE$65553,$L$21,$I185)</f>
        <v>1963.664</v>
      </c>
      <c r="G185" s="93">
        <f t="shared" si="44"/>
        <v>38.670760249681585</v>
      </c>
      <c r="I185" s="94">
        <f t="shared" si="41"/>
        <v>49</v>
      </c>
      <c r="J185" s="90">
        <f t="shared" si="45"/>
        <v>2031</v>
      </c>
      <c r="K185" s="95">
        <f t="shared" si="46"/>
        <v>48122</v>
      </c>
    </row>
    <row r="186" spans="2:11" outlineLevel="1">
      <c r="B186" s="95">
        <f t="shared" si="42"/>
        <v>48153</v>
      </c>
      <c r="C186" s="92">
        <f>IF(F186&lt;&gt;0,-INDEX([9]Delta!$F$1:$EE$65553,$L$20,$I186),0)</f>
        <v>59310.225435346365</v>
      </c>
      <c r="D186" s="88">
        <f>IF(ISNUMBER($F186),VLOOKUP($J186,'Table 1'!$B$13:$C$33,2,FALSE)/12*1000*Study_MW,"")</f>
        <v>0</v>
      </c>
      <c r="E186" s="88">
        <f t="shared" si="43"/>
        <v>59310.225435346365</v>
      </c>
      <c r="F186" s="92">
        <f>INDEX([9]Delta!$F$1:$EE$65553,$L$21,$I186)</f>
        <v>1562.1</v>
      </c>
      <c r="G186" s="93">
        <f t="shared" si="44"/>
        <v>37.968264154245162</v>
      </c>
      <c r="I186" s="94">
        <f t="shared" si="41"/>
        <v>50</v>
      </c>
      <c r="J186" s="90">
        <f t="shared" si="45"/>
        <v>2031</v>
      </c>
      <c r="K186" s="95">
        <f t="shared" si="46"/>
        <v>48153</v>
      </c>
    </row>
    <row r="187" spans="2:11" outlineLevel="1">
      <c r="B187" s="99">
        <f t="shared" si="42"/>
        <v>48183</v>
      </c>
      <c r="C187" s="96">
        <f>IF(F187&lt;&gt;0,-INDEX([9]Delta!$F$1:$EE$65553,$L$20,$I187),0)</f>
        <v>60196.428350865841</v>
      </c>
      <c r="D187" s="97">
        <f>IF(ISNUMBER($F187),VLOOKUP($J187,'Table 1'!$B$13:$C$33,2,FALSE)/12*1000*Study_MW,"")</f>
        <v>0</v>
      </c>
      <c r="E187" s="97">
        <f t="shared" si="43"/>
        <v>60196.428350865841</v>
      </c>
      <c r="F187" s="96">
        <f>INDEX([9]Delta!$F$1:$EE$65553,$L$21,$I187)</f>
        <v>1319.6389999999999</v>
      </c>
      <c r="G187" s="98">
        <f t="shared" si="44"/>
        <v>45.61583004963164</v>
      </c>
      <c r="I187" s="81">
        <f t="shared" si="41"/>
        <v>51</v>
      </c>
      <c r="J187" s="90">
        <f t="shared" si="45"/>
        <v>2031</v>
      </c>
      <c r="K187" s="99">
        <f t="shared" si="46"/>
        <v>48183</v>
      </c>
    </row>
    <row r="188" spans="2:11" outlineLevel="1" collapsed="1">
      <c r="B188" s="91">
        <f t="shared" si="42"/>
        <v>48214</v>
      </c>
      <c r="C188" s="86">
        <f>IF(F188&lt;&gt;0,-INDEX([9]Delta!$F$1:$EE$65553,$L$20,$I188),0)</f>
        <v>63541.25371029973</v>
      </c>
      <c r="D188" s="87">
        <f>IF(ISNUMBER($F188),VLOOKUP($J188,'Table 1'!$B$13:$C$33,2,FALSE)/12*1000*Study_MW,"")</f>
        <v>0</v>
      </c>
      <c r="E188" s="87">
        <f t="shared" si="43"/>
        <v>63541.25371029973</v>
      </c>
      <c r="F188" s="86">
        <f>INDEX([9]Delta!$F$1:$EE$65553,$L$21,$I188)</f>
        <v>1437.7180000000001</v>
      </c>
      <c r="G188" s="89">
        <f t="shared" si="44"/>
        <v>44.195908871071886</v>
      </c>
      <c r="I188" s="77">
        <f>I68</f>
        <v>53</v>
      </c>
      <c r="J188" s="90">
        <f t="shared" si="45"/>
        <v>2032</v>
      </c>
      <c r="K188" s="91">
        <f t="shared" si="46"/>
        <v>48214</v>
      </c>
    </row>
    <row r="189" spans="2:11" outlineLevel="1">
      <c r="B189" s="95">
        <f t="shared" si="42"/>
        <v>48245</v>
      </c>
      <c r="C189" s="92">
        <f>IF(F189&lt;&gt;0,-INDEX([9]Delta!$F$1:$EE$65553,$L$20,$I189),0)</f>
        <v>62709.41663596034</v>
      </c>
      <c r="D189" s="88">
        <f>IF(ISNUMBER($F189),VLOOKUP($J189,'Table 1'!$B$13:$C$33,2,FALSE)/12*1000*Study_MW,"")</f>
        <v>0</v>
      </c>
      <c r="E189" s="88">
        <f t="shared" si="43"/>
        <v>62709.41663596034</v>
      </c>
      <c r="F189" s="92">
        <f>INDEX([9]Delta!$F$1:$EE$65553,$L$21,$I189)</f>
        <v>1457.482</v>
      </c>
      <c r="G189" s="93">
        <f t="shared" si="44"/>
        <v>43.025860103905465</v>
      </c>
      <c r="I189" s="94">
        <f t="shared" si="41"/>
        <v>54</v>
      </c>
      <c r="J189" s="90">
        <f t="shared" si="45"/>
        <v>2032</v>
      </c>
      <c r="K189" s="95">
        <f t="shared" si="46"/>
        <v>48245</v>
      </c>
    </row>
    <row r="190" spans="2:11" outlineLevel="1">
      <c r="B190" s="95">
        <f t="shared" si="42"/>
        <v>48274</v>
      </c>
      <c r="C190" s="92">
        <f>IF(F190&lt;&gt;0,-INDEX([9]Delta!$F$1:$EE$65553,$L$20,$I190),0)</f>
        <v>72291.64132142067</v>
      </c>
      <c r="D190" s="88">
        <f>IF(ISNUMBER($F190),VLOOKUP($J190,'Table 1'!$B$13:$C$33,2,FALSE)/12*1000*Study_MW,"")</f>
        <v>0</v>
      </c>
      <c r="E190" s="88">
        <f t="shared" si="43"/>
        <v>72291.64132142067</v>
      </c>
      <c r="F190" s="92">
        <f>INDEX([9]Delta!$F$1:$EE$65553,$L$21,$I190)</f>
        <v>1906.4690000000001</v>
      </c>
      <c r="G190" s="93">
        <f t="shared" si="44"/>
        <v>37.9191276235914</v>
      </c>
      <c r="I190" s="94">
        <f t="shared" si="41"/>
        <v>55</v>
      </c>
      <c r="J190" s="90">
        <f t="shared" si="45"/>
        <v>2032</v>
      </c>
      <c r="K190" s="95">
        <f t="shared" si="46"/>
        <v>48274</v>
      </c>
    </row>
    <row r="191" spans="2:11" outlineLevel="1">
      <c r="B191" s="95">
        <f t="shared" si="42"/>
        <v>48305</v>
      </c>
      <c r="C191" s="92">
        <f>IF(F191&lt;&gt;0,-INDEX([9]Delta!$F$1:$EE$65553,$L$20,$I191),0)</f>
        <v>63556.84015327692</v>
      </c>
      <c r="D191" s="88">
        <f>IF(ISNUMBER($F191),VLOOKUP($J191,'Table 1'!$B$13:$C$33,2,FALSE)/12*1000*Study_MW,"")</f>
        <v>0</v>
      </c>
      <c r="E191" s="88">
        <f t="shared" si="43"/>
        <v>63556.84015327692</v>
      </c>
      <c r="F191" s="92">
        <f>INDEX([9]Delta!$F$1:$EE$65553,$L$21,$I191)</f>
        <v>1969.86</v>
      </c>
      <c r="G191" s="93">
        <f t="shared" si="44"/>
        <v>32.264648326925226</v>
      </c>
      <c r="I191" s="94">
        <f t="shared" si="41"/>
        <v>56</v>
      </c>
      <c r="J191" s="90">
        <f t="shared" si="45"/>
        <v>2032</v>
      </c>
      <c r="K191" s="95">
        <f t="shared" si="46"/>
        <v>48305</v>
      </c>
    </row>
    <row r="192" spans="2:11" outlineLevel="1">
      <c r="B192" s="95">
        <f t="shared" si="42"/>
        <v>48335</v>
      </c>
      <c r="C192" s="92">
        <f>IF(F192&lt;&gt;0,-INDEX([9]Delta!$F$1:$EE$65553,$L$20,$I192),0)</f>
        <v>77402.142106354237</v>
      </c>
      <c r="D192" s="88">
        <f>IF(ISNUMBER($F192),VLOOKUP($J192,'Table 1'!$B$13:$C$33,2,FALSE)/12*1000*Study_MW,"")</f>
        <v>0</v>
      </c>
      <c r="E192" s="88">
        <f t="shared" si="43"/>
        <v>77402.142106354237</v>
      </c>
      <c r="F192" s="92">
        <f>INDEX([9]Delta!$F$1:$EE$65553,$L$21,$I192)</f>
        <v>2117.3310000000001</v>
      </c>
      <c r="G192" s="93">
        <f t="shared" si="44"/>
        <v>36.556467603012578</v>
      </c>
      <c r="I192" s="94">
        <f t="shared" si="41"/>
        <v>57</v>
      </c>
      <c r="J192" s="90">
        <f t="shared" si="45"/>
        <v>2032</v>
      </c>
      <c r="K192" s="95">
        <f t="shared" si="46"/>
        <v>48335</v>
      </c>
    </row>
    <row r="193" spans="2:11" outlineLevel="1">
      <c r="B193" s="95">
        <f t="shared" si="42"/>
        <v>48366</v>
      </c>
      <c r="C193" s="92">
        <f>IF(F193&lt;&gt;0,-INDEX([9]Delta!$F$1:$EE$65553,$L$20,$I193),0)</f>
        <v>75144.785368382931</v>
      </c>
      <c r="D193" s="88">
        <f>IF(ISNUMBER($F193),VLOOKUP($J193,'Table 1'!$B$13:$C$33,2,FALSE)/12*1000*Study_MW,"")</f>
        <v>0</v>
      </c>
      <c r="E193" s="88">
        <f t="shared" si="43"/>
        <v>75144.785368382931</v>
      </c>
      <c r="F193" s="92">
        <f>INDEX([9]Delta!$F$1:$EE$65553,$L$21,$I193)</f>
        <v>2115.09</v>
      </c>
      <c r="G193" s="93">
        <f t="shared" si="44"/>
        <v>35.527937519624665</v>
      </c>
      <c r="I193" s="94">
        <f t="shared" si="41"/>
        <v>58</v>
      </c>
      <c r="J193" s="90">
        <f t="shared" si="45"/>
        <v>2032</v>
      </c>
      <c r="K193" s="95">
        <f t="shared" si="46"/>
        <v>48366</v>
      </c>
    </row>
    <row r="194" spans="2:11" outlineLevel="1">
      <c r="B194" s="95">
        <f t="shared" si="42"/>
        <v>48396</v>
      </c>
      <c r="C194" s="92">
        <f>IF(F194&lt;&gt;0,-INDEX([9]Delta!$F$1:$EE$65553,$L$20,$I194),0)</f>
        <v>114337.46200314164</v>
      </c>
      <c r="D194" s="88">
        <f>IF(ISNUMBER($F194),VLOOKUP($J194,'Table 1'!$B$13:$C$33,2,FALSE)/12*1000*Study_MW,"")</f>
        <v>0</v>
      </c>
      <c r="E194" s="88">
        <f t="shared" si="43"/>
        <v>114337.46200314164</v>
      </c>
      <c r="F194" s="92">
        <f>INDEX([9]Delta!$F$1:$EE$65553,$L$21,$I194)</f>
        <v>1993.703</v>
      </c>
      <c r="G194" s="93">
        <f t="shared" si="44"/>
        <v>57.349295257689654</v>
      </c>
      <c r="I194" s="94">
        <f t="shared" si="41"/>
        <v>59</v>
      </c>
      <c r="J194" s="90">
        <f t="shared" si="45"/>
        <v>2032</v>
      </c>
      <c r="K194" s="95">
        <f t="shared" si="46"/>
        <v>48396</v>
      </c>
    </row>
    <row r="195" spans="2:11" outlineLevel="1">
      <c r="B195" s="95">
        <f t="shared" si="42"/>
        <v>48427</v>
      </c>
      <c r="C195" s="92">
        <f>IF(F195&lt;&gt;0,-INDEX([9]Delta!$F$1:$EE$65553,$L$20,$I195),0)</f>
        <v>111379.82234430313</v>
      </c>
      <c r="D195" s="88">
        <f>IF(ISNUMBER($F195),VLOOKUP($J195,'Table 1'!$B$13:$C$33,2,FALSE)/12*1000*Study_MW,"")</f>
        <v>0</v>
      </c>
      <c r="E195" s="88">
        <f t="shared" si="43"/>
        <v>111379.82234430313</v>
      </c>
      <c r="F195" s="92">
        <f>INDEX([9]Delta!$F$1:$EE$65553,$L$21,$I195)</f>
        <v>2104.2489999999998</v>
      </c>
      <c r="G195" s="93">
        <f t="shared" si="44"/>
        <v>52.930913757974054</v>
      </c>
      <c r="I195" s="94">
        <f t="shared" si="41"/>
        <v>60</v>
      </c>
      <c r="J195" s="90">
        <f t="shared" si="45"/>
        <v>2032</v>
      </c>
      <c r="K195" s="95">
        <f t="shared" si="46"/>
        <v>48427</v>
      </c>
    </row>
    <row r="196" spans="2:11" outlineLevel="1">
      <c r="B196" s="95">
        <f t="shared" si="42"/>
        <v>48458</v>
      </c>
      <c r="C196" s="92">
        <f>IF(F196&lt;&gt;0,-INDEX([9]Delta!$F$1:$EE$65553,$L$20,$I196),0)</f>
        <v>77280.907658278942</v>
      </c>
      <c r="D196" s="88">
        <f>IF(ISNUMBER($F196),VLOOKUP($J196,'Table 1'!$B$13:$C$33,2,FALSE)/12*1000*Study_MW,"")</f>
        <v>0</v>
      </c>
      <c r="E196" s="88">
        <f t="shared" si="43"/>
        <v>77280.907658278942</v>
      </c>
      <c r="F196" s="92">
        <f>INDEX([9]Delta!$F$1:$EE$65553,$L$21,$I196)</f>
        <v>2047.86</v>
      </c>
      <c r="G196" s="93">
        <f t="shared" si="44"/>
        <v>37.737397897453413</v>
      </c>
      <c r="I196" s="94">
        <f t="shared" si="41"/>
        <v>61</v>
      </c>
      <c r="J196" s="90">
        <f t="shared" si="45"/>
        <v>2032</v>
      </c>
      <c r="K196" s="95">
        <f t="shared" si="46"/>
        <v>48458</v>
      </c>
    </row>
    <row r="197" spans="2:11" outlineLevel="1">
      <c r="B197" s="95">
        <f t="shared" si="42"/>
        <v>48488</v>
      </c>
      <c r="C197" s="92">
        <f>IF(F197&lt;&gt;0,-INDEX([9]Delta!$F$1:$EE$65553,$L$20,$I197),0)</f>
        <v>83217.302009940147</v>
      </c>
      <c r="D197" s="88">
        <f>IF(ISNUMBER($F197),VLOOKUP($J197,'Table 1'!$B$13:$C$33,2,FALSE)/12*1000*Study_MW,"")</f>
        <v>0</v>
      </c>
      <c r="E197" s="88">
        <f t="shared" si="43"/>
        <v>83217.302009940147</v>
      </c>
      <c r="F197" s="92">
        <f>INDEX([9]Delta!$F$1:$EE$65553,$L$21,$I197)</f>
        <v>1953.8989999999999</v>
      </c>
      <c r="G197" s="93">
        <f t="shared" si="44"/>
        <v>42.590380572353098</v>
      </c>
      <c r="I197" s="94">
        <f t="shared" si="41"/>
        <v>62</v>
      </c>
      <c r="J197" s="90">
        <f t="shared" si="45"/>
        <v>2032</v>
      </c>
      <c r="K197" s="95">
        <f t="shared" si="46"/>
        <v>48488</v>
      </c>
    </row>
    <row r="198" spans="2:11" outlineLevel="1">
      <c r="B198" s="95">
        <f t="shared" si="42"/>
        <v>48519</v>
      </c>
      <c r="C198" s="92">
        <f>IF(F198&lt;&gt;0,-INDEX([9]Delta!$F$1:$EE$65553,$L$20,$I198),0)</f>
        <v>64285.420107424259</v>
      </c>
      <c r="D198" s="88">
        <f>IF(ISNUMBER($F198),VLOOKUP($J198,'Table 1'!$B$13:$C$33,2,FALSE)/12*1000*Study_MW,"")</f>
        <v>0</v>
      </c>
      <c r="E198" s="88">
        <f t="shared" si="43"/>
        <v>64285.420107424259</v>
      </c>
      <c r="F198" s="92">
        <f>INDEX([9]Delta!$F$1:$EE$65553,$L$21,$I198)</f>
        <v>1554.3</v>
      </c>
      <c r="G198" s="93">
        <f t="shared" si="44"/>
        <v>41.359724703998111</v>
      </c>
      <c r="I198" s="94">
        <f t="shared" si="41"/>
        <v>63</v>
      </c>
      <c r="J198" s="90">
        <f t="shared" si="45"/>
        <v>2032</v>
      </c>
      <c r="K198" s="95">
        <f t="shared" si="46"/>
        <v>48519</v>
      </c>
    </row>
    <row r="199" spans="2:11" outlineLevel="1">
      <c r="B199" s="99">
        <f t="shared" si="42"/>
        <v>48549</v>
      </c>
      <c r="C199" s="96">
        <f>IF(F199&lt;&gt;0,-INDEX([9]Delta!$F$1:$EE$65553,$L$20,$I199),0)</f>
        <v>73055.238288611174</v>
      </c>
      <c r="D199" s="97">
        <f>IF(ISNUMBER($F199),VLOOKUP($J199,'Table 1'!$B$13:$C$33,2,FALSE)/12*1000*Study_MW,"")</f>
        <v>0</v>
      </c>
      <c r="E199" s="97">
        <f t="shared" si="43"/>
        <v>73055.238288611174</v>
      </c>
      <c r="F199" s="96">
        <f>INDEX([9]Delta!$F$1:$EE$65553,$L$21,$I199)</f>
        <v>1313.0360000000001</v>
      </c>
      <c r="G199" s="98">
        <f t="shared" si="44"/>
        <v>55.638412266389629</v>
      </c>
      <c r="I199" s="81">
        <f t="shared" si="41"/>
        <v>64</v>
      </c>
      <c r="J199" s="90">
        <f t="shared" si="45"/>
        <v>2032</v>
      </c>
      <c r="K199" s="99">
        <f t="shared" si="46"/>
        <v>48549</v>
      </c>
    </row>
    <row r="200" spans="2:11">
      <c r="B200" s="91">
        <f t="shared" si="42"/>
        <v>48580</v>
      </c>
      <c r="C200" s="86">
        <f>IF(F200&lt;&gt;0,-INDEX([9]Delta!$F$1:$EE$65553,$L$20,$I200),0)</f>
        <v>30148.530306607485</v>
      </c>
      <c r="D200" s="87">
        <f>IF(ISNUMBER($F200),VLOOKUP($J200,'Table 1'!$B$13:$C$33,2,FALSE)/12*1000*Study_MW,"")</f>
        <v>110833.05951957629</v>
      </c>
      <c r="E200" s="87">
        <f t="shared" si="43"/>
        <v>140981.58982618377</v>
      </c>
      <c r="F200" s="86">
        <f>INDEX([9]Delta!$F$1:$EE$65553,$L$21,$I200)</f>
        <v>1430.5260000000001</v>
      </c>
      <c r="G200" s="89">
        <f>IFERROR(E200/$F200,0)</f>
        <v>98.552273657510426</v>
      </c>
      <c r="I200" s="77">
        <f>I80</f>
        <v>66</v>
      </c>
      <c r="J200" s="90">
        <f t="shared" si="45"/>
        <v>2033</v>
      </c>
      <c r="K200" s="91">
        <f t="shared" si="46"/>
        <v>48580</v>
      </c>
    </row>
    <row r="201" spans="2:11">
      <c r="B201" s="95">
        <f t="shared" si="42"/>
        <v>48611</v>
      </c>
      <c r="C201" s="92">
        <f>IF(F201&lt;&gt;0,-INDEX([9]Delta!$F$1:$EE$65553,$L$20,$I201),0)</f>
        <v>22819.0753890872</v>
      </c>
      <c r="D201" s="88">
        <f>IF(ISNUMBER($F201),VLOOKUP($J201,'Table 1'!$B$13:$C$33,2,FALSE)/12*1000*Study_MW,"")</f>
        <v>110833.05951957629</v>
      </c>
      <c r="E201" s="88">
        <f t="shared" si="43"/>
        <v>133652.13490866349</v>
      </c>
      <c r="F201" s="92">
        <f>INDEX([9]Delta!$F$1:$EE$65553,$L$21,$I201)</f>
        <v>1400.2239999999999</v>
      </c>
      <c r="G201" s="93">
        <f t="shared" ref="G201:G259" si="47">IFERROR(E201/$F201,0)</f>
        <v>95.450538562875295</v>
      </c>
      <c r="I201" s="94">
        <f t="shared" si="41"/>
        <v>67</v>
      </c>
      <c r="J201" s="90">
        <f t="shared" si="45"/>
        <v>2033</v>
      </c>
      <c r="K201" s="95">
        <f t="shared" si="46"/>
        <v>48611</v>
      </c>
    </row>
    <row r="202" spans="2:11">
      <c r="B202" s="95">
        <f t="shared" si="42"/>
        <v>48639</v>
      </c>
      <c r="C202" s="92">
        <f>IF(F202&lt;&gt;0,-INDEX([9]Delta!$F$1:$EE$65553,$L$20,$I202),0)</f>
        <v>18493.145402371883</v>
      </c>
      <c r="D202" s="88">
        <f>IF(ISNUMBER($F202),VLOOKUP($J202,'Table 1'!$B$13:$C$33,2,FALSE)/12*1000*Study_MW,"")</f>
        <v>110833.05951957629</v>
      </c>
      <c r="E202" s="88">
        <f t="shared" si="43"/>
        <v>129326.20492194817</v>
      </c>
      <c r="F202" s="92">
        <f>INDEX([9]Delta!$F$1:$EE$65553,$L$21,$I202)</f>
        <v>1896.921</v>
      </c>
      <c r="G202" s="93">
        <f t="shared" si="47"/>
        <v>68.176906113616838</v>
      </c>
      <c r="I202" s="94">
        <f t="shared" si="41"/>
        <v>68</v>
      </c>
      <c r="J202" s="90">
        <f t="shared" si="45"/>
        <v>2033</v>
      </c>
      <c r="K202" s="95">
        <f t="shared" si="46"/>
        <v>48639</v>
      </c>
    </row>
    <row r="203" spans="2:11">
      <c r="B203" s="95">
        <f t="shared" si="42"/>
        <v>48670</v>
      </c>
      <c r="C203" s="92">
        <f>IF(F203&lt;&gt;0,-INDEX([9]Delta!$F$1:$EE$65553,$L$20,$I203),0)</f>
        <v>9828.2590379416943</v>
      </c>
      <c r="D203" s="88">
        <f>IF(ISNUMBER($F203),VLOOKUP($J203,'Table 1'!$B$13:$C$33,2,FALSE)/12*1000*Study_MW,"")</f>
        <v>110833.05951957629</v>
      </c>
      <c r="E203" s="88">
        <f t="shared" si="43"/>
        <v>120661.31855751798</v>
      </c>
      <c r="F203" s="92">
        <f>INDEX([9]Delta!$F$1:$EE$65553,$L$21,$I203)</f>
        <v>1960.08</v>
      </c>
      <c r="G203" s="93">
        <f t="shared" si="47"/>
        <v>61.559384595280797</v>
      </c>
      <c r="I203" s="94">
        <f t="shared" si="41"/>
        <v>69</v>
      </c>
      <c r="J203" s="90">
        <f t="shared" si="45"/>
        <v>2033</v>
      </c>
      <c r="K203" s="95">
        <f t="shared" si="46"/>
        <v>48670</v>
      </c>
    </row>
    <row r="204" spans="2:11">
      <c r="B204" s="95">
        <f t="shared" si="42"/>
        <v>48700</v>
      </c>
      <c r="C204" s="92">
        <f>IF(F204&lt;&gt;0,-INDEX([9]Delta!$F$1:$EE$65553,$L$20,$I204),0)</f>
        <v>10031.134350478649</v>
      </c>
      <c r="D204" s="88">
        <f>IF(ISNUMBER($F204),VLOOKUP($J204,'Table 1'!$B$13:$C$33,2,FALSE)/12*1000*Study_MW,"")</f>
        <v>110833.05951957629</v>
      </c>
      <c r="E204" s="88">
        <f t="shared" si="43"/>
        <v>120864.19387005494</v>
      </c>
      <c r="F204" s="92">
        <f>INDEX([9]Delta!$F$1:$EE$65553,$L$21,$I204)</f>
        <v>2106.6979999999999</v>
      </c>
      <c r="G204" s="93">
        <f t="shared" si="47"/>
        <v>57.371390617001083</v>
      </c>
      <c r="I204" s="94">
        <f t="shared" si="41"/>
        <v>70</v>
      </c>
      <c r="J204" s="90">
        <f t="shared" si="45"/>
        <v>2033</v>
      </c>
      <c r="K204" s="95">
        <f t="shared" si="46"/>
        <v>48700</v>
      </c>
    </row>
    <row r="205" spans="2:11">
      <c r="B205" s="95">
        <f t="shared" si="42"/>
        <v>48731</v>
      </c>
      <c r="C205" s="92">
        <f>IF(F205&lt;&gt;0,-INDEX([9]Delta!$F$1:$EE$65553,$L$20,$I205),0)</f>
        <v>5318.9546241760254</v>
      </c>
      <c r="D205" s="88">
        <f>IF(ISNUMBER($F205),VLOOKUP($J205,'Table 1'!$B$13:$C$33,2,FALSE)/12*1000*Study_MW,"")</f>
        <v>110833.05951957629</v>
      </c>
      <c r="E205" s="88">
        <f t="shared" si="43"/>
        <v>116152.01414375231</v>
      </c>
      <c r="F205" s="92">
        <f>INDEX([9]Delta!$F$1:$EE$65553,$L$21,$I205)</f>
        <v>2104.56</v>
      </c>
      <c r="G205" s="93">
        <f t="shared" si="47"/>
        <v>55.190640392173336</v>
      </c>
      <c r="I205" s="94">
        <f t="shared" ref="I205:I211" si="48">I85</f>
        <v>71</v>
      </c>
      <c r="J205" s="90">
        <f t="shared" si="45"/>
        <v>2033</v>
      </c>
      <c r="K205" s="95">
        <f t="shared" si="46"/>
        <v>48731</v>
      </c>
    </row>
    <row r="206" spans="2:11">
      <c r="B206" s="95">
        <f t="shared" si="42"/>
        <v>48761</v>
      </c>
      <c r="C206" s="92">
        <f>IF(F206&lt;&gt;0,-INDEX([9]Delta!$F$1:$EE$65553,$L$20,$I206),0)</f>
        <v>11660.883227318525</v>
      </c>
      <c r="D206" s="88">
        <f>IF(ISNUMBER($F206),VLOOKUP($J206,'Table 1'!$B$13:$C$33,2,FALSE)/12*1000*Study_MW,"")</f>
        <v>110833.05951957629</v>
      </c>
      <c r="E206" s="88">
        <f t="shared" si="43"/>
        <v>122493.94274689481</v>
      </c>
      <c r="F206" s="92">
        <f>INDEX([9]Delta!$F$1:$EE$65553,$L$21,$I206)</f>
        <v>1983.69</v>
      </c>
      <c r="G206" s="93">
        <f t="shared" si="47"/>
        <v>61.750547084924968</v>
      </c>
      <c r="I206" s="94">
        <f t="shared" si="48"/>
        <v>72</v>
      </c>
      <c r="J206" s="90">
        <f t="shared" si="45"/>
        <v>2033</v>
      </c>
      <c r="K206" s="95">
        <f t="shared" si="46"/>
        <v>48761</v>
      </c>
    </row>
    <row r="207" spans="2:11">
      <c r="B207" s="95">
        <f t="shared" si="42"/>
        <v>48792</v>
      </c>
      <c r="C207" s="92">
        <f>IF(F207&lt;&gt;0,-INDEX([9]Delta!$F$1:$EE$65553,$L$20,$I207),0)</f>
        <v>19009.762498736382</v>
      </c>
      <c r="D207" s="88">
        <f>IF(ISNUMBER($F207),VLOOKUP($J207,'Table 1'!$B$13:$C$33,2,FALSE)/12*1000*Study_MW,"")</f>
        <v>110833.05951957629</v>
      </c>
      <c r="E207" s="88">
        <f t="shared" si="43"/>
        <v>129842.82201831267</v>
      </c>
      <c r="F207" s="92">
        <f>INDEX([9]Delta!$F$1:$EE$65553,$L$21,$I207)</f>
        <v>2093.7399999999998</v>
      </c>
      <c r="G207" s="93">
        <f t="shared" si="47"/>
        <v>62.01477834798623</v>
      </c>
      <c r="I207" s="94">
        <f t="shared" si="48"/>
        <v>73</v>
      </c>
      <c r="J207" s="90">
        <f t="shared" si="45"/>
        <v>2033</v>
      </c>
      <c r="K207" s="95">
        <f t="shared" si="46"/>
        <v>48792</v>
      </c>
    </row>
    <row r="208" spans="2:11">
      <c r="B208" s="95">
        <f t="shared" si="42"/>
        <v>48823</v>
      </c>
      <c r="C208" s="92">
        <f>IF(F208&lt;&gt;0,-INDEX([9]Delta!$F$1:$EE$65553,$L$20,$I208),0)</f>
        <v>16089.044618487358</v>
      </c>
      <c r="D208" s="88">
        <f>IF(ISNUMBER($F208),VLOOKUP($J208,'Table 1'!$B$13:$C$33,2,FALSE)/12*1000*Study_MW,"")</f>
        <v>110833.05951957629</v>
      </c>
      <c r="E208" s="88">
        <f t="shared" si="43"/>
        <v>126922.10413806365</v>
      </c>
      <c r="F208" s="92">
        <f>INDEX([9]Delta!$F$1:$EE$65553,$L$21,$I208)</f>
        <v>2037.69</v>
      </c>
      <c r="G208" s="93">
        <f t="shared" si="47"/>
        <v>62.287248864186232</v>
      </c>
      <c r="I208" s="94">
        <f t="shared" si="48"/>
        <v>74</v>
      </c>
      <c r="J208" s="90">
        <f t="shared" si="45"/>
        <v>2033</v>
      </c>
      <c r="K208" s="95">
        <f t="shared" si="46"/>
        <v>48823</v>
      </c>
    </row>
    <row r="209" spans="2:11">
      <c r="B209" s="95">
        <f t="shared" si="42"/>
        <v>48853</v>
      </c>
      <c r="C209" s="92">
        <f>IF(F209&lt;&gt;0,-INDEX([9]Delta!$F$1:$EE$65553,$L$20,$I209),0)</f>
        <v>31236.678992062807</v>
      </c>
      <c r="D209" s="88">
        <f>IF(ISNUMBER($F209),VLOOKUP($J209,'Table 1'!$B$13:$C$33,2,FALSE)/12*1000*Study_MW,"")</f>
        <v>110833.05951957629</v>
      </c>
      <c r="E209" s="88">
        <f t="shared" si="43"/>
        <v>142069.73851163909</v>
      </c>
      <c r="F209" s="92">
        <f>INDEX([9]Delta!$F$1:$EE$65553,$L$21,$I209)</f>
        <v>1944.0719999999999</v>
      </c>
      <c r="G209" s="93">
        <f t="shared" si="47"/>
        <v>73.078434601001973</v>
      </c>
      <c r="I209" s="94">
        <f t="shared" si="48"/>
        <v>75</v>
      </c>
      <c r="J209" s="90">
        <f t="shared" si="45"/>
        <v>2033</v>
      </c>
      <c r="K209" s="95">
        <f t="shared" si="46"/>
        <v>48853</v>
      </c>
    </row>
    <row r="210" spans="2:11">
      <c r="B210" s="95">
        <f t="shared" si="42"/>
        <v>48884</v>
      </c>
      <c r="C210" s="92">
        <f>IF(F210&lt;&gt;0,-INDEX([9]Delta!$F$1:$EE$65553,$L$20,$I210),0)</f>
        <v>28923.096300065517</v>
      </c>
      <c r="D210" s="88">
        <f>IF(ISNUMBER($F210),VLOOKUP($J210,'Table 1'!$B$13:$C$33,2,FALSE)/12*1000*Study_MW,"")</f>
        <v>110833.05951957629</v>
      </c>
      <c r="E210" s="88">
        <f t="shared" si="43"/>
        <v>139756.1558196418</v>
      </c>
      <c r="F210" s="92">
        <f>INDEX([9]Delta!$F$1:$EE$65553,$L$21,$I210)</f>
        <v>1546.56</v>
      </c>
      <c r="G210" s="93">
        <f t="shared" si="47"/>
        <v>90.365815629294573</v>
      </c>
      <c r="I210" s="94">
        <f t="shared" si="48"/>
        <v>76</v>
      </c>
      <c r="J210" s="90">
        <f t="shared" si="45"/>
        <v>2033</v>
      </c>
      <c r="K210" s="95">
        <f t="shared" si="46"/>
        <v>48884</v>
      </c>
    </row>
    <row r="211" spans="2:11">
      <c r="B211" s="99">
        <f t="shared" si="42"/>
        <v>48914</v>
      </c>
      <c r="C211" s="96">
        <f>IF(F211&lt;&gt;0,-INDEX([9]Delta!$F$1:$EE$65553,$L$20,$I211),0)</f>
        <v>33148.996221989393</v>
      </c>
      <c r="D211" s="97">
        <f>IF(ISNUMBER($F211),VLOOKUP($J211,'Table 1'!$B$13:$C$33,2,FALSE)/12*1000*Study_MW,"")</f>
        <v>110833.05951957629</v>
      </c>
      <c r="E211" s="97">
        <f t="shared" si="43"/>
        <v>143982.05574156568</v>
      </c>
      <c r="F211" s="96">
        <f>INDEX([9]Delta!$F$1:$EE$65553,$L$21,$I211)</f>
        <v>1306.433</v>
      </c>
      <c r="G211" s="98">
        <f t="shared" si="47"/>
        <v>110.21005726398957</v>
      </c>
      <c r="I211" s="81">
        <f t="shared" si="48"/>
        <v>77</v>
      </c>
      <c r="J211" s="90">
        <f t="shared" si="45"/>
        <v>2033</v>
      </c>
      <c r="K211" s="99">
        <f t="shared" si="46"/>
        <v>48914</v>
      </c>
    </row>
    <row r="212" spans="2:11" outlineLevel="1">
      <c r="B212" s="91">
        <f t="shared" si="42"/>
        <v>48945</v>
      </c>
      <c r="C212" s="218">
        <f>IF(F212&lt;&gt;0,-INDEX([9]Delta!$F$1:$EE$65553,$L$20,$I212),0)</f>
        <v>34006.431934267282</v>
      </c>
      <c r="D212" s="219">
        <f>IF(ISNUMBER($F212),VLOOKUP($J212,'Table 1'!$B$13:$C$33,2,FALSE)/12*1000*Study_MW,"")</f>
        <v>113509.9576145258</v>
      </c>
      <c r="E212" s="219">
        <f t="shared" si="43"/>
        <v>147516.38954879309</v>
      </c>
      <c r="F212" s="218">
        <f>INDEX([9]Delta!$F$1:$EE$65553,$L$21,$I212)</f>
        <v>1423.4580000000001</v>
      </c>
      <c r="G212" s="220">
        <f t="shared" si="47"/>
        <v>103.6324145487911</v>
      </c>
      <c r="I212" s="77">
        <f>I92</f>
        <v>79</v>
      </c>
      <c r="J212" s="90">
        <f t="shared" si="45"/>
        <v>2034</v>
      </c>
      <c r="K212" s="91">
        <f t="shared" si="46"/>
        <v>48945</v>
      </c>
    </row>
    <row r="213" spans="2:11" outlineLevel="1">
      <c r="B213" s="95">
        <f t="shared" ref="B213:B271" si="49">EDATE(B212,1)</f>
        <v>48976</v>
      </c>
      <c r="C213" s="221">
        <f>IF(F213&lt;&gt;0,-INDEX([9]Delta!$F$1:$EE$65553,$L$20,$I213),0)</f>
        <v>24431.568695992231</v>
      </c>
      <c r="D213" s="222">
        <f>IF(ISNUMBER($F213),VLOOKUP($J213,'Table 1'!$B$13:$C$33,2,FALSE)/12*1000*Study_MW,"")</f>
        <v>113509.9576145258</v>
      </c>
      <c r="E213" s="222">
        <f t="shared" ref="E213:E259" si="50">C213+D213</f>
        <v>137941.52631051803</v>
      </c>
      <c r="F213" s="221">
        <f>INDEX([9]Delta!$F$1:$EE$65553,$L$21,$I213)</f>
        <v>1393.28</v>
      </c>
      <c r="G213" s="223">
        <f t="shared" si="47"/>
        <v>99.004885098844483</v>
      </c>
      <c r="I213" s="94">
        <f t="shared" ref="I213:I235" si="51">I93</f>
        <v>80</v>
      </c>
      <c r="J213" s="90">
        <f t="shared" ref="J213:J259" si="52">YEAR(B213)</f>
        <v>2034</v>
      </c>
      <c r="K213" s="95">
        <f t="shared" si="46"/>
        <v>48976</v>
      </c>
    </row>
    <row r="214" spans="2:11" outlineLevel="1">
      <c r="B214" s="95">
        <f t="shared" si="49"/>
        <v>49004</v>
      </c>
      <c r="C214" s="221">
        <f>IF(F214&lt;&gt;0,-INDEX([9]Delta!$F$1:$EE$65553,$L$20,$I214),0)</f>
        <v>21075.097438216209</v>
      </c>
      <c r="D214" s="222">
        <f>IF(ISNUMBER($F214),VLOOKUP($J214,'Table 1'!$B$13:$C$33,2,FALSE)/12*1000*Study_MW,"")</f>
        <v>113509.9576145258</v>
      </c>
      <c r="E214" s="222">
        <f t="shared" si="50"/>
        <v>134585.05505274201</v>
      </c>
      <c r="F214" s="221">
        <f>INDEX([9]Delta!$F$1:$EE$65553,$L$21,$I214)</f>
        <v>1887.3420000000001</v>
      </c>
      <c r="G214" s="223">
        <f t="shared" si="47"/>
        <v>71.309309628430881</v>
      </c>
      <c r="I214" s="94">
        <f t="shared" si="51"/>
        <v>81</v>
      </c>
      <c r="J214" s="90">
        <f t="shared" si="52"/>
        <v>2034</v>
      </c>
      <c r="K214" s="95">
        <f t="shared" si="46"/>
        <v>49004</v>
      </c>
    </row>
    <row r="215" spans="2:11" outlineLevel="1">
      <c r="B215" s="95">
        <f t="shared" si="49"/>
        <v>49035</v>
      </c>
      <c r="C215" s="221">
        <f>IF(F215&lt;&gt;0,-INDEX([9]Delta!$F$1:$EE$65553,$L$20,$I215),0)</f>
        <v>12063.434008061886</v>
      </c>
      <c r="D215" s="222">
        <f>IF(ISNUMBER($F215),VLOOKUP($J215,'Table 1'!$B$13:$C$33,2,FALSE)/12*1000*Study_MW,"")</f>
        <v>113509.9576145258</v>
      </c>
      <c r="E215" s="222">
        <f t="shared" si="50"/>
        <v>125573.39162258769</v>
      </c>
      <c r="F215" s="221">
        <f>INDEX([9]Delta!$F$1:$EE$65553,$L$21,$I215)</f>
        <v>1950.24</v>
      </c>
      <c r="G215" s="223">
        <f t="shared" si="47"/>
        <v>64.388686327112396</v>
      </c>
      <c r="I215" s="94">
        <f t="shared" si="51"/>
        <v>82</v>
      </c>
      <c r="J215" s="90">
        <f t="shared" si="52"/>
        <v>2034</v>
      </c>
      <c r="K215" s="95">
        <f t="shared" si="46"/>
        <v>49035</v>
      </c>
    </row>
    <row r="216" spans="2:11" outlineLevel="1">
      <c r="B216" s="95">
        <f t="shared" si="49"/>
        <v>49065</v>
      </c>
      <c r="C216" s="221">
        <f>IF(F216&lt;&gt;0,-INDEX([9]Delta!$F$1:$EE$65553,$L$20,$I216),0)</f>
        <v>11371.179870277643</v>
      </c>
      <c r="D216" s="222">
        <f>IF(ISNUMBER($F216),VLOOKUP($J216,'Table 1'!$B$13:$C$33,2,FALSE)/12*1000*Study_MW,"")</f>
        <v>113509.9576145258</v>
      </c>
      <c r="E216" s="222">
        <f t="shared" si="50"/>
        <v>124881.13748480345</v>
      </c>
      <c r="F216" s="221">
        <f>INDEX([9]Delta!$F$1:$EE$65553,$L$21,$I216)</f>
        <v>2096.1579999999999</v>
      </c>
      <c r="G216" s="223">
        <f t="shared" si="47"/>
        <v>59.576204410547035</v>
      </c>
      <c r="I216" s="94">
        <f t="shared" si="51"/>
        <v>83</v>
      </c>
      <c r="J216" s="90">
        <f t="shared" si="52"/>
        <v>2034</v>
      </c>
      <c r="K216" s="95">
        <f t="shared" si="46"/>
        <v>49065</v>
      </c>
    </row>
    <row r="217" spans="2:11" outlineLevel="1">
      <c r="B217" s="95">
        <f t="shared" si="49"/>
        <v>49096</v>
      </c>
      <c r="C217" s="221">
        <f>IF(F217&lt;&gt;0,-INDEX([9]Delta!$F$1:$EE$65553,$L$20,$I217),0)</f>
        <v>6043.8433330059052</v>
      </c>
      <c r="D217" s="222">
        <f>IF(ISNUMBER($F217),VLOOKUP($J217,'Table 1'!$B$13:$C$33,2,FALSE)/12*1000*Study_MW,"")</f>
        <v>113509.9576145258</v>
      </c>
      <c r="E217" s="222">
        <f t="shared" si="50"/>
        <v>119553.80094753171</v>
      </c>
      <c r="F217" s="221">
        <f>INDEX([9]Delta!$F$1:$EE$65553,$L$21,$I217)</f>
        <v>2094.0300000000002</v>
      </c>
      <c r="G217" s="223">
        <f t="shared" si="47"/>
        <v>57.092687758786504</v>
      </c>
      <c r="I217" s="94">
        <f t="shared" si="51"/>
        <v>84</v>
      </c>
      <c r="J217" s="90">
        <f t="shared" si="52"/>
        <v>2034</v>
      </c>
      <c r="K217" s="95">
        <f t="shared" si="46"/>
        <v>49096</v>
      </c>
    </row>
    <row r="218" spans="2:11" outlineLevel="1">
      <c r="B218" s="95">
        <f t="shared" si="49"/>
        <v>49126</v>
      </c>
      <c r="C218" s="221">
        <f>IF(F218&lt;&gt;0,-INDEX([9]Delta!$F$1:$EE$65553,$L$20,$I218),0)</f>
        <v>13414.956674307585</v>
      </c>
      <c r="D218" s="222">
        <f>IF(ISNUMBER($F218),VLOOKUP($J218,'Table 1'!$B$13:$C$33,2,FALSE)/12*1000*Study_MW,"")</f>
        <v>113509.9576145258</v>
      </c>
      <c r="E218" s="222">
        <f t="shared" si="50"/>
        <v>126924.91428883339</v>
      </c>
      <c r="F218" s="221">
        <f>INDEX([9]Delta!$F$1:$EE$65553,$L$21,$I218)</f>
        <v>1973.8009999999999</v>
      </c>
      <c r="G218" s="223">
        <f t="shared" si="47"/>
        <v>64.304818109238667</v>
      </c>
      <c r="I218" s="94">
        <f t="shared" si="51"/>
        <v>85</v>
      </c>
      <c r="J218" s="90">
        <f t="shared" si="52"/>
        <v>2034</v>
      </c>
      <c r="K218" s="95">
        <f t="shared" si="46"/>
        <v>49126</v>
      </c>
    </row>
    <row r="219" spans="2:11" outlineLevel="1">
      <c r="B219" s="95">
        <f t="shared" si="49"/>
        <v>49157</v>
      </c>
      <c r="C219" s="221">
        <f>IF(F219&lt;&gt;0,-INDEX([9]Delta!$F$1:$EE$65553,$L$20,$I219),0)</f>
        <v>20044.569307297468</v>
      </c>
      <c r="D219" s="222">
        <f>IF(ISNUMBER($F219),VLOOKUP($J219,'Table 1'!$B$13:$C$33,2,FALSE)/12*1000*Study_MW,"")</f>
        <v>113509.9576145258</v>
      </c>
      <c r="E219" s="222">
        <f t="shared" si="50"/>
        <v>133554.52692182327</v>
      </c>
      <c r="F219" s="221">
        <f>INDEX([9]Delta!$F$1:$EE$65553,$L$21,$I219)</f>
        <v>2083.2620000000002</v>
      </c>
      <c r="G219" s="223">
        <f t="shared" si="47"/>
        <v>64.108367992995241</v>
      </c>
      <c r="I219" s="94">
        <f t="shared" si="51"/>
        <v>86</v>
      </c>
      <c r="J219" s="90">
        <f t="shared" si="52"/>
        <v>2034</v>
      </c>
      <c r="K219" s="95">
        <f t="shared" si="46"/>
        <v>49157</v>
      </c>
    </row>
    <row r="220" spans="2:11" outlineLevel="1">
      <c r="B220" s="95">
        <f t="shared" si="49"/>
        <v>49188</v>
      </c>
      <c r="C220" s="221">
        <f>IF(F220&lt;&gt;0,-INDEX([9]Delta!$F$1:$EE$65553,$L$20,$I220),0)</f>
        <v>18968.946801006794</v>
      </c>
      <c r="D220" s="222">
        <f>IF(ISNUMBER($F220),VLOOKUP($J220,'Table 1'!$B$13:$C$33,2,FALSE)/12*1000*Study_MW,"")</f>
        <v>113509.9576145258</v>
      </c>
      <c r="E220" s="222">
        <f t="shared" si="50"/>
        <v>132478.9044155326</v>
      </c>
      <c r="F220" s="221">
        <f>INDEX([9]Delta!$F$1:$EE$65553,$L$21,$I220)</f>
        <v>2027.43</v>
      </c>
      <c r="G220" s="223">
        <f t="shared" si="47"/>
        <v>65.34326926973192</v>
      </c>
      <c r="I220" s="94">
        <f t="shared" si="51"/>
        <v>87</v>
      </c>
      <c r="J220" s="90">
        <f t="shared" si="52"/>
        <v>2034</v>
      </c>
      <c r="K220" s="95">
        <f t="shared" si="46"/>
        <v>49188</v>
      </c>
    </row>
    <row r="221" spans="2:11" outlineLevel="1">
      <c r="B221" s="95">
        <f t="shared" si="49"/>
        <v>49218</v>
      </c>
      <c r="C221" s="221">
        <f>IF(F221&lt;&gt;0,-INDEX([9]Delta!$F$1:$EE$65553,$L$20,$I221),0)</f>
        <v>32109.795834153891</v>
      </c>
      <c r="D221" s="222">
        <f>IF(ISNUMBER($F221),VLOOKUP($J221,'Table 1'!$B$13:$C$33,2,FALSE)/12*1000*Study_MW,"")</f>
        <v>113509.9576145258</v>
      </c>
      <c r="E221" s="222">
        <f t="shared" si="50"/>
        <v>145619.75344867969</v>
      </c>
      <c r="F221" s="221">
        <f>INDEX([9]Delta!$F$1:$EE$65553,$L$21,$I221)</f>
        <v>1934.307</v>
      </c>
      <c r="G221" s="223">
        <f t="shared" si="47"/>
        <v>75.282648229407059</v>
      </c>
      <c r="I221" s="94">
        <f t="shared" si="51"/>
        <v>88</v>
      </c>
      <c r="J221" s="90">
        <f t="shared" si="52"/>
        <v>2034</v>
      </c>
      <c r="K221" s="95">
        <f t="shared" si="46"/>
        <v>49218</v>
      </c>
    </row>
    <row r="222" spans="2:11" outlineLevel="1">
      <c r="B222" s="95">
        <f t="shared" si="49"/>
        <v>49249</v>
      </c>
      <c r="C222" s="221">
        <f>IF(F222&lt;&gt;0,-INDEX([9]Delta!$F$1:$EE$65553,$L$20,$I222),0)</f>
        <v>30470.030324220657</v>
      </c>
      <c r="D222" s="222">
        <f>IF(ISNUMBER($F222),VLOOKUP($J222,'Table 1'!$B$13:$C$33,2,FALSE)/12*1000*Study_MW,"")</f>
        <v>113509.9576145258</v>
      </c>
      <c r="E222" s="222">
        <f t="shared" si="50"/>
        <v>143979.98793874646</v>
      </c>
      <c r="F222" s="221">
        <f>INDEX([9]Delta!$F$1:$EE$65553,$L$21,$I222)</f>
        <v>1538.79</v>
      </c>
      <c r="G222" s="223">
        <f t="shared" si="47"/>
        <v>93.567015602354104</v>
      </c>
      <c r="I222" s="94">
        <f t="shared" si="51"/>
        <v>89</v>
      </c>
      <c r="J222" s="90">
        <f t="shared" si="52"/>
        <v>2034</v>
      </c>
      <c r="K222" s="95">
        <f t="shared" si="46"/>
        <v>49249</v>
      </c>
    </row>
    <row r="223" spans="2:11" outlineLevel="1">
      <c r="B223" s="99">
        <f t="shared" si="49"/>
        <v>49279</v>
      </c>
      <c r="C223" s="224">
        <f>IF(F223&lt;&gt;0,-INDEX([9]Delta!$F$1:$EE$65553,$L$20,$I223),0)</f>
        <v>32118.814188301563</v>
      </c>
      <c r="D223" s="225">
        <f>IF(ISNUMBER($F223),VLOOKUP($J223,'Table 1'!$B$13:$C$33,2,FALSE)/12*1000*Study_MW,"")</f>
        <v>113509.9576145258</v>
      </c>
      <c r="E223" s="225">
        <f t="shared" si="50"/>
        <v>145628.77180282737</v>
      </c>
      <c r="F223" s="224">
        <f>INDEX([9]Delta!$F$1:$EE$65553,$L$21,$I223)</f>
        <v>1299.954</v>
      </c>
      <c r="G223" s="226">
        <f t="shared" si="47"/>
        <v>112.02609615634658</v>
      </c>
      <c r="I223" s="81">
        <f t="shared" si="51"/>
        <v>90</v>
      </c>
      <c r="J223" s="90">
        <f t="shared" si="52"/>
        <v>2034</v>
      </c>
      <c r="K223" s="99">
        <f t="shared" si="46"/>
        <v>49279</v>
      </c>
    </row>
    <row r="224" spans="2:11" outlineLevel="1">
      <c r="B224" s="91">
        <f t="shared" si="49"/>
        <v>49310</v>
      </c>
      <c r="C224" s="218">
        <f>IF(F224&lt;&gt;0,-INDEX([9]Delta!$F$1:$EE$65553,$L$20,$I224),0)</f>
        <v>33546.406824439764</v>
      </c>
      <c r="D224" s="219">
        <f>IF(ISNUMBER($F224),VLOOKUP($J224,'Table 1'!$B$13:$C$33,2,FALSE)/12*1000*Study_MW,"")</f>
        <v>116255.56414392506</v>
      </c>
      <c r="E224" s="219">
        <f t="shared" si="50"/>
        <v>149801.97096836483</v>
      </c>
      <c r="F224" s="218">
        <f>INDEX([9]Delta!$F$1:$EE$65553,$L$21,$I224)</f>
        <v>1416.2660000000001</v>
      </c>
      <c r="G224" s="220">
        <f t="shared" si="47"/>
        <v>105.77248268924399</v>
      </c>
      <c r="I224" s="77">
        <f>I104</f>
        <v>92</v>
      </c>
      <c r="J224" s="90">
        <f t="shared" si="52"/>
        <v>2035</v>
      </c>
      <c r="K224" s="91">
        <f t="shared" si="46"/>
        <v>49310</v>
      </c>
    </row>
    <row r="225" spans="2:11" outlineLevel="1">
      <c r="B225" s="95">
        <f t="shared" si="49"/>
        <v>49341</v>
      </c>
      <c r="C225" s="221">
        <f>IF(F225&lt;&gt;0,-INDEX([9]Delta!$F$1:$EE$65553,$L$20,$I225),0)</f>
        <v>25416.305618673563</v>
      </c>
      <c r="D225" s="222">
        <f>IF(ISNUMBER($F225),VLOOKUP($J225,'Table 1'!$B$13:$C$33,2,FALSE)/12*1000*Study_MW,"")</f>
        <v>116255.56414392506</v>
      </c>
      <c r="E225" s="222">
        <f t="shared" si="50"/>
        <v>141671.86976259862</v>
      </c>
      <c r="F225" s="221">
        <f>INDEX([9]Delta!$F$1:$EE$65553,$L$21,$I225)</f>
        <v>1386.252</v>
      </c>
      <c r="G225" s="223">
        <f t="shared" si="47"/>
        <v>102.19777483646453</v>
      </c>
      <c r="I225" s="94">
        <f t="shared" si="51"/>
        <v>93</v>
      </c>
      <c r="J225" s="90">
        <f t="shared" si="52"/>
        <v>2035</v>
      </c>
      <c r="K225" s="95">
        <f t="shared" ref="K225:K259" si="53">IF(ISNUMBER(F225),IF(F225&lt;&gt;0,B225,""),"")</f>
        <v>49341</v>
      </c>
    </row>
    <row r="226" spans="2:11" outlineLevel="1">
      <c r="B226" s="95">
        <f t="shared" si="49"/>
        <v>49369</v>
      </c>
      <c r="C226" s="221">
        <f>IF(F226&lt;&gt;0,-INDEX([9]Delta!$F$1:$EE$65553,$L$20,$I226),0)</f>
        <v>21248.166690826416</v>
      </c>
      <c r="D226" s="222">
        <f>IF(ISNUMBER($F226),VLOOKUP($J226,'Table 1'!$B$13:$C$33,2,FALSE)/12*1000*Study_MW,"")</f>
        <v>116255.56414392506</v>
      </c>
      <c r="E226" s="222">
        <f t="shared" si="50"/>
        <v>137503.73083475148</v>
      </c>
      <c r="F226" s="221">
        <f>INDEX([9]Delta!$F$1:$EE$65553,$L$21,$I226)</f>
        <v>1877.9490000000001</v>
      </c>
      <c r="G226" s="223">
        <f t="shared" si="47"/>
        <v>73.220162440381216</v>
      </c>
      <c r="I226" s="94">
        <f t="shared" si="51"/>
        <v>94</v>
      </c>
      <c r="J226" s="90">
        <f t="shared" si="52"/>
        <v>2035</v>
      </c>
      <c r="K226" s="95">
        <f t="shared" si="53"/>
        <v>49369</v>
      </c>
    </row>
    <row r="227" spans="2:11" outlineLevel="1">
      <c r="B227" s="95">
        <f t="shared" si="49"/>
        <v>49400</v>
      </c>
      <c r="C227" s="221">
        <f>IF(F227&lt;&gt;0,-INDEX([9]Delta!$F$1:$EE$65553,$L$20,$I227),0)</f>
        <v>13598.823934614658</v>
      </c>
      <c r="D227" s="222">
        <f>IF(ISNUMBER($F227),VLOOKUP($J227,'Table 1'!$B$13:$C$33,2,FALSE)/12*1000*Study_MW,"")</f>
        <v>116255.56414392506</v>
      </c>
      <c r="E227" s="222">
        <f t="shared" si="50"/>
        <v>129854.38807853972</v>
      </c>
      <c r="F227" s="221">
        <f>INDEX([9]Delta!$F$1:$EE$65553,$L$21,$I227)</f>
        <v>1940.52</v>
      </c>
      <c r="G227" s="223">
        <f t="shared" si="47"/>
        <v>66.917314986982731</v>
      </c>
      <c r="I227" s="94">
        <f t="shared" si="51"/>
        <v>95</v>
      </c>
      <c r="J227" s="90">
        <f t="shared" si="52"/>
        <v>2035</v>
      </c>
      <c r="K227" s="95">
        <f t="shared" si="53"/>
        <v>49400</v>
      </c>
    </row>
    <row r="228" spans="2:11" outlineLevel="1">
      <c r="B228" s="95">
        <f t="shared" si="49"/>
        <v>49430</v>
      </c>
      <c r="C228" s="221">
        <f>IF(F228&lt;&gt;0,-INDEX([9]Delta!$F$1:$EE$65553,$L$20,$I228),0)</f>
        <v>12079.61556583643</v>
      </c>
      <c r="D228" s="222">
        <f>IF(ISNUMBER($F228),VLOOKUP($J228,'Table 1'!$B$13:$C$33,2,FALSE)/12*1000*Study_MW,"")</f>
        <v>116255.56414392506</v>
      </c>
      <c r="E228" s="222">
        <f t="shared" si="50"/>
        <v>128335.17970976149</v>
      </c>
      <c r="F228" s="221">
        <f>INDEX([9]Delta!$F$1:$EE$65553,$L$21,$I228)</f>
        <v>2085.7109999999998</v>
      </c>
      <c r="G228" s="223">
        <f t="shared" si="47"/>
        <v>61.53066254613487</v>
      </c>
      <c r="I228" s="94">
        <f t="shared" si="51"/>
        <v>96</v>
      </c>
      <c r="J228" s="90">
        <f t="shared" si="52"/>
        <v>2035</v>
      </c>
      <c r="K228" s="95">
        <f t="shared" si="53"/>
        <v>49430</v>
      </c>
    </row>
    <row r="229" spans="2:11" outlineLevel="1">
      <c r="B229" s="95">
        <f t="shared" si="49"/>
        <v>49461</v>
      </c>
      <c r="C229" s="221">
        <f>IF(F229&lt;&gt;0,-INDEX([9]Delta!$F$1:$EE$65553,$L$20,$I229),0)</f>
        <v>5637.1157102882862</v>
      </c>
      <c r="D229" s="222">
        <f>IF(ISNUMBER($F229),VLOOKUP($J229,'Table 1'!$B$13:$C$33,2,FALSE)/12*1000*Study_MW,"")</f>
        <v>116255.56414392506</v>
      </c>
      <c r="E229" s="222">
        <f t="shared" si="50"/>
        <v>121892.67985421335</v>
      </c>
      <c r="F229" s="221">
        <f>INDEX([9]Delta!$F$1:$EE$65553,$L$21,$I229)</f>
        <v>2083.5300000000002</v>
      </c>
      <c r="G229" s="223">
        <f t="shared" si="47"/>
        <v>58.502963650253818</v>
      </c>
      <c r="I229" s="94">
        <f t="shared" si="51"/>
        <v>97</v>
      </c>
      <c r="J229" s="90">
        <f t="shared" si="52"/>
        <v>2035</v>
      </c>
      <c r="K229" s="95">
        <f t="shared" si="53"/>
        <v>49461</v>
      </c>
    </row>
    <row r="230" spans="2:11" outlineLevel="1">
      <c r="B230" s="95">
        <f t="shared" si="49"/>
        <v>49491</v>
      </c>
      <c r="C230" s="221">
        <f>IF(F230&lt;&gt;0,-INDEX([9]Delta!$F$1:$EE$65553,$L$20,$I230),0)</f>
        <v>15209.962003111839</v>
      </c>
      <c r="D230" s="222">
        <f>IF(ISNUMBER($F230),VLOOKUP($J230,'Table 1'!$B$13:$C$33,2,FALSE)/12*1000*Study_MW,"")</f>
        <v>116255.56414392506</v>
      </c>
      <c r="E230" s="222">
        <f t="shared" si="50"/>
        <v>131465.5261470369</v>
      </c>
      <c r="F230" s="221">
        <f>INDEX([9]Delta!$F$1:$EE$65553,$L$21,$I230)</f>
        <v>1963.943</v>
      </c>
      <c r="G230" s="223">
        <f t="shared" si="47"/>
        <v>66.939583351979621</v>
      </c>
      <c r="I230" s="94">
        <f t="shared" si="51"/>
        <v>98</v>
      </c>
      <c r="J230" s="90">
        <f t="shared" si="52"/>
        <v>2035</v>
      </c>
      <c r="K230" s="95">
        <f t="shared" si="53"/>
        <v>49491</v>
      </c>
    </row>
    <row r="231" spans="2:11" outlineLevel="1">
      <c r="B231" s="95">
        <f t="shared" si="49"/>
        <v>49522</v>
      </c>
      <c r="C231" s="221">
        <f>IF(F231&lt;&gt;0,-INDEX([9]Delta!$F$1:$EE$65553,$L$20,$I231),0)</f>
        <v>20277.255314856768</v>
      </c>
      <c r="D231" s="222">
        <f>IF(ISNUMBER($F231),VLOOKUP($J231,'Table 1'!$B$13:$C$33,2,FALSE)/12*1000*Study_MW,"")</f>
        <v>116255.56414392506</v>
      </c>
      <c r="E231" s="222">
        <f t="shared" si="50"/>
        <v>136532.81945878183</v>
      </c>
      <c r="F231" s="221">
        <f>INDEX([9]Delta!$F$1:$EE$65553,$L$21,$I231)</f>
        <v>2072.9079999999999</v>
      </c>
      <c r="G231" s="223">
        <f t="shared" si="47"/>
        <v>65.86535411064159</v>
      </c>
      <c r="I231" s="94">
        <f t="shared" si="51"/>
        <v>99</v>
      </c>
      <c r="J231" s="90">
        <f t="shared" si="52"/>
        <v>2035</v>
      </c>
      <c r="K231" s="95">
        <f t="shared" si="53"/>
        <v>49522</v>
      </c>
    </row>
    <row r="232" spans="2:11" outlineLevel="1">
      <c r="B232" s="95">
        <f t="shared" si="49"/>
        <v>49553</v>
      </c>
      <c r="C232" s="221">
        <f>IF(F232&lt;&gt;0,-INDEX([9]Delta!$F$1:$EE$65553,$L$20,$I232),0)</f>
        <v>20149.413752794266</v>
      </c>
      <c r="D232" s="222">
        <f>IF(ISNUMBER($F232),VLOOKUP($J232,'Table 1'!$B$13:$C$33,2,FALSE)/12*1000*Study_MW,"")</f>
        <v>116255.56414392506</v>
      </c>
      <c r="E232" s="222">
        <f t="shared" si="50"/>
        <v>136404.97789671933</v>
      </c>
      <c r="F232" s="221">
        <f>INDEX([9]Delta!$F$1:$EE$65553,$L$21,$I232)</f>
        <v>2017.32</v>
      </c>
      <c r="G232" s="223">
        <f t="shared" si="47"/>
        <v>67.616926366029844</v>
      </c>
      <c r="I232" s="94">
        <f t="shared" si="51"/>
        <v>100</v>
      </c>
      <c r="J232" s="90">
        <f t="shared" si="52"/>
        <v>2035</v>
      </c>
      <c r="K232" s="95">
        <f t="shared" si="53"/>
        <v>49553</v>
      </c>
    </row>
    <row r="233" spans="2:11" outlineLevel="1">
      <c r="B233" s="95">
        <f t="shared" si="49"/>
        <v>49583</v>
      </c>
      <c r="C233" s="221">
        <f>IF(F233&lt;&gt;0,-INDEX([9]Delta!$F$1:$EE$65553,$L$20,$I233),0)</f>
        <v>33203.856760293245</v>
      </c>
      <c r="D233" s="222">
        <f>IF(ISNUMBER($F233),VLOOKUP($J233,'Table 1'!$B$13:$C$33,2,FALSE)/12*1000*Study_MW,"")</f>
        <v>116255.56414392506</v>
      </c>
      <c r="E233" s="222">
        <f t="shared" si="50"/>
        <v>149459.42090421831</v>
      </c>
      <c r="F233" s="221">
        <f>INDEX([9]Delta!$F$1:$EE$65553,$L$21,$I233)</f>
        <v>1924.6659999999999</v>
      </c>
      <c r="G233" s="223">
        <f t="shared" si="47"/>
        <v>77.65473121269784</v>
      </c>
      <c r="I233" s="94">
        <f t="shared" si="51"/>
        <v>101</v>
      </c>
      <c r="J233" s="90">
        <f t="shared" si="52"/>
        <v>2035</v>
      </c>
      <c r="K233" s="95">
        <f t="shared" si="53"/>
        <v>49583</v>
      </c>
    </row>
    <row r="234" spans="2:11" outlineLevel="1">
      <c r="B234" s="95">
        <f t="shared" si="49"/>
        <v>49614</v>
      </c>
      <c r="C234" s="221">
        <f>IF(F234&lt;&gt;0,-INDEX([9]Delta!$F$1:$EE$65553,$L$20,$I234),0)</f>
        <v>32133.854160308838</v>
      </c>
      <c r="D234" s="222">
        <f>IF(ISNUMBER($F234),VLOOKUP($J234,'Table 1'!$B$13:$C$33,2,FALSE)/12*1000*Study_MW,"")</f>
        <v>116255.56414392506</v>
      </c>
      <c r="E234" s="222">
        <f t="shared" si="50"/>
        <v>148389.4183042339</v>
      </c>
      <c r="F234" s="221">
        <f>INDEX([9]Delta!$F$1:$EE$65553,$L$21,$I234)</f>
        <v>1531.14</v>
      </c>
      <c r="G234" s="223">
        <f t="shared" si="47"/>
        <v>96.91433722862304</v>
      </c>
      <c r="I234" s="94">
        <f t="shared" si="51"/>
        <v>102</v>
      </c>
      <c r="J234" s="90">
        <f t="shared" si="52"/>
        <v>2035</v>
      </c>
      <c r="K234" s="95">
        <f t="shared" si="53"/>
        <v>49614</v>
      </c>
    </row>
    <row r="235" spans="2:11" outlineLevel="1">
      <c r="B235" s="99">
        <f t="shared" si="49"/>
        <v>49644</v>
      </c>
      <c r="C235" s="224">
        <f>IF(F235&lt;&gt;0,-INDEX([9]Delta!$F$1:$EE$65553,$L$20,$I235),0)</f>
        <v>33582.296341717243</v>
      </c>
      <c r="D235" s="225">
        <f>IF(ISNUMBER($F235),VLOOKUP($J235,'Table 1'!$B$13:$C$33,2,FALSE)/12*1000*Study_MW,"")</f>
        <v>116255.56414392506</v>
      </c>
      <c r="E235" s="225">
        <f t="shared" si="50"/>
        <v>149837.8604856423</v>
      </c>
      <c r="F235" s="224">
        <f>INDEX([9]Delta!$F$1:$EE$65553,$L$21,$I235)</f>
        <v>1293.413</v>
      </c>
      <c r="G235" s="226">
        <f t="shared" si="47"/>
        <v>115.84687991047122</v>
      </c>
      <c r="I235" s="81">
        <f t="shared" si="51"/>
        <v>103</v>
      </c>
      <c r="J235" s="90">
        <f t="shared" si="52"/>
        <v>2035</v>
      </c>
      <c r="K235" s="99">
        <f t="shared" si="53"/>
        <v>49644</v>
      </c>
    </row>
    <row r="236" spans="2:11" outlineLevel="1">
      <c r="B236" s="91">
        <f t="shared" si="49"/>
        <v>49675</v>
      </c>
      <c r="C236" s="218">
        <f>IF(F236&lt;&gt;0,-INDEX([9]Delta!$F$1:$EE$65553,$L$20,$I236),0)</f>
        <v>34752.237219899893</v>
      </c>
      <c r="D236" s="219">
        <f>IF(ISNUMBER($F236),VLOOKUP($J236,'Table 1'!$B$13:$C$33,2,FALSE)/12*1000*Study_MW,"")</f>
        <v>119084.69216713629</v>
      </c>
      <c r="E236" s="219">
        <f t="shared" si="50"/>
        <v>153836.92938703619</v>
      </c>
      <c r="F236" s="218">
        <f>INDEX([9]Delta!$F$1:$EE$65553,$L$21,$I236)</f>
        <v>1409.1980000000001</v>
      </c>
      <c r="G236" s="220">
        <f t="shared" si="47"/>
        <v>109.16629841018521</v>
      </c>
      <c r="I236" s="77">
        <f>I116</f>
        <v>105</v>
      </c>
      <c r="J236" s="90">
        <f t="shared" si="52"/>
        <v>2036</v>
      </c>
      <c r="K236" s="91">
        <f t="shared" si="53"/>
        <v>49675</v>
      </c>
    </row>
    <row r="237" spans="2:11" outlineLevel="1">
      <c r="B237" s="95">
        <f t="shared" si="49"/>
        <v>49706</v>
      </c>
      <c r="C237" s="221">
        <f>IF(F237&lt;&gt;0,-INDEX([9]Delta!$F$1:$EE$65553,$L$20,$I237),0)</f>
        <v>26490.534997940063</v>
      </c>
      <c r="D237" s="222">
        <f>IF(ISNUMBER($F237),VLOOKUP($J237,'Table 1'!$B$13:$C$33,2,FALSE)/12*1000*Study_MW,"")</f>
        <v>119084.69216713629</v>
      </c>
      <c r="E237" s="222">
        <f t="shared" si="50"/>
        <v>145575.22716507636</v>
      </c>
      <c r="F237" s="221">
        <f>INDEX([9]Delta!$F$1:$EE$65553,$L$21,$I237)</f>
        <v>1428.569</v>
      </c>
      <c r="G237" s="223">
        <f t="shared" si="47"/>
        <v>101.90283225036828</v>
      </c>
      <c r="I237" s="94">
        <f t="shared" ref="I237:I271" si="54">I117</f>
        <v>106</v>
      </c>
      <c r="J237" s="90">
        <f t="shared" si="52"/>
        <v>2036</v>
      </c>
      <c r="K237" s="95">
        <f t="shared" si="53"/>
        <v>49706</v>
      </c>
    </row>
    <row r="238" spans="2:11" outlineLevel="1">
      <c r="B238" s="95">
        <f t="shared" si="49"/>
        <v>49735</v>
      </c>
      <c r="C238" s="221">
        <f>IF(F238&lt;&gt;0,-INDEX([9]Delta!$F$1:$EE$65553,$L$20,$I238),0)</f>
        <v>21861.644855678082</v>
      </c>
      <c r="D238" s="222">
        <f>IF(ISNUMBER($F238),VLOOKUP($J238,'Table 1'!$B$13:$C$33,2,FALSE)/12*1000*Study_MW,"")</f>
        <v>119084.69216713629</v>
      </c>
      <c r="E238" s="222">
        <f t="shared" si="50"/>
        <v>140946.33702281438</v>
      </c>
      <c r="F238" s="221">
        <f>INDEX([9]Delta!$F$1:$EE$65553,$L$21,$I238)</f>
        <v>1868.556</v>
      </c>
      <c r="G238" s="223">
        <f t="shared" si="47"/>
        <v>75.430619699283497</v>
      </c>
      <c r="I238" s="94">
        <f t="shared" si="54"/>
        <v>107</v>
      </c>
      <c r="J238" s="90">
        <f t="shared" si="52"/>
        <v>2036</v>
      </c>
      <c r="K238" s="95">
        <f t="shared" si="53"/>
        <v>49735</v>
      </c>
    </row>
    <row r="239" spans="2:11" outlineLevel="1">
      <c r="B239" s="95">
        <f t="shared" si="49"/>
        <v>49766</v>
      </c>
      <c r="C239" s="221">
        <f>IF(F239&lt;&gt;0,-INDEX([9]Delta!$F$1:$EE$65553,$L$20,$I239),0)</f>
        <v>14236.914004981518</v>
      </c>
      <c r="D239" s="222">
        <f>IF(ISNUMBER($F239),VLOOKUP($J239,'Table 1'!$B$13:$C$33,2,FALSE)/12*1000*Study_MW,"")</f>
        <v>119084.69216713629</v>
      </c>
      <c r="E239" s="222">
        <f t="shared" si="50"/>
        <v>133321.60617211781</v>
      </c>
      <c r="F239" s="221">
        <f>INDEX([9]Delta!$F$1:$EE$65553,$L$21,$I239)</f>
        <v>1930.77</v>
      </c>
      <c r="G239" s="223">
        <f t="shared" si="47"/>
        <v>69.051003574800632</v>
      </c>
      <c r="I239" s="94">
        <f t="shared" si="54"/>
        <v>108</v>
      </c>
      <c r="J239" s="90">
        <f t="shared" si="52"/>
        <v>2036</v>
      </c>
      <c r="K239" s="95">
        <f t="shared" si="53"/>
        <v>49766</v>
      </c>
    </row>
    <row r="240" spans="2:11" outlineLevel="1">
      <c r="B240" s="95">
        <f t="shared" si="49"/>
        <v>49796</v>
      </c>
      <c r="C240" s="221">
        <f>IF(F240&lt;&gt;0,-INDEX([9]Delta!$F$1:$EE$65553,$L$20,$I240),0)</f>
        <v>12609.200106203556</v>
      </c>
      <c r="D240" s="222">
        <f>IF(ISNUMBER($F240),VLOOKUP($J240,'Table 1'!$B$13:$C$33,2,FALSE)/12*1000*Study_MW,"")</f>
        <v>119084.69216713629</v>
      </c>
      <c r="E240" s="222">
        <f t="shared" si="50"/>
        <v>131693.89227333985</v>
      </c>
      <c r="F240" s="221">
        <f>INDEX([9]Delta!$F$1:$EE$65553,$L$21,$I240)</f>
        <v>2075.1709999999998</v>
      </c>
      <c r="G240" s="223">
        <f t="shared" si="47"/>
        <v>63.461706179076259</v>
      </c>
      <c r="I240" s="94">
        <f t="shared" si="54"/>
        <v>109</v>
      </c>
      <c r="J240" s="90">
        <f t="shared" si="52"/>
        <v>2036</v>
      </c>
      <c r="K240" s="95">
        <f t="shared" si="53"/>
        <v>49796</v>
      </c>
    </row>
    <row r="241" spans="2:13" outlineLevel="1">
      <c r="B241" s="95">
        <f t="shared" si="49"/>
        <v>49827</v>
      </c>
      <c r="C241" s="221">
        <f>IF(F241&lt;&gt;0,-INDEX([9]Delta!$F$1:$EE$65553,$L$20,$I241),0)</f>
        <v>6029.5011773109436</v>
      </c>
      <c r="D241" s="222">
        <f>IF(ISNUMBER($F241),VLOOKUP($J241,'Table 1'!$B$13:$C$33,2,FALSE)/12*1000*Study_MW,"")</f>
        <v>119084.69216713629</v>
      </c>
      <c r="E241" s="222">
        <f t="shared" si="50"/>
        <v>125114.19334444724</v>
      </c>
      <c r="F241" s="221">
        <f>INDEX([9]Delta!$F$1:$EE$65553,$L$21,$I241)</f>
        <v>2073.12</v>
      </c>
      <c r="G241" s="223">
        <f t="shared" si="47"/>
        <v>60.350675959156845</v>
      </c>
      <c r="I241" s="94">
        <f t="shared" si="54"/>
        <v>110</v>
      </c>
      <c r="J241" s="90">
        <f t="shared" si="52"/>
        <v>2036</v>
      </c>
      <c r="K241" s="95">
        <f t="shared" si="53"/>
        <v>49827</v>
      </c>
    </row>
    <row r="242" spans="2:13" outlineLevel="1">
      <c r="B242" s="95">
        <f t="shared" si="49"/>
        <v>49857</v>
      </c>
      <c r="C242" s="221">
        <f>IF(F242&lt;&gt;0,-INDEX([9]Delta!$F$1:$EE$65553,$L$20,$I242),0)</f>
        <v>15984.526559442282</v>
      </c>
      <c r="D242" s="222">
        <f>IF(ISNUMBER($F242),VLOOKUP($J242,'Table 1'!$B$13:$C$33,2,FALSE)/12*1000*Study_MW,"")</f>
        <v>119084.69216713629</v>
      </c>
      <c r="E242" s="222">
        <f t="shared" si="50"/>
        <v>135069.21872657858</v>
      </c>
      <c r="F242" s="221">
        <f>INDEX([9]Delta!$F$1:$EE$65553,$L$21,$I242)</f>
        <v>1954.085</v>
      </c>
      <c r="G242" s="223">
        <f t="shared" si="47"/>
        <v>69.121465405332202</v>
      </c>
      <c r="I242" s="94">
        <f t="shared" si="54"/>
        <v>111</v>
      </c>
      <c r="J242" s="90">
        <f t="shared" si="52"/>
        <v>2036</v>
      </c>
      <c r="K242" s="95">
        <f t="shared" si="53"/>
        <v>49857</v>
      </c>
    </row>
    <row r="243" spans="2:13" outlineLevel="1">
      <c r="B243" s="95">
        <f t="shared" si="49"/>
        <v>49888</v>
      </c>
      <c r="C243" s="221">
        <f>IF(F243&lt;&gt;0,-INDEX([9]Delta!$F$1:$EE$65553,$L$20,$I243),0)</f>
        <v>21755.922030746937</v>
      </c>
      <c r="D243" s="222">
        <f>IF(ISNUMBER($F243),VLOOKUP($J243,'Table 1'!$B$13:$C$33,2,FALSE)/12*1000*Study_MW,"")</f>
        <v>119084.69216713629</v>
      </c>
      <c r="E243" s="222">
        <f t="shared" si="50"/>
        <v>140840.61419788323</v>
      </c>
      <c r="F243" s="221">
        <f>INDEX([9]Delta!$F$1:$EE$65553,$L$21,$I243)</f>
        <v>2062.5230000000001</v>
      </c>
      <c r="G243" s="223">
        <f t="shared" si="47"/>
        <v>68.285596911105102</v>
      </c>
      <c r="I243" s="94">
        <f t="shared" si="54"/>
        <v>112</v>
      </c>
      <c r="J243" s="90">
        <f t="shared" si="52"/>
        <v>2036</v>
      </c>
      <c r="K243" s="95">
        <f t="shared" si="53"/>
        <v>49888</v>
      </c>
    </row>
    <row r="244" spans="2:13" outlineLevel="1">
      <c r="B244" s="95">
        <f t="shared" si="49"/>
        <v>49919</v>
      </c>
      <c r="C244" s="221">
        <f>IF(F244&lt;&gt;0,-INDEX([9]Delta!$F$1:$EE$65553,$L$20,$I244),0)</f>
        <v>24289.690860271454</v>
      </c>
      <c r="D244" s="222">
        <f>IF(ISNUMBER($F244),VLOOKUP($J244,'Table 1'!$B$13:$C$33,2,FALSE)/12*1000*Study_MW,"")</f>
        <v>119084.69216713629</v>
      </c>
      <c r="E244" s="222">
        <f t="shared" si="50"/>
        <v>143374.38302740775</v>
      </c>
      <c r="F244" s="221">
        <f>INDEX([9]Delta!$F$1:$EE$65553,$L$21,$I244)</f>
        <v>2007.21</v>
      </c>
      <c r="G244" s="223">
        <f t="shared" si="47"/>
        <v>71.429687490301333</v>
      </c>
      <c r="I244" s="94">
        <f t="shared" si="54"/>
        <v>113</v>
      </c>
      <c r="J244" s="90">
        <f t="shared" si="52"/>
        <v>2036</v>
      </c>
      <c r="K244" s="95">
        <f t="shared" si="53"/>
        <v>49919</v>
      </c>
    </row>
    <row r="245" spans="2:13" outlineLevel="1">
      <c r="B245" s="95">
        <f t="shared" si="49"/>
        <v>49949</v>
      </c>
      <c r="C245" s="221">
        <f>IF(F245&lt;&gt;0,-INDEX([9]Delta!$F$1:$EE$65553,$L$20,$I245),0)</f>
        <v>36762.864442586899</v>
      </c>
      <c r="D245" s="222">
        <f>IF(ISNUMBER($F245),VLOOKUP($J245,'Table 1'!$B$13:$C$33,2,FALSE)/12*1000*Study_MW,"")</f>
        <v>119084.69216713629</v>
      </c>
      <c r="E245" s="222">
        <f t="shared" si="50"/>
        <v>155847.55660972319</v>
      </c>
      <c r="F245" s="221">
        <f>INDEX([9]Delta!$F$1:$EE$65553,$L$21,$I245)</f>
        <v>1915.1179999999999</v>
      </c>
      <c r="G245" s="223">
        <f t="shared" si="47"/>
        <v>81.377521703478948</v>
      </c>
      <c r="I245" s="94">
        <f t="shared" si="54"/>
        <v>114</v>
      </c>
      <c r="J245" s="90">
        <f t="shared" si="52"/>
        <v>2036</v>
      </c>
      <c r="K245" s="95">
        <f t="shared" si="53"/>
        <v>49949</v>
      </c>
    </row>
    <row r="246" spans="2:13" outlineLevel="1">
      <c r="B246" s="95">
        <f t="shared" si="49"/>
        <v>49980</v>
      </c>
      <c r="C246" s="221">
        <f>IF(F246&lt;&gt;0,-INDEX([9]Delta!$F$1:$EE$65553,$L$20,$I246),0)</f>
        <v>36471.042596846819</v>
      </c>
      <c r="D246" s="222">
        <f>IF(ISNUMBER($F246),VLOOKUP($J246,'Table 1'!$B$13:$C$33,2,FALSE)/12*1000*Study_MW,"")</f>
        <v>119084.69216713629</v>
      </c>
      <c r="E246" s="222">
        <f t="shared" si="50"/>
        <v>155555.73476398311</v>
      </c>
      <c r="F246" s="221">
        <f>INDEX([9]Delta!$F$1:$EE$65553,$L$21,$I246)</f>
        <v>1523.4</v>
      </c>
      <c r="G246" s="223">
        <f t="shared" si="47"/>
        <v>102.11089324142254</v>
      </c>
      <c r="I246" s="94">
        <f t="shared" si="54"/>
        <v>115</v>
      </c>
      <c r="J246" s="90">
        <f t="shared" si="52"/>
        <v>2036</v>
      </c>
      <c r="K246" s="95">
        <f t="shared" si="53"/>
        <v>49980</v>
      </c>
    </row>
    <row r="247" spans="2:13" outlineLevel="1">
      <c r="B247" s="99">
        <f t="shared" si="49"/>
        <v>50010</v>
      </c>
      <c r="C247" s="224">
        <f>IF(F247&lt;&gt;0,-INDEX([9]Delta!$F$1:$EE$65553,$L$20,$I247),0)</f>
        <v>37585.450639843941</v>
      </c>
      <c r="D247" s="225">
        <f>IF(ISNUMBER($F247),VLOOKUP($J247,'Table 1'!$B$13:$C$33,2,FALSE)/12*1000*Study_MW,"")</f>
        <v>119084.69216713629</v>
      </c>
      <c r="E247" s="225">
        <f t="shared" si="50"/>
        <v>156670.14280698024</v>
      </c>
      <c r="F247" s="224">
        <f>INDEX([9]Delta!$F$1:$EE$65553,$L$21,$I247)</f>
        <v>1286.934</v>
      </c>
      <c r="G247" s="226">
        <f t="shared" si="47"/>
        <v>121.73906572285777</v>
      </c>
      <c r="I247" s="81">
        <f t="shared" si="54"/>
        <v>116</v>
      </c>
      <c r="J247" s="90">
        <f t="shared" si="52"/>
        <v>2036</v>
      </c>
      <c r="K247" s="99">
        <f t="shared" si="53"/>
        <v>50010</v>
      </c>
      <c r="M247" s="72" t="s">
        <v>275</v>
      </c>
    </row>
    <row r="248" spans="2:13" outlineLevel="1">
      <c r="B248" s="91">
        <f t="shared" si="49"/>
        <v>50041</v>
      </c>
      <c r="C248" s="370">
        <f>IF(F248&lt;&gt;"",C236*(1+M248),"")</f>
        <v>35595.930887454611</v>
      </c>
      <c r="D248" s="219">
        <f>IF(ISNUMBER($F248),VLOOKUP($J248,'Table 1'!$B$13:$C$33,2,FALSE)/12*1000*Study_MW,"")</f>
        <v>121982.60259701607</v>
      </c>
      <c r="E248" s="219">
        <f t="shared" si="50"/>
        <v>157578.53348447068</v>
      </c>
      <c r="F248" s="218">
        <f>INDEX([9]Delta!$F$1:$EE$65553,$L$21,$I248)</f>
        <v>1402.1610000000001</v>
      </c>
      <c r="G248" s="220">
        <f t="shared" si="47"/>
        <v>112.38262473743791</v>
      </c>
      <c r="I248" s="77">
        <f>I128</f>
        <v>118</v>
      </c>
      <c r="J248" s="90">
        <f t="shared" si="52"/>
        <v>2037</v>
      </c>
      <c r="K248" s="91">
        <f t="shared" si="53"/>
        <v>50041</v>
      </c>
      <c r="M248" s="351">
        <v>2.4277391473133791E-2</v>
      </c>
    </row>
    <row r="249" spans="2:13" outlineLevel="1">
      <c r="B249" s="95">
        <f t="shared" si="49"/>
        <v>50072</v>
      </c>
      <c r="C249" s="371">
        <f t="shared" ref="C249:C265" si="55">IF(F249&lt;&gt;"",C237*(1+M249),"")</f>
        <v>27133.656086417806</v>
      </c>
      <c r="D249" s="222">
        <f>IF(ISNUMBER($F249),VLOOKUP($J249,'Table 1'!$B$13:$C$33,2,FALSE)/12*1000*Study_MW,"")</f>
        <v>121982.60259701607</v>
      </c>
      <c r="E249" s="222">
        <f t="shared" si="50"/>
        <v>149116.25868343387</v>
      </c>
      <c r="F249" s="221">
        <f>INDEX([9]Delta!$F$1:$EE$65553,$L$21,$I249)</f>
        <v>1372.42</v>
      </c>
      <c r="G249" s="223">
        <f t="shared" si="47"/>
        <v>108.65205890575324</v>
      </c>
      <c r="I249" s="94">
        <f t="shared" si="54"/>
        <v>119</v>
      </c>
      <c r="J249" s="90">
        <f t="shared" si="52"/>
        <v>2037</v>
      </c>
      <c r="K249" s="95">
        <f t="shared" si="53"/>
        <v>50072</v>
      </c>
      <c r="M249" s="351">
        <v>2.4277391473133791E-2</v>
      </c>
    </row>
    <row r="250" spans="2:13" outlineLevel="1">
      <c r="B250" s="95">
        <f t="shared" si="49"/>
        <v>50100</v>
      </c>
      <c r="C250" s="371">
        <f t="shared" si="55"/>
        <v>22392.388566086</v>
      </c>
      <c r="D250" s="222">
        <f>IF(ISNUMBER($F250),VLOOKUP($J250,'Table 1'!$B$13:$C$33,2,FALSE)/12*1000*Study_MW,"")</f>
        <v>121982.60259701607</v>
      </c>
      <c r="E250" s="222">
        <f t="shared" si="50"/>
        <v>144374.99116310207</v>
      </c>
      <c r="F250" s="221">
        <f>INDEX([9]Delta!$F$1:$EE$65553,$L$21,$I250)</f>
        <v>1859.2249999999999</v>
      </c>
      <c r="G250" s="223">
        <f t="shared" si="47"/>
        <v>77.653318540306884</v>
      </c>
      <c r="I250" s="94">
        <f t="shared" si="54"/>
        <v>120</v>
      </c>
      <c r="J250" s="90">
        <f t="shared" si="52"/>
        <v>2037</v>
      </c>
      <c r="K250" s="95">
        <f t="shared" si="53"/>
        <v>50100</v>
      </c>
      <c r="M250" s="351">
        <v>2.4277391473133791E-2</v>
      </c>
    </row>
    <row r="251" spans="2:13" outlineLevel="1">
      <c r="B251" s="95">
        <f t="shared" si="49"/>
        <v>50131</v>
      </c>
      <c r="C251" s="371">
        <f t="shared" si="55"/>
        <v>14582.549139649795</v>
      </c>
      <c r="D251" s="222">
        <f>IF(ISNUMBER($F251),VLOOKUP($J251,'Table 1'!$B$13:$C$33,2,FALSE)/12*1000*Study_MW,"")</f>
        <v>121982.60259701607</v>
      </c>
      <c r="E251" s="222">
        <f t="shared" si="50"/>
        <v>136565.15173666587</v>
      </c>
      <c r="F251" s="221">
        <f>INDEX([9]Delta!$F$1:$EE$65553,$L$21,$I251)</f>
        <v>1921.17</v>
      </c>
      <c r="G251" s="223">
        <f t="shared" si="47"/>
        <v>71.084366160551056</v>
      </c>
      <c r="I251" s="94">
        <f t="shared" si="54"/>
        <v>121</v>
      </c>
      <c r="J251" s="90">
        <f t="shared" si="52"/>
        <v>2037</v>
      </c>
      <c r="K251" s="95">
        <f t="shared" si="53"/>
        <v>50131</v>
      </c>
      <c r="M251" s="351">
        <v>2.4277391473133791E-2</v>
      </c>
    </row>
    <row r="252" spans="2:13" outlineLevel="1">
      <c r="B252" s="95">
        <f t="shared" si="49"/>
        <v>50161</v>
      </c>
      <c r="C252" s="371">
        <f t="shared" si="55"/>
        <v>12915.31859334494</v>
      </c>
      <c r="D252" s="222">
        <f>IF(ISNUMBER($F252),VLOOKUP($J252,'Table 1'!$B$13:$C$33,2,FALSE)/12*1000*Study_MW,"")</f>
        <v>121982.60259701607</v>
      </c>
      <c r="E252" s="222">
        <f t="shared" si="50"/>
        <v>134897.921190361</v>
      </c>
      <c r="F252" s="221">
        <f>INDEX([9]Delta!$F$1:$EE$65553,$L$21,$I252)</f>
        <v>2064.848</v>
      </c>
      <c r="G252" s="223">
        <f t="shared" si="47"/>
        <v>65.330678669984906</v>
      </c>
      <c r="I252" s="94">
        <f t="shared" si="54"/>
        <v>122</v>
      </c>
      <c r="J252" s="90">
        <f t="shared" si="52"/>
        <v>2037</v>
      </c>
      <c r="K252" s="95">
        <f t="shared" si="53"/>
        <v>50161</v>
      </c>
      <c r="M252" s="351">
        <v>2.4277391473133791E-2</v>
      </c>
    </row>
    <row r="253" spans="2:13" outlineLevel="1">
      <c r="B253" s="95">
        <f t="shared" si="49"/>
        <v>50192</v>
      </c>
      <c r="C253" s="371">
        <f t="shared" si="55"/>
        <v>6175.8817377802425</v>
      </c>
      <c r="D253" s="222">
        <f>IF(ISNUMBER($F253),VLOOKUP($J253,'Table 1'!$B$13:$C$33,2,FALSE)/12*1000*Study_MW,"")</f>
        <v>121982.60259701607</v>
      </c>
      <c r="E253" s="222">
        <f t="shared" si="50"/>
        <v>128158.48433479632</v>
      </c>
      <c r="F253" s="221">
        <f>INDEX([9]Delta!$F$1:$EE$65553,$L$21,$I253)</f>
        <v>2062.7399999999998</v>
      </c>
      <c r="G253" s="223">
        <f t="shared" si="47"/>
        <v>62.130217252196751</v>
      </c>
      <c r="I253" s="94">
        <f t="shared" si="54"/>
        <v>123</v>
      </c>
      <c r="J253" s="90">
        <f t="shared" si="52"/>
        <v>2037</v>
      </c>
      <c r="K253" s="95">
        <f t="shared" si="53"/>
        <v>50192</v>
      </c>
      <c r="M253" s="351">
        <v>2.4277391473133791E-2</v>
      </c>
    </row>
    <row r="254" spans="2:13" outlineLevel="1">
      <c r="B254" s="95">
        <f t="shared" si="49"/>
        <v>50222</v>
      </c>
      <c r="C254" s="371">
        <f t="shared" si="55"/>
        <v>16372.589168238566</v>
      </c>
      <c r="D254" s="222">
        <f>IF(ISNUMBER($F254),VLOOKUP($J254,'Table 1'!$B$13:$C$33,2,FALSE)/12*1000*Study_MW,"")</f>
        <v>121982.60259701607</v>
      </c>
      <c r="E254" s="222">
        <f t="shared" si="50"/>
        <v>138355.19176525463</v>
      </c>
      <c r="F254" s="221">
        <f>INDEX([9]Delta!$F$1:$EE$65553,$L$21,$I254)</f>
        <v>1944.413</v>
      </c>
      <c r="G254" s="223">
        <f t="shared" si="47"/>
        <v>71.155249304162552</v>
      </c>
      <c r="I254" s="94">
        <f t="shared" si="54"/>
        <v>124</v>
      </c>
      <c r="J254" s="90">
        <f t="shared" si="52"/>
        <v>2037</v>
      </c>
      <c r="K254" s="95">
        <f t="shared" si="53"/>
        <v>50222</v>
      </c>
      <c r="M254" s="351">
        <v>2.4277391473133791E-2</v>
      </c>
    </row>
    <row r="255" spans="2:13" outlineLevel="1">
      <c r="B255" s="95">
        <f t="shared" si="49"/>
        <v>50253</v>
      </c>
      <c r="C255" s="371">
        <f t="shared" si="55"/>
        <v>22284.099066746356</v>
      </c>
      <c r="D255" s="222">
        <f>IF(ISNUMBER($F255),VLOOKUP($J255,'Table 1'!$B$13:$C$33,2,FALSE)/12*1000*Study_MW,"")</f>
        <v>121982.60259701607</v>
      </c>
      <c r="E255" s="222">
        <f t="shared" si="50"/>
        <v>144266.70166376242</v>
      </c>
      <c r="F255" s="221">
        <f>INDEX([9]Delta!$F$1:$EE$65553,$L$21,$I255)</f>
        <v>2052.1689999999999</v>
      </c>
      <c r="G255" s="223">
        <f t="shared" si="47"/>
        <v>70.299620383975409</v>
      </c>
      <c r="I255" s="94">
        <f t="shared" si="54"/>
        <v>125</v>
      </c>
      <c r="J255" s="90">
        <f t="shared" si="52"/>
        <v>2037</v>
      </c>
      <c r="K255" s="95">
        <f t="shared" si="53"/>
        <v>50253</v>
      </c>
      <c r="M255" s="351">
        <v>2.4277391473133791E-2</v>
      </c>
    </row>
    <row r="256" spans="2:13" outlineLevel="1">
      <c r="B256" s="95">
        <f t="shared" si="49"/>
        <v>50284</v>
      </c>
      <c r="C256" s="371">
        <f t="shared" si="55"/>
        <v>24879.381194047663</v>
      </c>
      <c r="D256" s="222">
        <f>IF(ISNUMBER($F256),VLOOKUP($J256,'Table 1'!$B$13:$C$33,2,FALSE)/12*1000*Study_MW,"")</f>
        <v>121982.60259701607</v>
      </c>
      <c r="E256" s="222">
        <f t="shared" si="50"/>
        <v>146861.98379106374</v>
      </c>
      <c r="F256" s="221">
        <f>INDEX([9]Delta!$F$1:$EE$65553,$L$21,$I256)</f>
        <v>1997.19</v>
      </c>
      <c r="G256" s="223">
        <f t="shared" si="47"/>
        <v>73.534307597706643</v>
      </c>
      <c r="I256" s="94">
        <f t="shared" si="54"/>
        <v>126</v>
      </c>
      <c r="J256" s="90">
        <f t="shared" si="52"/>
        <v>2037</v>
      </c>
      <c r="K256" s="95">
        <f t="shared" si="53"/>
        <v>50284</v>
      </c>
      <c r="M256" s="351">
        <v>2.4277391473133791E-2</v>
      </c>
    </row>
    <row r="257" spans="2:13" outlineLevel="1">
      <c r="B257" s="95">
        <f t="shared" si="49"/>
        <v>50314</v>
      </c>
      <c r="C257" s="371">
        <f t="shared" si="55"/>
        <v>37655.370894333333</v>
      </c>
      <c r="D257" s="222">
        <f>IF(ISNUMBER($F257),VLOOKUP($J257,'Table 1'!$B$13:$C$33,2,FALSE)/12*1000*Study_MW,"")</f>
        <v>121982.60259701607</v>
      </c>
      <c r="E257" s="222">
        <f t="shared" si="50"/>
        <v>159637.9734913494</v>
      </c>
      <c r="F257" s="221">
        <f>INDEX([9]Delta!$F$1:$EE$65553,$L$21,$I257)</f>
        <v>1905.4770000000001</v>
      </c>
      <c r="G257" s="223">
        <f t="shared" si="47"/>
        <v>83.778483545773256</v>
      </c>
      <c r="I257" s="94">
        <f t="shared" si="54"/>
        <v>127</v>
      </c>
      <c r="J257" s="90">
        <f t="shared" si="52"/>
        <v>2037</v>
      </c>
      <c r="K257" s="95">
        <f t="shared" si="53"/>
        <v>50314</v>
      </c>
      <c r="M257" s="351">
        <v>2.4277391473133791E-2</v>
      </c>
    </row>
    <row r="258" spans="2:13" outlineLevel="1">
      <c r="B258" s="95">
        <f t="shared" si="49"/>
        <v>50345</v>
      </c>
      <c r="C258" s="371">
        <f t="shared" si="55"/>
        <v>37356.464375403804</v>
      </c>
      <c r="D258" s="222">
        <f>IF(ISNUMBER($F258),VLOOKUP($J258,'Table 1'!$B$13:$C$33,2,FALSE)/12*1000*Study_MW,"")</f>
        <v>121982.60259701607</v>
      </c>
      <c r="E258" s="222">
        <f t="shared" si="50"/>
        <v>159339.06697241988</v>
      </c>
      <c r="F258" s="221">
        <f>INDEX([9]Delta!$F$1:$EE$65553,$L$21,$I258)</f>
        <v>1515.81</v>
      </c>
      <c r="G258" s="223">
        <f t="shared" si="47"/>
        <v>105.1180998755912</v>
      </c>
      <c r="I258" s="94">
        <f t="shared" si="54"/>
        <v>128</v>
      </c>
      <c r="J258" s="90">
        <f t="shared" si="52"/>
        <v>2037</v>
      </c>
      <c r="K258" s="95">
        <f t="shared" si="53"/>
        <v>50345</v>
      </c>
      <c r="M258" s="351">
        <v>2.4277391473133791E-2</v>
      </c>
    </row>
    <row r="259" spans="2:13" outlineLevel="1" collapsed="1">
      <c r="B259" s="99">
        <f t="shared" si="49"/>
        <v>50375</v>
      </c>
      <c r="C259" s="372">
        <f t="shared" si="55"/>
        <v>38497.92733872158</v>
      </c>
      <c r="D259" s="225">
        <f>IF(ISNUMBER($F259),VLOOKUP($J259,'Table 1'!$B$13:$C$33,2,FALSE)/12*1000*Study_MW,"")</f>
        <v>121982.60259701607</v>
      </c>
      <c r="E259" s="225">
        <f t="shared" si="50"/>
        <v>160480.52993573766</v>
      </c>
      <c r="F259" s="224">
        <f>INDEX([9]Delta!$F$1:$EE$65553,$L$21,$I259)</f>
        <v>1280.548</v>
      </c>
      <c r="G259" s="226">
        <f t="shared" si="47"/>
        <v>125.32176063352382</v>
      </c>
      <c r="I259" s="81">
        <f t="shared" si="54"/>
        <v>129</v>
      </c>
      <c r="J259" s="90">
        <f t="shared" si="52"/>
        <v>2037</v>
      </c>
      <c r="K259" s="99">
        <f t="shared" si="53"/>
        <v>50375</v>
      </c>
      <c r="M259" s="351">
        <v>2.4277391473133791E-2</v>
      </c>
    </row>
    <row r="260" spans="2:13" outlineLevel="1">
      <c r="B260" s="146">
        <f t="shared" si="49"/>
        <v>50406</v>
      </c>
      <c r="C260" s="373" t="str">
        <f t="shared" si="55"/>
        <v/>
      </c>
      <c r="D260" s="101" t="str">
        <f>IF(ISNUMBER($F260),VLOOKUP($J260,'Table 1'!$B$13:$C$33,2,FALSE)/12*1000*Study_MW,"")</f>
        <v/>
      </c>
      <c r="E260" s="101" t="str">
        <f>IF(ISNUMBER($F260),C260+D260,"")</f>
        <v/>
      </c>
      <c r="F260" s="100" t="str">
        <f>IF(AND(F20="",$F$259&gt;0),F248*(F248/F56)^(1/16),"")</f>
        <v/>
      </c>
      <c r="G260" s="102" t="str">
        <f>IFERROR(IF(ISNUMBER($F260),E260/$F260,""),"")</f>
        <v/>
      </c>
      <c r="I260" s="77">
        <f>I140</f>
        <v>1</v>
      </c>
      <c r="J260" s="90">
        <f t="shared" ref="J260:J271" si="56">YEAR(B260)</f>
        <v>2038</v>
      </c>
      <c r="K260" s="91" t="str">
        <f t="shared" ref="K260:K271" si="57">IF(ISNUMBER(F260),IF(F260&lt;&gt;0,B260,""),"")</f>
        <v/>
      </c>
      <c r="M260" s="351">
        <v>2.4418737348747444E-2</v>
      </c>
    </row>
    <row r="261" spans="2:13" outlineLevel="1">
      <c r="B261" s="147">
        <f t="shared" si="49"/>
        <v>50437</v>
      </c>
      <c r="C261" s="374" t="str">
        <f t="shared" si="55"/>
        <v/>
      </c>
      <c r="D261" s="104" t="str">
        <f>IF(ISNUMBER($F261),VLOOKUP($J261,'Table 1'!$B$13:$C$33,2,FALSE)/12*1000*Study_MW,"")</f>
        <v/>
      </c>
      <c r="E261" s="104" t="str">
        <f t="shared" ref="E261:E264" si="58">IF(ISNUMBER($F261),C261+D261,"")</f>
        <v/>
      </c>
      <c r="F261" s="103" t="str">
        <f t="shared" ref="F261:F265" si="59">IF(AND(F21="",$F$259&gt;0),F249*(F249/F57)^(1/16),"")</f>
        <v/>
      </c>
      <c r="G261" s="105" t="str">
        <f t="shared" ref="G261:G264" si="60">IFERROR(IF(ISNUMBER($F261),E261/$F261,""),"")</f>
        <v/>
      </c>
      <c r="I261" s="94">
        <f t="shared" si="54"/>
        <v>2</v>
      </c>
      <c r="J261" s="90">
        <f t="shared" si="56"/>
        <v>2038</v>
      </c>
      <c r="K261" s="95" t="str">
        <f t="shared" si="57"/>
        <v/>
      </c>
      <c r="M261" s="351">
        <v>2.4418737348747444E-2</v>
      </c>
    </row>
    <row r="262" spans="2:13" outlineLevel="1">
      <c r="B262" s="147">
        <f t="shared" si="49"/>
        <v>50465</v>
      </c>
      <c r="C262" s="374" t="str">
        <f t="shared" si="55"/>
        <v/>
      </c>
      <c r="D262" s="104" t="str">
        <f>IF(ISNUMBER($F262),VLOOKUP($J262,'Table 1'!$B$13:$C$33,2,FALSE)/12*1000*Study_MW,"")</f>
        <v/>
      </c>
      <c r="E262" s="104" t="str">
        <f t="shared" si="58"/>
        <v/>
      </c>
      <c r="F262" s="103" t="str">
        <f t="shared" si="59"/>
        <v/>
      </c>
      <c r="G262" s="105" t="str">
        <f t="shared" si="60"/>
        <v/>
      </c>
      <c r="I262" s="94">
        <f t="shared" si="54"/>
        <v>3</v>
      </c>
      <c r="J262" s="90">
        <f t="shared" si="56"/>
        <v>2038</v>
      </c>
      <c r="K262" s="95" t="str">
        <f t="shared" si="57"/>
        <v/>
      </c>
      <c r="M262" s="351">
        <v>2.4418737348747444E-2</v>
      </c>
    </row>
    <row r="263" spans="2:13" outlineLevel="1">
      <c r="B263" s="147">
        <f t="shared" si="49"/>
        <v>50496</v>
      </c>
      <c r="C263" s="374" t="str">
        <f t="shared" si="55"/>
        <v/>
      </c>
      <c r="D263" s="104" t="str">
        <f>IF(ISNUMBER($F263),VLOOKUP($J263,'Table 1'!$B$13:$C$33,2,FALSE)/12*1000*Study_MW,"")</f>
        <v/>
      </c>
      <c r="E263" s="104" t="str">
        <f t="shared" si="58"/>
        <v/>
      </c>
      <c r="F263" s="103" t="str">
        <f t="shared" si="59"/>
        <v/>
      </c>
      <c r="G263" s="105" t="str">
        <f t="shared" si="60"/>
        <v/>
      </c>
      <c r="I263" s="94">
        <f t="shared" si="54"/>
        <v>4</v>
      </c>
      <c r="J263" s="90">
        <f t="shared" si="56"/>
        <v>2038</v>
      </c>
      <c r="K263" s="95" t="str">
        <f t="shared" si="57"/>
        <v/>
      </c>
      <c r="M263" s="351">
        <v>2.4418737348747444E-2</v>
      </c>
    </row>
    <row r="264" spans="2:13" outlineLevel="1">
      <c r="B264" s="147">
        <f t="shared" si="49"/>
        <v>50526</v>
      </c>
      <c r="C264" s="374" t="str">
        <f t="shared" si="55"/>
        <v/>
      </c>
      <c r="D264" s="104" t="str">
        <f>IF(ISNUMBER($F264),VLOOKUP($J264,'Table 1'!$B$13:$C$33,2,FALSE)/12*1000*Study_MW,"")</f>
        <v/>
      </c>
      <c r="E264" s="104" t="str">
        <f t="shared" si="58"/>
        <v/>
      </c>
      <c r="F264" s="103" t="str">
        <f t="shared" si="59"/>
        <v/>
      </c>
      <c r="G264" s="105" t="str">
        <f t="shared" si="60"/>
        <v/>
      </c>
      <c r="I264" s="94">
        <f t="shared" si="54"/>
        <v>5</v>
      </c>
      <c r="J264" s="90">
        <f t="shared" si="56"/>
        <v>2038</v>
      </c>
      <c r="K264" s="95" t="str">
        <f t="shared" si="57"/>
        <v/>
      </c>
      <c r="M264" s="351">
        <v>2.4418737348747444E-2</v>
      </c>
    </row>
    <row r="265" spans="2:13" outlineLevel="1">
      <c r="B265" s="147">
        <f t="shared" si="49"/>
        <v>50557</v>
      </c>
      <c r="C265" s="374" t="str">
        <f t="shared" si="55"/>
        <v/>
      </c>
      <c r="D265" s="104" t="str">
        <f>IF(ISNUMBER($F265),VLOOKUP($J265,'Table 1'!$B$13:$C$33,2,FALSE)/12*1000*Study_MW,"")</f>
        <v/>
      </c>
      <c r="E265" s="104" t="str">
        <f t="shared" ref="E265" si="61">IF(ISNUMBER($F265),C265+D265,"")</f>
        <v/>
      </c>
      <c r="F265" s="103" t="str">
        <f t="shared" si="59"/>
        <v/>
      </c>
      <c r="G265" s="105" t="str">
        <f t="shared" ref="G265" si="62">IFERROR(IF(ISNUMBER($F265),E265/$F265,""),"")</f>
        <v/>
      </c>
      <c r="I265" s="94">
        <f t="shared" si="54"/>
        <v>6</v>
      </c>
      <c r="J265" s="90">
        <f t="shared" si="56"/>
        <v>2038</v>
      </c>
      <c r="K265" s="95" t="str">
        <f t="shared" si="57"/>
        <v/>
      </c>
      <c r="M265" s="351">
        <v>2.4418737348747444E-2</v>
      </c>
    </row>
    <row r="266" spans="2:13" outlineLevel="1">
      <c r="B266" s="147">
        <f t="shared" si="49"/>
        <v>50587</v>
      </c>
      <c r="C266" s="221"/>
      <c r="D266" s="222"/>
      <c r="E266" s="222"/>
      <c r="F266" s="221"/>
      <c r="G266" s="223"/>
      <c r="I266" s="94">
        <f t="shared" si="54"/>
        <v>7</v>
      </c>
      <c r="J266" s="90">
        <f t="shared" si="56"/>
        <v>2038</v>
      </c>
      <c r="K266" s="95" t="str">
        <f t="shared" si="57"/>
        <v/>
      </c>
      <c r="M266" s="351">
        <v>2.4418737348747444E-2</v>
      </c>
    </row>
    <row r="267" spans="2:13" outlineLevel="1">
      <c r="B267" s="147">
        <f t="shared" si="49"/>
        <v>50618</v>
      </c>
      <c r="C267" s="221"/>
      <c r="D267" s="222"/>
      <c r="E267" s="222"/>
      <c r="F267" s="221"/>
      <c r="G267" s="223"/>
      <c r="I267" s="94">
        <f t="shared" si="54"/>
        <v>8</v>
      </c>
      <c r="J267" s="90">
        <f t="shared" si="56"/>
        <v>2038</v>
      </c>
      <c r="K267" s="95" t="str">
        <f t="shared" si="57"/>
        <v/>
      </c>
      <c r="M267" s="351">
        <v>2.4418737348747444E-2</v>
      </c>
    </row>
    <row r="268" spans="2:13" outlineLevel="1">
      <c r="B268" s="147">
        <f t="shared" si="49"/>
        <v>50649</v>
      </c>
      <c r="C268" s="221"/>
      <c r="D268" s="222"/>
      <c r="E268" s="222"/>
      <c r="F268" s="221"/>
      <c r="G268" s="223"/>
      <c r="I268" s="94">
        <f t="shared" si="54"/>
        <v>9</v>
      </c>
      <c r="J268" s="90">
        <f t="shared" si="56"/>
        <v>2038</v>
      </c>
      <c r="K268" s="95" t="str">
        <f t="shared" si="57"/>
        <v/>
      </c>
      <c r="M268" s="351">
        <v>2.4418737348747444E-2</v>
      </c>
    </row>
    <row r="269" spans="2:13" outlineLevel="1">
      <c r="B269" s="147">
        <f t="shared" si="49"/>
        <v>50679</v>
      </c>
      <c r="C269" s="221"/>
      <c r="D269" s="222"/>
      <c r="E269" s="222"/>
      <c r="F269" s="221"/>
      <c r="G269" s="223"/>
      <c r="I269" s="94">
        <f t="shared" si="54"/>
        <v>10</v>
      </c>
      <c r="J269" s="90">
        <f t="shared" si="56"/>
        <v>2038</v>
      </c>
      <c r="K269" s="95" t="str">
        <f t="shared" si="57"/>
        <v/>
      </c>
      <c r="M269" s="351">
        <v>2.4418737348747444E-2</v>
      </c>
    </row>
    <row r="270" spans="2:13" outlineLevel="1">
      <c r="B270" s="147">
        <f t="shared" si="49"/>
        <v>50710</v>
      </c>
      <c r="C270" s="221"/>
      <c r="D270" s="222"/>
      <c r="E270" s="222"/>
      <c r="F270" s="221"/>
      <c r="G270" s="223"/>
      <c r="I270" s="94">
        <f t="shared" si="54"/>
        <v>11</v>
      </c>
      <c r="J270" s="90">
        <f t="shared" si="56"/>
        <v>2038</v>
      </c>
      <c r="K270" s="95" t="str">
        <f t="shared" si="57"/>
        <v/>
      </c>
      <c r="M270" s="351">
        <v>2.4418737348747444E-2</v>
      </c>
    </row>
    <row r="271" spans="2:13" outlineLevel="1">
      <c r="B271" s="148">
        <f t="shared" si="49"/>
        <v>50740</v>
      </c>
      <c r="C271" s="224"/>
      <c r="D271" s="225"/>
      <c r="E271" s="225"/>
      <c r="F271" s="224"/>
      <c r="G271" s="226"/>
      <c r="I271" s="81">
        <f t="shared" si="54"/>
        <v>12</v>
      </c>
      <c r="J271" s="90">
        <f t="shared" si="56"/>
        <v>2038</v>
      </c>
      <c r="K271" s="99" t="str">
        <f t="shared" si="57"/>
        <v/>
      </c>
      <c r="M271" s="351">
        <v>2.4418737348747444E-2</v>
      </c>
    </row>
    <row r="272" spans="2:13">
      <c r="B272" s="106"/>
      <c r="K272" s="90"/>
    </row>
    <row r="273" spans="2:2" hidden="1">
      <c r="B273" s="72" t="str">
        <f>"Note: Energy Dollars in "&amp;YEAR(B260)&amp;" are "&amp;YEAR(B248)&amp;" x ("&amp;YEAR(B248)&amp;" / "&amp;YEAR(B200)&amp;"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3" width="9.33203125" style="241"/>
    <col min="14" max="14" width="9.33203125" style="296"/>
    <col min="15" max="16384" width="9.33203125" style="241"/>
  </cols>
  <sheetData>
    <row r="1" spans="2:17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7" ht="15.75">
      <c r="B2" s="239" t="s">
        <v>263</v>
      </c>
      <c r="C2" s="240"/>
      <c r="D2" s="240"/>
      <c r="E2" s="240"/>
      <c r="F2" s="240"/>
      <c r="G2" s="240"/>
      <c r="H2" s="240"/>
      <c r="I2" s="240"/>
      <c r="J2" s="240"/>
    </row>
    <row r="3" spans="2:17" ht="15.75">
      <c r="B3" s="239" t="str">
        <f>TEXT($C$63,"0%")&amp;" Capacity Factor"</f>
        <v>41% Capacity Factor</v>
      </c>
      <c r="C3" s="240"/>
      <c r="D3" s="240"/>
      <c r="E3" s="240"/>
      <c r="F3" s="240"/>
      <c r="G3" s="240"/>
      <c r="H3" s="240"/>
      <c r="I3" s="240"/>
      <c r="J3" s="240"/>
    </row>
    <row r="4" spans="2:17">
      <c r="B4" s="242"/>
      <c r="C4" s="242"/>
      <c r="D4" s="242"/>
      <c r="E4" s="242"/>
      <c r="F4" s="242"/>
      <c r="G4" s="242"/>
      <c r="H4" s="242"/>
      <c r="I4" s="243"/>
      <c r="J4" s="243"/>
      <c r="K4" s="243"/>
    </row>
    <row r="5" spans="2:17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245" t="s">
        <v>221</v>
      </c>
      <c r="J5" s="19" t="s">
        <v>73</v>
      </c>
      <c r="K5" s="245" t="s">
        <v>198</v>
      </c>
    </row>
    <row r="6" spans="2:17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7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29</v>
      </c>
    </row>
    <row r="8" spans="2:17" ht="6" customHeight="1">
      <c r="K8" s="243"/>
    </row>
    <row r="9" spans="2:17" ht="15.75">
      <c r="B9" s="60" t="str">
        <f>C52</f>
        <v>2017 IRP Wyoming Wind Resource - 41% Capacity Factor</v>
      </c>
      <c r="C9" s="243"/>
      <c r="E9" s="243"/>
      <c r="F9" s="243"/>
      <c r="G9" s="243"/>
      <c r="H9" s="243"/>
      <c r="I9" s="243"/>
      <c r="J9" s="243"/>
      <c r="K9" s="243"/>
      <c r="N9" s="241"/>
    </row>
    <row r="10" spans="2:17">
      <c r="B10" s="250">
        <v>2016</v>
      </c>
      <c r="C10" s="251">
        <f>C55</f>
        <v>1637</v>
      </c>
      <c r="D10" s="252">
        <f>C10*$C$62</f>
        <v>115.6947435682565</v>
      </c>
      <c r="E10" s="252">
        <f>C56</f>
        <v>37.565582271006477</v>
      </c>
      <c r="F10" s="253">
        <f t="shared" ref="F10:F36" si="0">(D10+E10)/(8.76*$C$63)</f>
        <v>42.464735403439889</v>
      </c>
      <c r="G10" s="253">
        <f>C58</f>
        <v>0.65</v>
      </c>
      <c r="H10" s="252">
        <f>C59</f>
        <v>-19.984206030717658</v>
      </c>
      <c r="I10" s="254">
        <f>F10+H10+G10</f>
        <v>23.130529372722229</v>
      </c>
      <c r="J10" s="254">
        <f>ROUND(I10*$C$63*8.76,2)</f>
        <v>83.48</v>
      </c>
      <c r="K10" s="252">
        <f>$C$57</f>
        <v>0.57299999999999995</v>
      </c>
      <c r="N10" s="297"/>
    </row>
    <row r="11" spans="2:17">
      <c r="B11" s="250">
        <f t="shared" ref="B11:B36" si="1">B10+1</f>
        <v>2017</v>
      </c>
      <c r="C11" s="256"/>
      <c r="D11" s="252">
        <f>ROUND(D10*(1+$D66),2)</f>
        <v>118.25</v>
      </c>
      <c r="E11" s="252">
        <f>ROUND(E10*(1+$D66),2)</f>
        <v>38.4</v>
      </c>
      <c r="F11" s="253">
        <f t="shared" si="0"/>
        <v>43.403932260495637</v>
      </c>
      <c r="G11" s="252">
        <f>ROUND(G10*(1+$D66),2)</f>
        <v>0.66</v>
      </c>
      <c r="H11" s="252">
        <f>ROUND(H10*(1+$D66),2)</f>
        <v>-20.43</v>
      </c>
      <c r="I11" s="254">
        <f>F11+H11+G11</f>
        <v>23.633932260495637</v>
      </c>
      <c r="J11" s="254">
        <f t="shared" ref="J11:J36" si="2">ROUND(I11*$C$63*8.76,2)</f>
        <v>85.3</v>
      </c>
      <c r="K11" s="252">
        <f>ROUND(K10*(1+$D66),2)</f>
        <v>0.59</v>
      </c>
      <c r="N11" s="297"/>
    </row>
    <row r="12" spans="2:17">
      <c r="B12" s="263">
        <f t="shared" si="1"/>
        <v>2018</v>
      </c>
      <c r="C12" s="264"/>
      <c r="D12" s="252">
        <f t="shared" ref="D12:G19" si="3">ROUND(D11*(1+$D67),2)</f>
        <v>120.81</v>
      </c>
      <c r="E12" s="252">
        <f t="shared" si="3"/>
        <v>39.229999999999997</v>
      </c>
      <c r="F12" s="254">
        <f t="shared" si="0"/>
        <v>44.343219399742871</v>
      </c>
      <c r="G12" s="252">
        <f t="shared" si="3"/>
        <v>0.67</v>
      </c>
      <c r="H12" s="265">
        <f t="shared" ref="H12" si="4">ROUND(H11*(1+$D67),2)</f>
        <v>-20.87</v>
      </c>
      <c r="I12" s="254">
        <f t="shared" ref="I12:I36" si="5">F12+H12+G12</f>
        <v>24.143219399742872</v>
      </c>
      <c r="J12" s="254">
        <f t="shared" si="2"/>
        <v>87.14</v>
      </c>
      <c r="K12" s="252">
        <f t="shared" ref="K12:K19" si="6">ROUND(K11*(1+$D67),2)</f>
        <v>0.6</v>
      </c>
      <c r="L12" s="243"/>
      <c r="N12" s="297"/>
    </row>
    <row r="13" spans="2:17">
      <c r="B13" s="263">
        <f t="shared" si="1"/>
        <v>2019</v>
      </c>
      <c r="C13" s="264"/>
      <c r="D13" s="252">
        <f t="shared" si="3"/>
        <v>123.23</v>
      </c>
      <c r="E13" s="252">
        <f t="shared" si="3"/>
        <v>40.020000000000003</v>
      </c>
      <c r="F13" s="254">
        <f t="shared" si="0"/>
        <v>45.232632885578759</v>
      </c>
      <c r="G13" s="252">
        <f t="shared" si="3"/>
        <v>0.68</v>
      </c>
      <c r="H13" s="265">
        <f t="shared" ref="H13" si="7">ROUND(H12*(1+$D68),2)</f>
        <v>-21.29</v>
      </c>
      <c r="I13" s="254">
        <f t="shared" si="5"/>
        <v>24.62263288557876</v>
      </c>
      <c r="J13" s="254">
        <f t="shared" si="2"/>
        <v>88.87</v>
      </c>
      <c r="K13" s="252">
        <f t="shared" si="6"/>
        <v>0.61</v>
      </c>
      <c r="L13" s="243"/>
      <c r="N13" s="297"/>
    </row>
    <row r="14" spans="2:17">
      <c r="B14" s="263">
        <f t="shared" si="1"/>
        <v>2020</v>
      </c>
      <c r="C14" s="264"/>
      <c r="D14" s="252">
        <f t="shared" si="3"/>
        <v>125.87</v>
      </c>
      <c r="E14" s="252">
        <f t="shared" si="3"/>
        <v>40.880000000000003</v>
      </c>
      <c r="F14" s="254">
        <f t="shared" si="0"/>
        <v>46.202398368577384</v>
      </c>
      <c r="G14" s="252">
        <f t="shared" si="3"/>
        <v>0.69</v>
      </c>
      <c r="H14" s="265">
        <f t="shared" ref="H14" si="8">ROUND(H13*(1+$D69),2)</f>
        <v>-21.75</v>
      </c>
      <c r="I14" s="254">
        <f t="shared" si="5"/>
        <v>25.142398368577386</v>
      </c>
      <c r="J14" s="254">
        <f t="shared" si="2"/>
        <v>90.74</v>
      </c>
      <c r="K14" s="252">
        <f t="shared" si="6"/>
        <v>0.62</v>
      </c>
      <c r="L14" s="243"/>
      <c r="N14" s="297"/>
      <c r="O14" s="260"/>
      <c r="P14" s="261"/>
      <c r="Q14" s="262"/>
    </row>
    <row r="15" spans="2:17">
      <c r="B15" s="263">
        <f t="shared" si="1"/>
        <v>2021</v>
      </c>
      <c r="C15" s="264"/>
      <c r="D15" s="252">
        <f t="shared" si="3"/>
        <v>128.69999999999999</v>
      </c>
      <c r="E15" s="252">
        <f t="shared" si="3"/>
        <v>41.8</v>
      </c>
      <c r="F15" s="254">
        <f t="shared" si="0"/>
        <v>47.241432814647339</v>
      </c>
      <c r="G15" s="252">
        <f t="shared" si="3"/>
        <v>0.71</v>
      </c>
      <c r="H15" s="265">
        <f t="shared" ref="H15" si="9">ROUND(H14*(1+$D70),2)</f>
        <v>-22.24</v>
      </c>
      <c r="I15" s="254">
        <f t="shared" si="5"/>
        <v>25.711432814647342</v>
      </c>
      <c r="J15" s="254">
        <f t="shared" si="2"/>
        <v>92.8</v>
      </c>
      <c r="K15" s="252">
        <f t="shared" si="6"/>
        <v>0.63</v>
      </c>
      <c r="L15" s="243"/>
      <c r="N15" s="297"/>
      <c r="O15" s="261"/>
      <c r="P15" s="261"/>
      <c r="Q15" s="262"/>
    </row>
    <row r="16" spans="2:17">
      <c r="B16" s="263">
        <f t="shared" si="1"/>
        <v>2022</v>
      </c>
      <c r="C16" s="264"/>
      <c r="D16" s="252">
        <f t="shared" si="3"/>
        <v>131.6</v>
      </c>
      <c r="E16" s="252">
        <f t="shared" si="3"/>
        <v>42.74</v>
      </c>
      <c r="F16" s="254">
        <f t="shared" si="0"/>
        <v>48.305404087422978</v>
      </c>
      <c r="G16" s="252">
        <f t="shared" si="3"/>
        <v>0.73</v>
      </c>
      <c r="H16" s="265">
        <f t="shared" ref="H16" si="10">ROUND(H15*(1+$D71),2)</f>
        <v>-22.74</v>
      </c>
      <c r="I16" s="254">
        <f t="shared" si="5"/>
        <v>26.29540408742298</v>
      </c>
      <c r="J16" s="254">
        <f t="shared" si="2"/>
        <v>94.9</v>
      </c>
      <c r="K16" s="252">
        <f t="shared" si="6"/>
        <v>0.64</v>
      </c>
      <c r="L16" s="243"/>
      <c r="N16" s="297"/>
    </row>
    <row r="17" spans="2:16">
      <c r="B17" s="263">
        <f t="shared" si="1"/>
        <v>2023</v>
      </c>
      <c r="C17" s="264"/>
      <c r="D17" s="252">
        <f t="shared" si="3"/>
        <v>134.63</v>
      </c>
      <c r="E17" s="252">
        <f t="shared" si="3"/>
        <v>43.72</v>
      </c>
      <c r="F17" s="254">
        <f t="shared" si="0"/>
        <v>49.416478255087114</v>
      </c>
      <c r="G17" s="252">
        <f t="shared" si="3"/>
        <v>0.75</v>
      </c>
      <c r="H17" s="265">
        <f t="shared" ref="H17" si="11">ROUND(H16*(1+$D72),2)</f>
        <v>-23.26</v>
      </c>
      <c r="I17" s="254">
        <f t="shared" si="5"/>
        <v>26.906478255087112</v>
      </c>
      <c r="J17" s="254">
        <f t="shared" si="2"/>
        <v>97.11</v>
      </c>
      <c r="K17" s="252">
        <f t="shared" si="6"/>
        <v>0.65</v>
      </c>
      <c r="L17" s="243"/>
      <c r="N17" s="297"/>
      <c r="O17" s="260"/>
    </row>
    <row r="18" spans="2:16">
      <c r="B18" s="263">
        <f t="shared" si="1"/>
        <v>2024</v>
      </c>
      <c r="C18" s="264"/>
      <c r="D18" s="252">
        <f t="shared" si="3"/>
        <v>137.74</v>
      </c>
      <c r="E18" s="252">
        <f t="shared" si="3"/>
        <v>44.73</v>
      </c>
      <c r="F18" s="254">
        <f t="shared" si="0"/>
        <v>50.55803076650264</v>
      </c>
      <c r="G18" s="252">
        <f t="shared" si="3"/>
        <v>0.77</v>
      </c>
      <c r="H18" s="265">
        <f t="shared" ref="H18" si="12">ROUND(H17*(1+$D73),2)</f>
        <v>-23.8</v>
      </c>
      <c r="I18" s="254">
        <f t="shared" si="5"/>
        <v>27.528030766502638</v>
      </c>
      <c r="J18" s="254">
        <f t="shared" si="2"/>
        <v>99.35</v>
      </c>
      <c r="K18" s="252">
        <f t="shared" si="6"/>
        <v>0.67</v>
      </c>
      <c r="L18" s="243"/>
      <c r="N18" s="297"/>
    </row>
    <row r="19" spans="2:16">
      <c r="B19" s="263">
        <f t="shared" si="1"/>
        <v>2025</v>
      </c>
      <c r="C19" s="264"/>
      <c r="D19" s="252">
        <f t="shared" si="3"/>
        <v>140.93</v>
      </c>
      <c r="E19" s="252">
        <f t="shared" si="3"/>
        <v>45.77</v>
      </c>
      <c r="F19" s="254">
        <f t="shared" si="0"/>
        <v>51.730061621669556</v>
      </c>
      <c r="G19" s="252">
        <f t="shared" si="3"/>
        <v>0.79</v>
      </c>
      <c r="H19" s="265">
        <f t="shared" ref="H19" si="13">ROUND(H18*(1+$D74),2)</f>
        <v>-24.35</v>
      </c>
      <c r="I19" s="254">
        <f t="shared" si="5"/>
        <v>28.170061621669554</v>
      </c>
      <c r="J19" s="254">
        <f t="shared" si="2"/>
        <v>101.67</v>
      </c>
      <c r="K19" s="252">
        <f t="shared" si="6"/>
        <v>0.69</v>
      </c>
      <c r="L19" s="243"/>
      <c r="N19" s="297"/>
    </row>
    <row r="20" spans="2:16">
      <c r="B20" s="263">
        <f t="shared" si="1"/>
        <v>2026</v>
      </c>
      <c r="C20" s="264"/>
      <c r="D20" s="252">
        <f>ROUND(D19*(1+$G66),2)</f>
        <v>144.16</v>
      </c>
      <c r="E20" s="252">
        <f>ROUND(E19*(1+$G66),2)</f>
        <v>46.82</v>
      </c>
      <c r="F20" s="254">
        <f t="shared" si="0"/>
        <v>52.915946269450721</v>
      </c>
      <c r="G20" s="252">
        <f>ROUND(G19*(1+$G66),2)</f>
        <v>0.81</v>
      </c>
      <c r="H20" s="265">
        <f>ROUND(H19*(1+$G66),2)</f>
        <v>-24.91</v>
      </c>
      <c r="I20" s="254">
        <f t="shared" si="5"/>
        <v>28.81594626945072</v>
      </c>
      <c r="J20" s="254">
        <f t="shared" si="2"/>
        <v>104</v>
      </c>
      <c r="K20" s="252">
        <f>ROUND(K19*(1+$G66),2)</f>
        <v>0.71</v>
      </c>
      <c r="L20" s="243"/>
      <c r="N20" s="297"/>
      <c r="P20" s="294"/>
    </row>
    <row r="21" spans="2:16">
      <c r="B21" s="263">
        <f t="shared" si="1"/>
        <v>2027</v>
      </c>
      <c r="C21" s="264"/>
      <c r="D21" s="252">
        <f t="shared" ref="D21:G28" si="14">ROUND(D20*(1+$G67),2)</f>
        <v>147.5</v>
      </c>
      <c r="E21" s="252">
        <f t="shared" si="14"/>
        <v>47.9</v>
      </c>
      <c r="F21" s="254">
        <f t="shared" si="0"/>
        <v>54.140621536551848</v>
      </c>
      <c r="G21" s="252">
        <f t="shared" si="14"/>
        <v>0.83</v>
      </c>
      <c r="H21" s="265">
        <f t="shared" ref="H21" si="15">ROUND(H20*(1+$G67),2)</f>
        <v>-25.49</v>
      </c>
      <c r="I21" s="254">
        <f t="shared" si="5"/>
        <v>29.480621536551848</v>
      </c>
      <c r="J21" s="254">
        <f t="shared" si="2"/>
        <v>106.4</v>
      </c>
      <c r="K21" s="252">
        <f t="shared" ref="K21:K28" si="16">ROUND(K20*(1+$G67),2)</f>
        <v>0.73</v>
      </c>
      <c r="L21" s="243"/>
      <c r="N21" s="297"/>
    </row>
    <row r="22" spans="2:16">
      <c r="B22" s="263">
        <f t="shared" si="1"/>
        <v>2028</v>
      </c>
      <c r="C22" s="264"/>
      <c r="D22" s="252">
        <f t="shared" si="14"/>
        <v>150.93</v>
      </c>
      <c r="E22" s="252">
        <f t="shared" si="14"/>
        <v>49.01</v>
      </c>
      <c r="F22" s="254">
        <f t="shared" si="0"/>
        <v>55.398545905927207</v>
      </c>
      <c r="G22" s="252">
        <f t="shared" si="14"/>
        <v>0.85</v>
      </c>
      <c r="H22" s="265">
        <f t="shared" ref="H22" si="17">ROUND(H21*(1+$G68),2)</f>
        <v>-26.08</v>
      </c>
      <c r="I22" s="254">
        <f t="shared" si="5"/>
        <v>30.168545905927211</v>
      </c>
      <c r="J22" s="254">
        <f t="shared" si="2"/>
        <v>108.88</v>
      </c>
      <c r="K22" s="252">
        <f t="shared" si="16"/>
        <v>0.75</v>
      </c>
      <c r="L22" s="243"/>
      <c r="N22" s="297"/>
    </row>
    <row r="23" spans="2:16">
      <c r="B23" s="263">
        <f t="shared" si="1"/>
        <v>2029</v>
      </c>
      <c r="C23" s="264"/>
      <c r="D23" s="252">
        <f t="shared" si="14"/>
        <v>154.5</v>
      </c>
      <c r="E23" s="252">
        <f t="shared" si="14"/>
        <v>50.17</v>
      </c>
      <c r="F23" s="254">
        <f t="shared" si="0"/>
        <v>56.709114687236784</v>
      </c>
      <c r="G23" s="252">
        <f t="shared" si="14"/>
        <v>0.87</v>
      </c>
      <c r="H23" s="265">
        <f t="shared" ref="H23" si="18">ROUND(H22*(1+$G69),2)</f>
        <v>-26.7</v>
      </c>
      <c r="I23" s="254">
        <f t="shared" si="5"/>
        <v>30.879114687236786</v>
      </c>
      <c r="J23" s="254">
        <f t="shared" si="2"/>
        <v>111.45</v>
      </c>
      <c r="K23" s="252">
        <f t="shared" si="16"/>
        <v>0.77</v>
      </c>
      <c r="L23" s="243"/>
      <c r="N23" s="297"/>
    </row>
    <row r="24" spans="2:16">
      <c r="B24" s="263">
        <f t="shared" si="1"/>
        <v>2030</v>
      </c>
      <c r="C24" s="257"/>
      <c r="D24" s="258">
        <f t="shared" si="14"/>
        <v>158.18</v>
      </c>
      <c r="E24" s="258">
        <f t="shared" si="14"/>
        <v>51.36</v>
      </c>
      <c r="F24" s="259">
        <f t="shared" si="0"/>
        <v>58.058474087866301</v>
      </c>
      <c r="G24" s="258">
        <f t="shared" si="14"/>
        <v>0.89</v>
      </c>
      <c r="H24" s="258">
        <f t="shared" ref="H24" si="19">ROUND(H23*(1+$G70),2)</f>
        <v>-27.34</v>
      </c>
      <c r="I24" s="259">
        <f t="shared" si="5"/>
        <v>31.608474087866302</v>
      </c>
      <c r="J24" s="259">
        <f t="shared" si="2"/>
        <v>114.08</v>
      </c>
      <c r="K24" s="258">
        <f t="shared" si="16"/>
        <v>0.79</v>
      </c>
      <c r="L24" s="243"/>
      <c r="N24" s="297"/>
    </row>
    <row r="25" spans="2:16">
      <c r="B25" s="263">
        <f t="shared" si="1"/>
        <v>2031</v>
      </c>
      <c r="C25" s="264"/>
      <c r="D25" s="252">
        <f t="shared" si="14"/>
        <v>161.97999999999999</v>
      </c>
      <c r="E25" s="252">
        <f t="shared" si="14"/>
        <v>52.59</v>
      </c>
      <c r="F25" s="254">
        <f t="shared" si="0"/>
        <v>59.452165624861465</v>
      </c>
      <c r="G25" s="252">
        <f t="shared" si="14"/>
        <v>0.91</v>
      </c>
      <c r="H25" s="265">
        <f t="shared" ref="H25" si="20">ROUND(H24*(1+$G71),2)</f>
        <v>-28</v>
      </c>
      <c r="I25" s="254">
        <f t="shared" si="5"/>
        <v>32.362165624861461</v>
      </c>
      <c r="J25" s="254">
        <f t="shared" si="2"/>
        <v>116.8</v>
      </c>
      <c r="K25" s="252">
        <f t="shared" si="16"/>
        <v>0.81</v>
      </c>
      <c r="L25" s="243"/>
      <c r="N25" s="297"/>
    </row>
    <row r="26" spans="2:16">
      <c r="B26" s="263">
        <f t="shared" si="1"/>
        <v>2032</v>
      </c>
      <c r="C26" s="264"/>
      <c r="D26" s="252">
        <f t="shared" si="14"/>
        <v>165.88</v>
      </c>
      <c r="E26" s="252">
        <f t="shared" si="14"/>
        <v>53.86</v>
      </c>
      <c r="F26" s="254">
        <f t="shared" si="0"/>
        <v>60.884647781176582</v>
      </c>
      <c r="G26" s="252">
        <f t="shared" si="14"/>
        <v>0.93</v>
      </c>
      <c r="H26" s="265">
        <f t="shared" ref="H26" si="21">ROUND(H25*(1+$G72),2)</f>
        <v>-28.67</v>
      </c>
      <c r="I26" s="254">
        <f t="shared" si="5"/>
        <v>33.14464778117658</v>
      </c>
      <c r="J26" s="254">
        <f t="shared" si="2"/>
        <v>119.62</v>
      </c>
      <c r="K26" s="252">
        <f t="shared" si="16"/>
        <v>0.83</v>
      </c>
      <c r="L26" s="243"/>
      <c r="N26" s="297"/>
    </row>
    <row r="27" spans="2:16">
      <c r="B27" s="263">
        <f t="shared" si="1"/>
        <v>2033</v>
      </c>
      <c r="C27" s="264"/>
      <c r="D27" s="252">
        <f t="shared" si="14"/>
        <v>169.89</v>
      </c>
      <c r="E27" s="252">
        <f t="shared" si="14"/>
        <v>55.16</v>
      </c>
      <c r="F27" s="254">
        <f t="shared" si="0"/>
        <v>62.355920556811633</v>
      </c>
      <c r="G27" s="252">
        <f t="shared" si="14"/>
        <v>0.95</v>
      </c>
      <c r="H27" s="265">
        <f t="shared" ref="H27" si="22">ROUND(H26*(1+$G73),2)</f>
        <v>-29.36</v>
      </c>
      <c r="I27" s="254">
        <f t="shared" si="5"/>
        <v>33.945920556811636</v>
      </c>
      <c r="J27" s="254">
        <f t="shared" si="2"/>
        <v>122.51</v>
      </c>
      <c r="K27" s="252">
        <f t="shared" si="16"/>
        <v>0.85</v>
      </c>
      <c r="L27" s="243"/>
      <c r="N27" s="297"/>
    </row>
    <row r="28" spans="2:16">
      <c r="B28" s="263">
        <f t="shared" si="1"/>
        <v>2034</v>
      </c>
      <c r="C28" s="264"/>
      <c r="D28" s="252">
        <f t="shared" si="14"/>
        <v>174</v>
      </c>
      <c r="E28" s="252">
        <f t="shared" si="14"/>
        <v>56.5</v>
      </c>
      <c r="F28" s="254">
        <f t="shared" si="0"/>
        <v>63.865983951766637</v>
      </c>
      <c r="G28" s="252">
        <f t="shared" si="14"/>
        <v>0.97</v>
      </c>
      <c r="H28" s="265">
        <f t="shared" ref="H28" si="23">ROUND(H27*(1+$G74),2)</f>
        <v>-30.07</v>
      </c>
      <c r="I28" s="254">
        <f t="shared" si="5"/>
        <v>34.765983951766636</v>
      </c>
      <c r="J28" s="254">
        <f t="shared" si="2"/>
        <v>125.47</v>
      </c>
      <c r="K28" s="252">
        <f t="shared" si="16"/>
        <v>0.87</v>
      </c>
      <c r="L28" s="243"/>
      <c r="N28" s="297"/>
    </row>
    <row r="29" spans="2:16">
      <c r="B29" s="263">
        <f t="shared" si="1"/>
        <v>2035</v>
      </c>
      <c r="C29" s="264"/>
      <c r="D29" s="252">
        <f>ROUND(D28*(1+$K66),2)</f>
        <v>178.21</v>
      </c>
      <c r="E29" s="252">
        <f>ROUND(E28*(1+$K66),2)</f>
        <v>57.87</v>
      </c>
      <c r="F29" s="254">
        <f t="shared" si="0"/>
        <v>65.412067207518731</v>
      </c>
      <c r="G29" s="252">
        <f>ROUND(G28*(1+$K66),2)</f>
        <v>0.99</v>
      </c>
      <c r="H29" s="265">
        <f>ROUND(H28*(1+$K66),2)</f>
        <v>-30.8</v>
      </c>
      <c r="I29" s="254">
        <f t="shared" si="5"/>
        <v>35.602067207518736</v>
      </c>
      <c r="J29" s="254">
        <f t="shared" si="2"/>
        <v>128.49</v>
      </c>
      <c r="K29" s="252">
        <f>ROUND(K28*(1+$K66),2)</f>
        <v>0.89</v>
      </c>
      <c r="L29" s="243"/>
      <c r="N29" s="297"/>
    </row>
    <row r="30" spans="2:16">
      <c r="B30" s="263">
        <f t="shared" si="1"/>
        <v>2036</v>
      </c>
      <c r="C30" s="264"/>
      <c r="D30" s="252">
        <f t="shared" ref="D30:G36" si="24">ROUND(D29*(1+$K67),2)</f>
        <v>182.54</v>
      </c>
      <c r="E30" s="252">
        <f t="shared" si="24"/>
        <v>59.28</v>
      </c>
      <c r="F30" s="254">
        <f t="shared" si="0"/>
        <v>67.00248259963648</v>
      </c>
      <c r="G30" s="252">
        <f t="shared" si="24"/>
        <v>1.01</v>
      </c>
      <c r="H30" s="265">
        <f t="shared" ref="H30" si="25">ROUND(H29*(1+$K67),2)</f>
        <v>-31.55</v>
      </c>
      <c r="I30" s="254">
        <f t="shared" si="5"/>
        <v>36.462482599636481</v>
      </c>
      <c r="J30" s="254">
        <f t="shared" si="2"/>
        <v>131.6</v>
      </c>
      <c r="K30" s="252">
        <f t="shared" ref="K30:K36" si="26">ROUND(K29*(1+$K67),2)</f>
        <v>0.91</v>
      </c>
      <c r="L30" s="243"/>
      <c r="N30" s="297"/>
    </row>
    <row r="31" spans="2:16">
      <c r="B31" s="263">
        <f t="shared" si="1"/>
        <v>2037</v>
      </c>
      <c r="C31" s="264"/>
      <c r="D31" s="252">
        <f t="shared" si="24"/>
        <v>186.97</v>
      </c>
      <c r="E31" s="252">
        <f t="shared" si="24"/>
        <v>60.72</v>
      </c>
      <c r="F31" s="254">
        <f t="shared" si="0"/>
        <v>68.628917852551311</v>
      </c>
      <c r="G31" s="252">
        <f t="shared" si="24"/>
        <v>1.03</v>
      </c>
      <c r="H31" s="265">
        <f t="shared" ref="H31" si="27">ROUND(H30*(1+$K68),2)</f>
        <v>-32.32</v>
      </c>
      <c r="I31" s="254">
        <f t="shared" si="5"/>
        <v>37.338917852551312</v>
      </c>
      <c r="J31" s="254">
        <f t="shared" si="2"/>
        <v>134.76</v>
      </c>
      <c r="K31" s="252">
        <f t="shared" si="26"/>
        <v>0.93</v>
      </c>
      <c r="L31" s="243"/>
      <c r="N31" s="297"/>
    </row>
    <row r="32" spans="2:16">
      <c r="B32" s="263">
        <f t="shared" si="1"/>
        <v>2038</v>
      </c>
      <c r="C32" s="264"/>
      <c r="D32" s="252">
        <f t="shared" si="24"/>
        <v>191.54</v>
      </c>
      <c r="E32" s="252">
        <f t="shared" si="24"/>
        <v>62.2</v>
      </c>
      <c r="F32" s="254">
        <f t="shared" si="0"/>
        <v>70.305226758877509</v>
      </c>
      <c r="G32" s="252">
        <f t="shared" si="24"/>
        <v>1.06</v>
      </c>
      <c r="H32" s="265">
        <f t="shared" ref="H32" si="28">ROUND(H31*(1+$K69),2)</f>
        <v>-33.11</v>
      </c>
      <c r="I32" s="254">
        <f t="shared" si="5"/>
        <v>38.255226758877512</v>
      </c>
      <c r="J32" s="254">
        <f t="shared" si="2"/>
        <v>138.07</v>
      </c>
      <c r="K32" s="252">
        <f t="shared" si="26"/>
        <v>0.95</v>
      </c>
      <c r="L32" s="243"/>
      <c r="N32" s="297"/>
    </row>
    <row r="33" spans="2:14">
      <c r="B33" s="263">
        <f t="shared" si="1"/>
        <v>2039</v>
      </c>
      <c r="C33" s="264"/>
      <c r="D33" s="252">
        <f t="shared" si="24"/>
        <v>196.23</v>
      </c>
      <c r="E33" s="252">
        <f t="shared" si="24"/>
        <v>63.72</v>
      </c>
      <c r="F33" s="254">
        <f t="shared" si="0"/>
        <v>72.025867801569362</v>
      </c>
      <c r="G33" s="252">
        <f t="shared" si="24"/>
        <v>1.0900000000000001</v>
      </c>
      <c r="H33" s="265">
        <f t="shared" ref="H33" si="29">ROUND(H32*(1+$K70),2)</f>
        <v>-33.92</v>
      </c>
      <c r="I33" s="254">
        <f t="shared" si="5"/>
        <v>39.195867801569364</v>
      </c>
      <c r="J33" s="254">
        <f t="shared" si="2"/>
        <v>141.46</v>
      </c>
      <c r="K33" s="252">
        <f t="shared" si="26"/>
        <v>0.97</v>
      </c>
      <c r="L33" s="243"/>
      <c r="N33" s="297"/>
    </row>
    <row r="34" spans="2:14">
      <c r="B34" s="263">
        <f t="shared" si="1"/>
        <v>2040</v>
      </c>
      <c r="C34" s="264"/>
      <c r="D34" s="252">
        <f t="shared" si="24"/>
        <v>201.02</v>
      </c>
      <c r="E34" s="252">
        <f t="shared" si="24"/>
        <v>65.28</v>
      </c>
      <c r="F34" s="254">
        <f t="shared" si="0"/>
        <v>73.785299463581154</v>
      </c>
      <c r="G34" s="252">
        <f t="shared" si="24"/>
        <v>1.1200000000000001</v>
      </c>
      <c r="H34" s="265">
        <f t="shared" ref="H34" si="30">ROUND(H33*(1+$K71),2)</f>
        <v>-34.75</v>
      </c>
      <c r="I34" s="254">
        <f t="shared" si="5"/>
        <v>40.155299463581152</v>
      </c>
      <c r="J34" s="254">
        <f t="shared" si="2"/>
        <v>144.93</v>
      </c>
      <c r="K34" s="252">
        <f t="shared" si="26"/>
        <v>0.99</v>
      </c>
      <c r="L34" s="243"/>
      <c r="N34" s="297"/>
    </row>
    <row r="35" spans="2:14">
      <c r="B35" s="263">
        <f t="shared" si="1"/>
        <v>2041</v>
      </c>
      <c r="C35" s="264"/>
      <c r="D35" s="252">
        <f t="shared" si="24"/>
        <v>205.95</v>
      </c>
      <c r="E35" s="252">
        <f t="shared" si="24"/>
        <v>66.88</v>
      </c>
      <c r="F35" s="254">
        <f t="shared" si="0"/>
        <v>75.5946047790043</v>
      </c>
      <c r="G35" s="252">
        <f t="shared" si="24"/>
        <v>1.1499999999999999</v>
      </c>
      <c r="H35" s="265">
        <f t="shared" ref="H35" si="31">ROUND(H34*(1+$K72),2)</f>
        <v>-35.6</v>
      </c>
      <c r="I35" s="254">
        <f t="shared" si="5"/>
        <v>41.144604779004297</v>
      </c>
      <c r="J35" s="254">
        <f t="shared" si="2"/>
        <v>148.5</v>
      </c>
      <c r="K35" s="252">
        <f t="shared" si="26"/>
        <v>1.01</v>
      </c>
      <c r="L35" s="243"/>
      <c r="N35" s="297"/>
    </row>
    <row r="36" spans="2:14">
      <c r="B36" s="263">
        <f t="shared" si="1"/>
        <v>2042</v>
      </c>
      <c r="C36" s="264"/>
      <c r="D36" s="252">
        <f t="shared" si="24"/>
        <v>211.02</v>
      </c>
      <c r="E36" s="252">
        <f t="shared" si="24"/>
        <v>68.53</v>
      </c>
      <c r="F36" s="254">
        <f t="shared" si="0"/>
        <v>77.45655450636167</v>
      </c>
      <c r="G36" s="252">
        <f t="shared" si="24"/>
        <v>1.18</v>
      </c>
      <c r="H36" s="265">
        <f t="shared" ref="H36" si="32">ROUND(H35*(1+$K73),2)</f>
        <v>-36.479999999999997</v>
      </c>
      <c r="I36" s="254">
        <f t="shared" si="5"/>
        <v>42.156554506361672</v>
      </c>
      <c r="J36" s="254">
        <f t="shared" si="2"/>
        <v>152.15</v>
      </c>
      <c r="K36" s="252">
        <f t="shared" si="26"/>
        <v>1.03</v>
      </c>
      <c r="L36" s="243"/>
      <c r="N36" s="297"/>
    </row>
    <row r="37" spans="2:14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4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4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4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4" ht="14.25">
      <c r="B42" s="267" t="s">
        <v>31</v>
      </c>
      <c r="C42" s="268"/>
      <c r="D42" s="268"/>
      <c r="E42" s="268"/>
      <c r="F42" s="268"/>
      <c r="G42" s="268"/>
      <c r="H42" s="268"/>
    </row>
    <row r="44" spans="2:14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4">
      <c r="C45" s="269" t="str">
        <f>C7</f>
        <v>(a)</v>
      </c>
      <c r="D45" s="241" t="s">
        <v>201</v>
      </c>
    </row>
    <row r="46" spans="2:14">
      <c r="C46" s="269" t="str">
        <f>D7</f>
        <v>(b)</v>
      </c>
      <c r="D46" s="254" t="str">
        <f>"= "&amp;C7&amp;" x "&amp;C62</f>
        <v>= (a) x 0.0706748586244695</v>
      </c>
    </row>
    <row r="47" spans="2:14">
      <c r="C47" s="269" t="str">
        <f>F7</f>
        <v>(d)</v>
      </c>
      <c r="D47" s="254" t="str">
        <f>"= ("&amp;$D$7&amp;" + "&amp;$E$7&amp;") /  (8.76 x "&amp;TEXT(C63,"0.0%")&amp;")"</f>
        <v>= ((b) + (c)) /  (8.76 x 41.2%)</v>
      </c>
    </row>
    <row r="48" spans="2:14">
      <c r="C48" s="269" t="str">
        <f>I7</f>
        <v>(g)</v>
      </c>
      <c r="D48" s="254" t="str">
        <f>"= "&amp;$F$7&amp;" + "&amp;$H$7</f>
        <v>= (d) + (f)</v>
      </c>
    </row>
    <row r="49" spans="2:23">
      <c r="C49" s="269" t="str">
        <f>K7</f>
        <v>(h)</v>
      </c>
      <c r="D49" s="110" t="str">
        <f>D44</f>
        <v xml:space="preserve">Plant Costs  - 2017 IRP - Table 6.1 &amp; 6.2 </v>
      </c>
    </row>
    <row r="50" spans="2:23">
      <c r="C50" s="269"/>
      <c r="D50" s="254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3" ht="13.5" thickBot="1">
      <c r="C53" s="274" t="s">
        <v>202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3">
      <c r="B55" s="110" t="s">
        <v>189</v>
      </c>
      <c r="C55" s="316">
        <v>1637</v>
      </c>
      <c r="D55" s="241" t="s">
        <v>201</v>
      </c>
      <c r="H55" s="241" t="s">
        <v>9</v>
      </c>
      <c r="J55" s="304" t="s">
        <v>237</v>
      </c>
    </row>
    <row r="56" spans="2:23">
      <c r="B56" s="110" t="s">
        <v>189</v>
      </c>
      <c r="C56" s="278">
        <v>37.565582271006477</v>
      </c>
      <c r="D56" s="241" t="s">
        <v>204</v>
      </c>
      <c r="H56" s="241" t="s">
        <v>9</v>
      </c>
    </row>
    <row r="57" spans="2:23">
      <c r="B57" s="110" t="s">
        <v>189</v>
      </c>
      <c r="C57" s="283">
        <v>0.57299999999999995</v>
      </c>
      <c r="D57" s="241" t="s">
        <v>209</v>
      </c>
      <c r="H57" s="241" t="s">
        <v>206</v>
      </c>
    </row>
    <row r="58" spans="2:23">
      <c r="B58" s="110" t="s">
        <v>189</v>
      </c>
      <c r="C58" s="278">
        <v>0.65</v>
      </c>
      <c r="D58" s="241" t="s">
        <v>205</v>
      </c>
      <c r="H58" s="241" t="s">
        <v>206</v>
      </c>
      <c r="K58" s="243"/>
      <c r="L58" s="279"/>
      <c r="M58" s="68"/>
      <c r="N58" s="298"/>
      <c r="O58" s="68"/>
      <c r="P58" s="68"/>
      <c r="Q58" s="243"/>
      <c r="R58" s="243"/>
      <c r="S58" s="243"/>
      <c r="T58" s="243"/>
      <c r="U58" s="243"/>
      <c r="V58" s="243"/>
      <c r="W58" s="243"/>
    </row>
    <row r="59" spans="2:23">
      <c r="B59" s="110" t="s">
        <v>189</v>
      </c>
      <c r="C59" s="291">
        <v>-19.984206030717658</v>
      </c>
      <c r="D59" s="241" t="s">
        <v>207</v>
      </c>
      <c r="H59" s="241" t="s">
        <v>206</v>
      </c>
      <c r="K59" s="281"/>
      <c r="L59" s="281"/>
      <c r="M59" s="282"/>
      <c r="O59" s="280"/>
      <c r="P59" s="243"/>
      <c r="Q59" s="243"/>
      <c r="R59" s="243"/>
      <c r="S59" s="243"/>
      <c r="T59" s="243"/>
      <c r="U59" s="243"/>
      <c r="V59" s="243"/>
      <c r="W59" s="243"/>
    </row>
    <row r="60" spans="2:23">
      <c r="K60" s="281"/>
      <c r="L60" s="281"/>
      <c r="M60" s="281"/>
      <c r="N60" s="299"/>
      <c r="O60" s="280"/>
      <c r="P60" s="243"/>
      <c r="Q60" s="243"/>
      <c r="R60" s="243"/>
      <c r="S60" s="243"/>
      <c r="T60" s="243"/>
      <c r="U60" s="243"/>
      <c r="V60" s="243"/>
      <c r="W60" s="243"/>
    </row>
    <row r="61" spans="2:23">
      <c r="C61" s="285"/>
      <c r="K61" s="281"/>
      <c r="L61" s="281"/>
      <c r="M61" s="281"/>
      <c r="N61" s="299"/>
      <c r="O61" s="281"/>
      <c r="R61" s="243"/>
      <c r="S61" s="243"/>
      <c r="T61" s="243"/>
      <c r="U61" s="243"/>
      <c r="V61" s="243"/>
      <c r="W61" s="243"/>
    </row>
    <row r="62" spans="2:23">
      <c r="C62" s="286">
        <v>7.0674858624469455E-2</v>
      </c>
      <c r="D62" s="241" t="s">
        <v>54</v>
      </c>
      <c r="K62" s="287"/>
      <c r="L62" s="288"/>
      <c r="M62" s="288"/>
      <c r="O62" s="289"/>
    </row>
    <row r="63" spans="2:23">
      <c r="C63" s="317">
        <v>0.41199999999999998</v>
      </c>
      <c r="D63" s="241" t="s">
        <v>55</v>
      </c>
      <c r="J63" s="304" t="s">
        <v>237</v>
      </c>
    </row>
    <row r="64" spans="2:23" ht="13.5" thickBot="1">
      <c r="D64" s="284"/>
    </row>
    <row r="65" spans="3:14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4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4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4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4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4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4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4" s="243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  <c r="N72" s="299"/>
    </row>
    <row r="73" spans="3:14" s="243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  <c r="N73" s="299"/>
    </row>
    <row r="74" spans="3:14" s="243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  <c r="N74" s="299"/>
    </row>
    <row r="75" spans="3:14" s="243" customFormat="1">
      <c r="N75" s="299"/>
    </row>
    <row r="76" spans="3:14" s="243" customFormat="1">
      <c r="N76" s="299"/>
    </row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2" sqref="B2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5" width="9.33203125" style="241"/>
    <col min="16" max="16" width="0" style="241" hidden="1" customWidth="1"/>
    <col min="17" max="16384" width="9.33203125" style="241"/>
  </cols>
  <sheetData>
    <row r="1" spans="2:18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8" ht="15.75">
      <c r="B2" s="239" t="s">
        <v>264</v>
      </c>
      <c r="C2" s="240"/>
      <c r="D2" s="240"/>
      <c r="E2" s="240"/>
      <c r="F2" s="240"/>
      <c r="G2" s="240"/>
      <c r="H2" s="240"/>
      <c r="I2" s="240"/>
      <c r="J2" s="240"/>
    </row>
    <row r="3" spans="2:18" ht="15.75">
      <c r="B3" s="239" t="str">
        <f>TEXT($C$63,"0%")&amp;" Capacity Factor"</f>
        <v>43% Capacity Factor</v>
      </c>
      <c r="C3" s="240"/>
      <c r="D3" s="240"/>
      <c r="E3" s="240"/>
      <c r="F3" s="240"/>
      <c r="G3" s="240"/>
      <c r="H3" s="240"/>
      <c r="I3" s="240"/>
      <c r="J3" s="240"/>
    </row>
    <row r="4" spans="2:18">
      <c r="B4" s="242"/>
      <c r="C4" s="242"/>
      <c r="D4" s="242"/>
      <c r="E4" s="242"/>
      <c r="F4" s="242"/>
      <c r="G4" s="242"/>
      <c r="H4" s="242"/>
      <c r="I4" s="243"/>
      <c r="J4" s="243"/>
      <c r="K4" s="243"/>
    </row>
    <row r="5" spans="2:18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245" t="s">
        <v>221</v>
      </c>
      <c r="J5" s="19" t="s">
        <v>73</v>
      </c>
      <c r="K5" s="245" t="s">
        <v>198</v>
      </c>
      <c r="P5" s="245" t="s">
        <v>197</v>
      </c>
    </row>
    <row r="6" spans="2:18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8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30</v>
      </c>
    </row>
    <row r="8" spans="2:18" ht="6" customHeight="1">
      <c r="K8" s="243"/>
    </row>
    <row r="9" spans="2:18" ht="15.75">
      <c r="B9" s="60" t="str">
        <f>C52</f>
        <v>2017 IRP Wyoming DJ Wind Resource - 43% Capacity Factor</v>
      </c>
      <c r="C9" s="243"/>
      <c r="E9" s="243"/>
      <c r="F9" s="243"/>
      <c r="G9" s="243"/>
      <c r="H9" s="243"/>
      <c r="I9" s="243"/>
      <c r="J9" s="243"/>
      <c r="K9" s="243"/>
    </row>
    <row r="10" spans="2:18">
      <c r="B10" s="250">
        <v>2016</v>
      </c>
      <c r="C10" s="251">
        <f>C55</f>
        <v>1737.2476650701883</v>
      </c>
      <c r="D10" s="252">
        <f>C10*$C$62</f>
        <v>122.77973312452522</v>
      </c>
      <c r="E10" s="252">
        <f>C56</f>
        <v>37.565582271006477</v>
      </c>
      <c r="F10" s="253">
        <f t="shared" ref="F10:F36" si="0">(D10+E10)/(8.76*$C$63)</f>
        <v>42.568045926391555</v>
      </c>
      <c r="G10" s="253">
        <f>C58</f>
        <v>0.65</v>
      </c>
      <c r="H10" s="300">
        <f>C59</f>
        <v>0</v>
      </c>
      <c r="I10" s="254">
        <f t="shared" ref="I10:I36" si="1">F10+H10+G10</f>
        <v>43.218045926391554</v>
      </c>
      <c r="J10" s="254">
        <f>ROUND(I10*$C$63*8.76,2)</f>
        <v>162.79</v>
      </c>
      <c r="K10" s="252">
        <f>$C$57</f>
        <v>0.57299999999999995</v>
      </c>
      <c r="N10" s="255"/>
      <c r="P10" s="293">
        <f>$C$59</f>
        <v>0</v>
      </c>
    </row>
    <row r="11" spans="2:18">
      <c r="B11" s="250">
        <f t="shared" ref="B11:B36" si="2">B10+1</f>
        <v>2017</v>
      </c>
      <c r="C11" s="256"/>
      <c r="D11" s="252">
        <f>ROUND(D10*(1+$D66),2)</f>
        <v>125.49</v>
      </c>
      <c r="E11" s="252">
        <f>ROUND(E10*(1+$D66),2)</f>
        <v>38.4</v>
      </c>
      <c r="F11" s="253">
        <f t="shared" si="0"/>
        <v>43.509079324625674</v>
      </c>
      <c r="G11" s="252">
        <f>ROUND(G10*(1+$D66),2)</f>
        <v>0.66</v>
      </c>
      <c r="H11" s="252">
        <f>ROUND(H10*(1+$D66),2)</f>
        <v>0</v>
      </c>
      <c r="I11" s="254">
        <f t="shared" si="1"/>
        <v>44.16907932462567</v>
      </c>
      <c r="J11" s="254">
        <f t="shared" ref="J11:J36" si="3">ROUND(I11*$C$63*8.76,2)</f>
        <v>166.38</v>
      </c>
      <c r="K11" s="252">
        <f>ROUND(K10*(1+$D66),2)</f>
        <v>0.59</v>
      </c>
      <c r="N11" s="255"/>
      <c r="P11" s="293">
        <f>ROUND(P10*(1+$D66),2)</f>
        <v>0</v>
      </c>
    </row>
    <row r="12" spans="2:18">
      <c r="B12" s="263">
        <f t="shared" si="2"/>
        <v>2018</v>
      </c>
      <c r="C12" s="264"/>
      <c r="D12" s="252">
        <f t="shared" ref="D12:E19" si="4">ROUND(D11*(1+$D67),2)</f>
        <v>128.21</v>
      </c>
      <c r="E12" s="252">
        <f t="shared" si="4"/>
        <v>39.229999999999997</v>
      </c>
      <c r="F12" s="254">
        <f t="shared" si="0"/>
        <v>44.451523839864073</v>
      </c>
      <c r="G12" s="252">
        <f t="shared" ref="G12:G19" si="5">ROUND(G11*(1+$D67),2)</f>
        <v>0.67</v>
      </c>
      <c r="H12" s="265">
        <f t="shared" ref="H12" si="6">ROUND(H11*(1+$D67),2)</f>
        <v>0</v>
      </c>
      <c r="I12" s="254">
        <f t="shared" si="1"/>
        <v>45.121523839864075</v>
      </c>
      <c r="J12" s="254">
        <f t="shared" si="3"/>
        <v>169.96</v>
      </c>
      <c r="K12" s="252">
        <f t="shared" ref="K12:K19" si="7">ROUND(K11*(1+$D67),2)</f>
        <v>0.6</v>
      </c>
      <c r="L12" s="243"/>
      <c r="N12" s="255"/>
      <c r="P12" s="293">
        <f t="shared" ref="P12:P19" si="8">ROUND(P11*(1+$D67),2)</f>
        <v>0</v>
      </c>
    </row>
    <row r="13" spans="2:18">
      <c r="B13" s="263">
        <f t="shared" si="2"/>
        <v>2019</v>
      </c>
      <c r="C13" s="264"/>
      <c r="D13" s="252">
        <f t="shared" si="4"/>
        <v>130.78</v>
      </c>
      <c r="E13" s="252">
        <f t="shared" si="4"/>
        <v>40.020000000000003</v>
      </c>
      <c r="F13" s="254">
        <f t="shared" si="0"/>
        <v>45.343527662737607</v>
      </c>
      <c r="G13" s="252">
        <f t="shared" si="5"/>
        <v>0.68</v>
      </c>
      <c r="H13" s="265">
        <f t="shared" ref="H13" si="9">ROUND(H12*(1+$D68),2)</f>
        <v>0</v>
      </c>
      <c r="I13" s="254">
        <f t="shared" si="1"/>
        <v>46.023527662737607</v>
      </c>
      <c r="J13" s="254">
        <f t="shared" si="3"/>
        <v>173.36</v>
      </c>
      <c r="K13" s="252">
        <f t="shared" si="7"/>
        <v>0.61</v>
      </c>
      <c r="L13" s="243"/>
      <c r="N13" s="255"/>
      <c r="P13" s="293">
        <f t="shared" si="8"/>
        <v>0</v>
      </c>
    </row>
    <row r="14" spans="2:18">
      <c r="B14" s="263">
        <f t="shared" si="2"/>
        <v>2020</v>
      </c>
      <c r="C14" s="264"/>
      <c r="D14" s="252">
        <f t="shared" si="4"/>
        <v>133.58000000000001</v>
      </c>
      <c r="E14" s="252">
        <f t="shared" si="4"/>
        <v>40.880000000000003</v>
      </c>
      <c r="F14" s="254">
        <f t="shared" si="0"/>
        <v>46.315174684081981</v>
      </c>
      <c r="G14" s="252">
        <f t="shared" si="5"/>
        <v>0.69</v>
      </c>
      <c r="H14" s="265">
        <f t="shared" ref="H14" si="10">ROUND(H13*(1+$D69),2)</f>
        <v>0</v>
      </c>
      <c r="I14" s="254">
        <f t="shared" si="1"/>
        <v>47.005174684081979</v>
      </c>
      <c r="J14" s="254">
        <f t="shared" si="3"/>
        <v>177.06</v>
      </c>
      <c r="K14" s="252">
        <f t="shared" si="7"/>
        <v>0.62</v>
      </c>
      <c r="L14" s="243"/>
      <c r="N14" s="255"/>
      <c r="O14" s="260"/>
      <c r="P14" s="293">
        <f t="shared" si="8"/>
        <v>0</v>
      </c>
      <c r="Q14" s="261"/>
      <c r="R14" s="262"/>
    </row>
    <row r="15" spans="2:18">
      <c r="B15" s="263">
        <f t="shared" si="2"/>
        <v>2021</v>
      </c>
      <c r="C15" s="264"/>
      <c r="D15" s="252">
        <f t="shared" si="4"/>
        <v>136.58000000000001</v>
      </c>
      <c r="E15" s="252">
        <f t="shared" si="4"/>
        <v>41.8</v>
      </c>
      <c r="F15" s="254">
        <f t="shared" si="0"/>
        <v>47.355845810767761</v>
      </c>
      <c r="G15" s="252">
        <f t="shared" si="5"/>
        <v>0.71</v>
      </c>
      <c r="H15" s="265">
        <f t="shared" ref="H15" si="11">ROUND(H14*(1+$D70),2)</f>
        <v>0</v>
      </c>
      <c r="I15" s="254">
        <f t="shared" si="1"/>
        <v>48.065845810767762</v>
      </c>
      <c r="J15" s="254">
        <f t="shared" si="3"/>
        <v>181.05</v>
      </c>
      <c r="K15" s="252">
        <f t="shared" si="7"/>
        <v>0.63</v>
      </c>
      <c r="L15" s="243"/>
      <c r="N15" s="261"/>
      <c r="O15" s="261"/>
      <c r="P15" s="293">
        <f t="shared" si="8"/>
        <v>0</v>
      </c>
      <c r="Q15" s="261"/>
      <c r="R15" s="262"/>
    </row>
    <row r="16" spans="2:18">
      <c r="B16" s="263">
        <f t="shared" si="2"/>
        <v>2022</v>
      </c>
      <c r="C16" s="264"/>
      <c r="D16" s="252">
        <f t="shared" si="4"/>
        <v>139.66</v>
      </c>
      <c r="E16" s="252">
        <f t="shared" si="4"/>
        <v>42.74</v>
      </c>
      <c r="F16" s="254">
        <f t="shared" si="0"/>
        <v>48.423064670277164</v>
      </c>
      <c r="G16" s="252">
        <f t="shared" si="5"/>
        <v>0.73</v>
      </c>
      <c r="H16" s="265">
        <f t="shared" ref="H16" si="12">ROUND(H15*(1+$D71),2)</f>
        <v>0</v>
      </c>
      <c r="I16" s="254">
        <f t="shared" si="1"/>
        <v>49.153064670277161</v>
      </c>
      <c r="J16" s="254">
        <f t="shared" si="3"/>
        <v>185.15</v>
      </c>
      <c r="K16" s="252">
        <f t="shared" si="7"/>
        <v>0.64</v>
      </c>
      <c r="L16" s="243"/>
      <c r="N16" s="255"/>
      <c r="P16" s="293">
        <f t="shared" si="8"/>
        <v>0</v>
      </c>
    </row>
    <row r="17" spans="2:17">
      <c r="B17" s="263">
        <f t="shared" si="2"/>
        <v>2023</v>
      </c>
      <c r="C17" s="264"/>
      <c r="D17" s="252">
        <f t="shared" si="4"/>
        <v>142.88</v>
      </c>
      <c r="E17" s="252">
        <f t="shared" si="4"/>
        <v>43.72</v>
      </c>
      <c r="F17" s="254">
        <f t="shared" si="0"/>
        <v>49.538069448869066</v>
      </c>
      <c r="G17" s="252">
        <f t="shared" si="5"/>
        <v>0.75</v>
      </c>
      <c r="H17" s="265">
        <f t="shared" ref="H17" si="13">ROUND(H16*(1+$D72),2)</f>
        <v>0</v>
      </c>
      <c r="I17" s="254">
        <f t="shared" si="1"/>
        <v>50.288069448869066</v>
      </c>
      <c r="J17" s="254">
        <f t="shared" si="3"/>
        <v>189.43</v>
      </c>
      <c r="K17" s="252">
        <f t="shared" si="7"/>
        <v>0.65</v>
      </c>
      <c r="L17" s="243"/>
      <c r="N17" s="255"/>
      <c r="O17" s="260"/>
      <c r="P17" s="293">
        <f t="shared" si="8"/>
        <v>0</v>
      </c>
    </row>
    <row r="18" spans="2:17">
      <c r="B18" s="263">
        <f t="shared" si="2"/>
        <v>2024</v>
      </c>
      <c r="C18" s="264"/>
      <c r="D18" s="252">
        <f t="shared" si="4"/>
        <v>146.19</v>
      </c>
      <c r="E18" s="252">
        <f t="shared" si="4"/>
        <v>44.73</v>
      </c>
      <c r="F18" s="254">
        <f t="shared" si="0"/>
        <v>50.68493150684931</v>
      </c>
      <c r="G18" s="252">
        <f t="shared" si="5"/>
        <v>0.77</v>
      </c>
      <c r="H18" s="265">
        <f t="shared" ref="H18" si="14">ROUND(H17*(1+$D73),2)</f>
        <v>0</v>
      </c>
      <c r="I18" s="254">
        <f t="shared" si="1"/>
        <v>51.454931506849313</v>
      </c>
      <c r="J18" s="254">
        <f t="shared" si="3"/>
        <v>193.82</v>
      </c>
      <c r="K18" s="252">
        <f t="shared" si="7"/>
        <v>0.67</v>
      </c>
      <c r="L18" s="243"/>
      <c r="P18" s="293">
        <f t="shared" si="8"/>
        <v>0</v>
      </c>
    </row>
    <row r="19" spans="2:17">
      <c r="B19" s="263">
        <f t="shared" si="2"/>
        <v>2025</v>
      </c>
      <c r="C19" s="264"/>
      <c r="D19" s="252">
        <f t="shared" si="4"/>
        <v>149.58000000000001</v>
      </c>
      <c r="E19" s="252">
        <f t="shared" si="4"/>
        <v>45.77</v>
      </c>
      <c r="F19" s="254">
        <f t="shared" si="0"/>
        <v>51.860996070935549</v>
      </c>
      <c r="G19" s="252">
        <f t="shared" si="5"/>
        <v>0.79</v>
      </c>
      <c r="H19" s="265">
        <f t="shared" ref="H19" si="15">ROUND(H18*(1+$D74),2)</f>
        <v>0</v>
      </c>
      <c r="I19" s="254">
        <f t="shared" si="1"/>
        <v>52.650996070935548</v>
      </c>
      <c r="J19" s="254">
        <f t="shared" si="3"/>
        <v>198.33</v>
      </c>
      <c r="K19" s="252">
        <f t="shared" si="7"/>
        <v>0.69</v>
      </c>
      <c r="L19" s="243"/>
      <c r="P19" s="293">
        <f t="shared" si="8"/>
        <v>0</v>
      </c>
    </row>
    <row r="20" spans="2:17">
      <c r="B20" s="263">
        <f t="shared" si="2"/>
        <v>2026</v>
      </c>
      <c r="C20" s="264"/>
      <c r="D20" s="252">
        <f t="shared" ref="D20:D28" si="16">ROUND(D19*(1+$G66),2)</f>
        <v>153.01</v>
      </c>
      <c r="E20" s="252">
        <f t="shared" ref="E20:E28" si="17">ROUND(E19*(1+$G66),2)</f>
        <v>46.82</v>
      </c>
      <c r="F20" s="254">
        <f t="shared" si="0"/>
        <v>53.050334501433575</v>
      </c>
      <c r="G20" s="252">
        <f t="shared" ref="G20:G28" si="18">ROUND(G19*(1+$G66),2)</f>
        <v>0.81</v>
      </c>
      <c r="H20" s="265">
        <f t="shared" ref="H20:H28" si="19">ROUND(H19*(1+$G66),2)</f>
        <v>0</v>
      </c>
      <c r="I20" s="254">
        <f t="shared" si="1"/>
        <v>53.860334501433577</v>
      </c>
      <c r="J20" s="254">
        <f t="shared" si="3"/>
        <v>202.88</v>
      </c>
      <c r="K20" s="252">
        <f t="shared" ref="K20:K28" si="20">ROUND(K19*(1+$G66),2)</f>
        <v>0.71</v>
      </c>
      <c r="L20" s="243"/>
      <c r="P20" s="293">
        <f t="shared" ref="P20:P28" si="21">ROUND(P19*(1+$G66),2)</f>
        <v>0</v>
      </c>
      <c r="Q20" s="294"/>
    </row>
    <row r="21" spans="2:17">
      <c r="B21" s="263">
        <f t="shared" si="2"/>
        <v>2027</v>
      </c>
      <c r="C21" s="264"/>
      <c r="D21" s="252">
        <f t="shared" si="16"/>
        <v>156.55000000000001</v>
      </c>
      <c r="E21" s="252">
        <f t="shared" si="17"/>
        <v>47.9</v>
      </c>
      <c r="F21" s="254">
        <f t="shared" si="0"/>
        <v>54.27683975788468</v>
      </c>
      <c r="G21" s="252">
        <f t="shared" si="18"/>
        <v>0.83</v>
      </c>
      <c r="H21" s="265">
        <f t="shared" si="19"/>
        <v>0</v>
      </c>
      <c r="I21" s="254">
        <f t="shared" si="1"/>
        <v>55.106839757884678</v>
      </c>
      <c r="J21" s="254">
        <f t="shared" si="3"/>
        <v>207.58</v>
      </c>
      <c r="K21" s="252">
        <f t="shared" si="20"/>
        <v>0.73</v>
      </c>
      <c r="L21" s="243"/>
      <c r="P21" s="293">
        <f t="shared" si="21"/>
        <v>0</v>
      </c>
    </row>
    <row r="22" spans="2:17">
      <c r="B22" s="263">
        <f t="shared" si="2"/>
        <v>2028</v>
      </c>
      <c r="C22" s="264"/>
      <c r="D22" s="252">
        <f t="shared" si="16"/>
        <v>160.19</v>
      </c>
      <c r="E22" s="252">
        <f t="shared" si="17"/>
        <v>49.01</v>
      </c>
      <c r="F22" s="254">
        <f t="shared" si="0"/>
        <v>55.537857067006478</v>
      </c>
      <c r="G22" s="252">
        <f t="shared" si="18"/>
        <v>0.85</v>
      </c>
      <c r="H22" s="265">
        <f t="shared" si="19"/>
        <v>0</v>
      </c>
      <c r="I22" s="254">
        <f t="shared" si="1"/>
        <v>56.387857067006479</v>
      </c>
      <c r="J22" s="254">
        <f t="shared" si="3"/>
        <v>212.4</v>
      </c>
      <c r="K22" s="252">
        <f t="shared" si="20"/>
        <v>0.75</v>
      </c>
      <c r="L22" s="243"/>
      <c r="P22" s="293">
        <f t="shared" si="21"/>
        <v>0</v>
      </c>
    </row>
    <row r="23" spans="2:17">
      <c r="B23" s="263">
        <f t="shared" si="2"/>
        <v>2029</v>
      </c>
      <c r="C23" s="264"/>
      <c r="D23" s="252">
        <f t="shared" si="16"/>
        <v>163.98</v>
      </c>
      <c r="E23" s="252">
        <f t="shared" si="17"/>
        <v>50.17</v>
      </c>
      <c r="F23" s="254">
        <f t="shared" si="0"/>
        <v>56.851969841775507</v>
      </c>
      <c r="G23" s="252">
        <f t="shared" si="18"/>
        <v>0.87</v>
      </c>
      <c r="H23" s="265">
        <f t="shared" si="19"/>
        <v>0</v>
      </c>
      <c r="I23" s="254">
        <f t="shared" si="1"/>
        <v>57.721969841775504</v>
      </c>
      <c r="J23" s="254">
        <f t="shared" si="3"/>
        <v>217.43</v>
      </c>
      <c r="K23" s="252">
        <f t="shared" si="20"/>
        <v>0.77</v>
      </c>
      <c r="L23" s="243"/>
      <c r="P23" s="293">
        <f t="shared" si="21"/>
        <v>0</v>
      </c>
    </row>
    <row r="24" spans="2:17">
      <c r="B24" s="263">
        <f t="shared" si="2"/>
        <v>2030</v>
      </c>
      <c r="C24" s="257"/>
      <c r="D24" s="258">
        <f t="shared" si="16"/>
        <v>167.88</v>
      </c>
      <c r="E24" s="258">
        <f t="shared" si="17"/>
        <v>51.36</v>
      </c>
      <c r="F24" s="259">
        <f t="shared" si="0"/>
        <v>58.203249442497615</v>
      </c>
      <c r="G24" s="258">
        <f t="shared" si="18"/>
        <v>0.89</v>
      </c>
      <c r="H24" s="258">
        <f t="shared" si="19"/>
        <v>0</v>
      </c>
      <c r="I24" s="259">
        <f t="shared" si="1"/>
        <v>59.093249442497616</v>
      </c>
      <c r="J24" s="259">
        <f t="shared" si="3"/>
        <v>222.59</v>
      </c>
      <c r="K24" s="258">
        <f t="shared" si="20"/>
        <v>0.79</v>
      </c>
      <c r="L24" s="243"/>
      <c r="P24" s="293">
        <f t="shared" si="21"/>
        <v>0</v>
      </c>
    </row>
    <row r="25" spans="2:17">
      <c r="B25" s="263">
        <f t="shared" si="2"/>
        <v>2031</v>
      </c>
      <c r="C25" s="264"/>
      <c r="D25" s="252">
        <f t="shared" si="16"/>
        <v>171.91</v>
      </c>
      <c r="E25" s="252">
        <f t="shared" si="17"/>
        <v>52.59</v>
      </c>
      <c r="F25" s="254">
        <f t="shared" si="0"/>
        <v>59.599660189019858</v>
      </c>
      <c r="G25" s="252">
        <f t="shared" si="18"/>
        <v>0.91</v>
      </c>
      <c r="H25" s="265">
        <f t="shared" si="19"/>
        <v>0</v>
      </c>
      <c r="I25" s="254">
        <f t="shared" si="1"/>
        <v>60.509660189019854</v>
      </c>
      <c r="J25" s="254">
        <f t="shared" si="3"/>
        <v>227.93</v>
      </c>
      <c r="K25" s="252">
        <f t="shared" si="20"/>
        <v>0.81</v>
      </c>
      <c r="L25" s="243"/>
      <c r="P25" s="293">
        <f t="shared" si="21"/>
        <v>0</v>
      </c>
    </row>
    <row r="26" spans="2:17">
      <c r="B26" s="263">
        <f t="shared" si="2"/>
        <v>2032</v>
      </c>
      <c r="C26" s="264"/>
      <c r="D26" s="252">
        <f t="shared" si="16"/>
        <v>176.05</v>
      </c>
      <c r="E26" s="252">
        <f t="shared" si="17"/>
        <v>53.86</v>
      </c>
      <c r="F26" s="254">
        <f t="shared" si="0"/>
        <v>61.035892534777538</v>
      </c>
      <c r="G26" s="252">
        <f t="shared" si="18"/>
        <v>0.93</v>
      </c>
      <c r="H26" s="265">
        <f t="shared" si="19"/>
        <v>0</v>
      </c>
      <c r="I26" s="254">
        <f t="shared" si="1"/>
        <v>61.965892534777538</v>
      </c>
      <c r="J26" s="254">
        <f t="shared" si="3"/>
        <v>233.41</v>
      </c>
      <c r="K26" s="252">
        <f t="shared" si="20"/>
        <v>0.83</v>
      </c>
      <c r="L26" s="243"/>
      <c r="P26" s="293">
        <f t="shared" si="21"/>
        <v>0</v>
      </c>
    </row>
    <row r="27" spans="2:17">
      <c r="B27" s="263">
        <f t="shared" si="2"/>
        <v>2033</v>
      </c>
      <c r="C27" s="264"/>
      <c r="D27" s="252">
        <f t="shared" si="16"/>
        <v>180.31</v>
      </c>
      <c r="E27" s="252">
        <f t="shared" si="17"/>
        <v>55.16</v>
      </c>
      <c r="F27" s="254">
        <f t="shared" si="0"/>
        <v>62.511946479770629</v>
      </c>
      <c r="G27" s="252">
        <f t="shared" si="18"/>
        <v>0.95</v>
      </c>
      <c r="H27" s="265">
        <f t="shared" si="19"/>
        <v>0</v>
      </c>
      <c r="I27" s="254">
        <f t="shared" si="1"/>
        <v>63.461946479770631</v>
      </c>
      <c r="J27" s="254">
        <f t="shared" si="3"/>
        <v>239.05</v>
      </c>
      <c r="K27" s="252">
        <f t="shared" si="20"/>
        <v>0.85</v>
      </c>
      <c r="L27" s="243"/>
      <c r="P27" s="293">
        <f t="shared" si="21"/>
        <v>0</v>
      </c>
    </row>
    <row r="28" spans="2:17">
      <c r="B28" s="263">
        <f t="shared" si="2"/>
        <v>2034</v>
      </c>
      <c r="C28" s="264"/>
      <c r="D28" s="252">
        <f t="shared" si="16"/>
        <v>184.68</v>
      </c>
      <c r="E28" s="252">
        <f t="shared" si="17"/>
        <v>56.5</v>
      </c>
      <c r="F28" s="254">
        <f t="shared" si="0"/>
        <v>64.02782202399915</v>
      </c>
      <c r="G28" s="252">
        <f t="shared" si="18"/>
        <v>0.97</v>
      </c>
      <c r="H28" s="265">
        <f t="shared" si="19"/>
        <v>0</v>
      </c>
      <c r="I28" s="254">
        <f t="shared" si="1"/>
        <v>64.997822023999149</v>
      </c>
      <c r="J28" s="254">
        <f t="shared" si="3"/>
        <v>244.83</v>
      </c>
      <c r="K28" s="252">
        <f t="shared" si="20"/>
        <v>0.87</v>
      </c>
      <c r="L28" s="243"/>
      <c r="P28" s="293">
        <f t="shared" si="21"/>
        <v>0</v>
      </c>
    </row>
    <row r="29" spans="2:17">
      <c r="B29" s="263">
        <f t="shared" si="2"/>
        <v>2035</v>
      </c>
      <c r="C29" s="264"/>
      <c r="D29" s="252">
        <f t="shared" ref="D29:E36" si="22">ROUND(D28*(1+$K66),2)</f>
        <v>189.14</v>
      </c>
      <c r="E29" s="252">
        <f t="shared" si="22"/>
        <v>57.87</v>
      </c>
      <c r="F29" s="254">
        <f t="shared" si="0"/>
        <v>65.575554847616019</v>
      </c>
      <c r="G29" s="252">
        <f>ROUND(G28*(1+$K66),2)</f>
        <v>0.99</v>
      </c>
      <c r="H29" s="265">
        <f>ROUND(H28*(1+$K66),2)</f>
        <v>0</v>
      </c>
      <c r="I29" s="254">
        <f t="shared" si="1"/>
        <v>66.565554847616013</v>
      </c>
      <c r="J29" s="254">
        <f t="shared" si="3"/>
        <v>250.74</v>
      </c>
      <c r="K29" s="252">
        <f>ROUND(K28*(1+$K66),2)</f>
        <v>0.89</v>
      </c>
      <c r="L29" s="243"/>
      <c r="P29" s="293">
        <f>ROUND(P28*(1+$K66),2)</f>
        <v>0</v>
      </c>
    </row>
    <row r="30" spans="2:17">
      <c r="B30" s="263">
        <f t="shared" si="2"/>
        <v>2036</v>
      </c>
      <c r="C30" s="264"/>
      <c r="D30" s="252">
        <f t="shared" si="22"/>
        <v>193.74</v>
      </c>
      <c r="E30" s="252">
        <f t="shared" si="22"/>
        <v>59.28</v>
      </c>
      <c r="F30" s="254">
        <f t="shared" si="0"/>
        <v>67.171073590315387</v>
      </c>
      <c r="G30" s="252">
        <f t="shared" ref="G30:G36" si="23">ROUND(G29*(1+$K67),2)</f>
        <v>1.01</v>
      </c>
      <c r="H30" s="265">
        <f t="shared" ref="H30" si="24">ROUND(H29*(1+$K67),2)</f>
        <v>0</v>
      </c>
      <c r="I30" s="254">
        <f t="shared" si="1"/>
        <v>68.181073590315393</v>
      </c>
      <c r="J30" s="254">
        <f t="shared" si="3"/>
        <v>256.82</v>
      </c>
      <c r="K30" s="252">
        <f t="shared" ref="K30:K36" si="25">ROUND(K29*(1+$K67),2)</f>
        <v>0.91</v>
      </c>
      <c r="L30" s="243"/>
      <c r="P30" s="293">
        <f t="shared" ref="P30:P36" si="26">ROUND(P29*(1+$K67),2)</f>
        <v>0</v>
      </c>
    </row>
    <row r="31" spans="2:17">
      <c r="B31" s="263">
        <f t="shared" si="2"/>
        <v>2037</v>
      </c>
      <c r="C31" s="264"/>
      <c r="D31" s="252">
        <f t="shared" si="22"/>
        <v>198.44</v>
      </c>
      <c r="E31" s="252">
        <f t="shared" si="22"/>
        <v>60.72</v>
      </c>
      <c r="F31" s="254">
        <f t="shared" si="0"/>
        <v>68.801104385685449</v>
      </c>
      <c r="G31" s="252">
        <f t="shared" si="23"/>
        <v>1.03</v>
      </c>
      <c r="H31" s="265">
        <f t="shared" ref="H31" si="27">ROUND(H30*(1+$K68),2)</f>
        <v>0</v>
      </c>
      <c r="I31" s="254">
        <f t="shared" si="1"/>
        <v>69.83110438568545</v>
      </c>
      <c r="J31" s="254">
        <f t="shared" si="3"/>
        <v>263.04000000000002</v>
      </c>
      <c r="K31" s="252">
        <f t="shared" si="25"/>
        <v>0.93</v>
      </c>
      <c r="L31" s="243"/>
      <c r="P31" s="293">
        <f t="shared" si="26"/>
        <v>0</v>
      </c>
    </row>
    <row r="32" spans="2:17">
      <c r="B32" s="263">
        <f t="shared" si="2"/>
        <v>2038</v>
      </c>
      <c r="C32" s="264"/>
      <c r="D32" s="252">
        <f t="shared" si="22"/>
        <v>203.29</v>
      </c>
      <c r="E32" s="252">
        <f t="shared" si="22"/>
        <v>62.2</v>
      </c>
      <c r="F32" s="254">
        <f t="shared" si="0"/>
        <v>70.481575873420411</v>
      </c>
      <c r="G32" s="252">
        <f t="shared" si="23"/>
        <v>1.06</v>
      </c>
      <c r="H32" s="265">
        <f t="shared" ref="H32" si="28">ROUND(H31*(1+$K69),2)</f>
        <v>0</v>
      </c>
      <c r="I32" s="254">
        <f t="shared" si="1"/>
        <v>71.541575873420413</v>
      </c>
      <c r="J32" s="254">
        <f t="shared" si="3"/>
        <v>269.48</v>
      </c>
      <c r="K32" s="252">
        <f t="shared" si="25"/>
        <v>0.95</v>
      </c>
      <c r="L32" s="243"/>
      <c r="P32" s="293">
        <f t="shared" si="26"/>
        <v>0</v>
      </c>
    </row>
    <row r="33" spans="2:16">
      <c r="B33" s="263">
        <f t="shared" si="2"/>
        <v>2039</v>
      </c>
      <c r="C33" s="264"/>
      <c r="D33" s="252">
        <f t="shared" si="22"/>
        <v>208.27</v>
      </c>
      <c r="E33" s="252">
        <f t="shared" si="22"/>
        <v>63.72</v>
      </c>
      <c r="F33" s="254">
        <f t="shared" si="0"/>
        <v>72.207178506955515</v>
      </c>
      <c r="G33" s="252">
        <f t="shared" si="23"/>
        <v>1.0900000000000001</v>
      </c>
      <c r="H33" s="265">
        <f t="shared" ref="H33" si="29">ROUND(H32*(1+$K70),2)</f>
        <v>0</v>
      </c>
      <c r="I33" s="254">
        <f t="shared" si="1"/>
        <v>73.297178506955518</v>
      </c>
      <c r="J33" s="254">
        <f t="shared" si="3"/>
        <v>276.10000000000002</v>
      </c>
      <c r="K33" s="252">
        <f t="shared" si="25"/>
        <v>0.97</v>
      </c>
      <c r="L33" s="243"/>
      <c r="P33" s="293">
        <f t="shared" si="26"/>
        <v>0</v>
      </c>
    </row>
    <row r="34" spans="2:16">
      <c r="B34" s="263">
        <f t="shared" si="2"/>
        <v>2040</v>
      </c>
      <c r="C34" s="264"/>
      <c r="D34" s="252">
        <f t="shared" si="22"/>
        <v>213.36</v>
      </c>
      <c r="E34" s="252">
        <f t="shared" si="22"/>
        <v>65.28</v>
      </c>
      <c r="F34" s="254">
        <f t="shared" si="0"/>
        <v>73.972602739726028</v>
      </c>
      <c r="G34" s="252">
        <f t="shared" si="23"/>
        <v>1.1200000000000001</v>
      </c>
      <c r="H34" s="265">
        <f t="shared" ref="H34" si="30">ROUND(H33*(1+$K71),2)</f>
        <v>0</v>
      </c>
      <c r="I34" s="254">
        <f t="shared" si="1"/>
        <v>75.092602739726033</v>
      </c>
      <c r="J34" s="254">
        <f t="shared" si="3"/>
        <v>282.86</v>
      </c>
      <c r="K34" s="252">
        <f t="shared" si="25"/>
        <v>0.99</v>
      </c>
      <c r="L34" s="243"/>
      <c r="P34" s="293">
        <f t="shared" si="26"/>
        <v>0</v>
      </c>
    </row>
    <row r="35" spans="2:16">
      <c r="B35" s="263">
        <f t="shared" si="2"/>
        <v>2041</v>
      </c>
      <c r="C35" s="264"/>
      <c r="D35" s="252">
        <f t="shared" si="22"/>
        <v>218.59</v>
      </c>
      <c r="E35" s="252">
        <f t="shared" si="22"/>
        <v>66.88</v>
      </c>
      <c r="F35" s="254">
        <f t="shared" si="0"/>
        <v>75.78581289157907</v>
      </c>
      <c r="G35" s="252">
        <f t="shared" si="23"/>
        <v>1.1499999999999999</v>
      </c>
      <c r="H35" s="265">
        <f t="shared" ref="H35" si="31">ROUND(H34*(1+$K72),2)</f>
        <v>0</v>
      </c>
      <c r="I35" s="254">
        <f t="shared" si="1"/>
        <v>76.935812891579076</v>
      </c>
      <c r="J35" s="254">
        <f t="shared" si="3"/>
        <v>289.8</v>
      </c>
      <c r="K35" s="252">
        <f t="shared" si="25"/>
        <v>1.01</v>
      </c>
      <c r="L35" s="243"/>
      <c r="P35" s="293">
        <f t="shared" si="26"/>
        <v>0</v>
      </c>
    </row>
    <row r="36" spans="2:16">
      <c r="B36" s="263">
        <f t="shared" si="2"/>
        <v>2042</v>
      </c>
      <c r="C36" s="264"/>
      <c r="D36" s="252">
        <f t="shared" si="22"/>
        <v>223.97</v>
      </c>
      <c r="E36" s="252">
        <f t="shared" si="22"/>
        <v>68.53</v>
      </c>
      <c r="F36" s="254">
        <f t="shared" si="0"/>
        <v>77.65211850907933</v>
      </c>
      <c r="G36" s="252">
        <f t="shared" si="23"/>
        <v>1.18</v>
      </c>
      <c r="H36" s="265">
        <f t="shared" ref="H36" si="32">ROUND(H35*(1+$K73),2)</f>
        <v>0</v>
      </c>
      <c r="I36" s="254">
        <f t="shared" si="1"/>
        <v>78.832118509079336</v>
      </c>
      <c r="J36" s="254">
        <f t="shared" si="3"/>
        <v>296.94</v>
      </c>
      <c r="K36" s="252">
        <f t="shared" si="25"/>
        <v>1.03</v>
      </c>
      <c r="L36" s="243"/>
      <c r="P36" s="293">
        <f t="shared" si="26"/>
        <v>0</v>
      </c>
    </row>
    <row r="37" spans="2:16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6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6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6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6" ht="14.25">
      <c r="B42" s="267" t="s">
        <v>31</v>
      </c>
      <c r="C42" s="268"/>
      <c r="D42" s="268"/>
      <c r="E42" s="268"/>
      <c r="F42" s="268"/>
      <c r="G42" s="268"/>
      <c r="H42" s="268"/>
    </row>
    <row r="44" spans="2:16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6">
      <c r="C45" s="269" t="str">
        <f>C7</f>
        <v>(a)</v>
      </c>
      <c r="D45" s="241" t="s">
        <v>201</v>
      </c>
    </row>
    <row r="46" spans="2:16">
      <c r="C46" s="269" t="str">
        <f>D7</f>
        <v>(b)</v>
      </c>
      <c r="D46" s="254" t="str">
        <f>"= "&amp;C7&amp;" x "&amp;C62</f>
        <v>= (a) x 0.0706748586244695</v>
      </c>
    </row>
    <row r="47" spans="2:16">
      <c r="C47" s="269" t="str">
        <f>F7</f>
        <v>(d)</v>
      </c>
      <c r="D47" s="254" t="str">
        <f>"= ("&amp;$D$7&amp;" + "&amp;$E$7&amp;") /  (8.76 x "&amp;TEXT(C63,"0.0%")&amp;")"</f>
        <v>= ((b) + (c)) /  (8.76 x 43.0%)</v>
      </c>
    </row>
    <row r="48" spans="2:16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K7</f>
        <v>(i)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4" ht="13.5" thickBot="1">
      <c r="C53" s="274" t="s">
        <v>202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4">
      <c r="B55" s="110" t="s">
        <v>189</v>
      </c>
      <c r="C55" s="277">
        <v>1737.2476650701883</v>
      </c>
      <c r="D55" s="241" t="s">
        <v>201</v>
      </c>
      <c r="H55" s="241" t="s">
        <v>9</v>
      </c>
    </row>
    <row r="56" spans="2:24">
      <c r="B56" s="110" t="s">
        <v>189</v>
      </c>
      <c r="C56" s="278">
        <v>37.565582271006477</v>
      </c>
      <c r="D56" s="241" t="s">
        <v>204</v>
      </c>
      <c r="H56" s="241" t="s">
        <v>9</v>
      </c>
    </row>
    <row r="57" spans="2:24">
      <c r="B57" s="110" t="s">
        <v>189</v>
      </c>
      <c r="C57" s="283">
        <v>0.57299999999999995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0.65</v>
      </c>
      <c r="D58" s="241" t="s">
        <v>205</v>
      </c>
      <c r="H58" s="241" t="s">
        <v>206</v>
      </c>
      <c r="K58" s="243"/>
      <c r="L58" s="279"/>
      <c r="M58" s="68"/>
      <c r="N58" s="280"/>
      <c r="O58" s="68"/>
      <c r="P58" s="280"/>
      <c r="Q58" s="68"/>
      <c r="R58" s="243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/>
      <c r="D59" s="241" t="s">
        <v>207</v>
      </c>
      <c r="H59" s="241" t="s">
        <v>206</v>
      </c>
      <c r="K59" s="281"/>
      <c r="L59" s="281"/>
      <c r="M59" s="282"/>
      <c r="N59" s="283"/>
      <c r="O59" s="280"/>
      <c r="P59" s="284"/>
      <c r="Q59" s="243"/>
      <c r="R59" s="243"/>
      <c r="S59" s="243"/>
      <c r="T59" s="243"/>
      <c r="U59" s="243"/>
      <c r="V59" s="243"/>
      <c r="W59" s="243"/>
      <c r="X59" s="243"/>
    </row>
    <row r="60" spans="2:24">
      <c r="K60" s="281"/>
      <c r="L60" s="281"/>
      <c r="M60" s="281"/>
      <c r="N60" s="243"/>
      <c r="O60" s="280"/>
      <c r="P60" s="284"/>
      <c r="Q60" s="243"/>
      <c r="R60" s="243"/>
      <c r="S60" s="243"/>
      <c r="T60" s="243"/>
      <c r="U60" s="243"/>
      <c r="V60" s="243"/>
      <c r="W60" s="243"/>
      <c r="X60" s="243"/>
    </row>
    <row r="61" spans="2:24">
      <c r="C61" s="285"/>
      <c r="K61" s="281"/>
      <c r="L61" s="281"/>
      <c r="M61" s="281"/>
      <c r="N61" s="243"/>
      <c r="O61" s="281"/>
      <c r="P61" s="284"/>
      <c r="S61" s="243"/>
      <c r="T61" s="243"/>
      <c r="U61" s="243"/>
      <c r="V61" s="243"/>
      <c r="W61" s="243"/>
      <c r="X61" s="243"/>
    </row>
    <row r="62" spans="2:24">
      <c r="C62" s="286">
        <v>7.0674858624469455E-2</v>
      </c>
      <c r="D62" s="241" t="s">
        <v>54</v>
      </c>
      <c r="K62" s="287"/>
      <c r="L62" s="288"/>
      <c r="M62" s="288"/>
      <c r="O62" s="289"/>
    </row>
    <row r="63" spans="2:24">
      <c r="C63" s="290">
        <v>0.43</v>
      </c>
      <c r="D63" s="241" t="s">
        <v>55</v>
      </c>
    </row>
    <row r="64" spans="2:24" ht="13.5" thickBot="1">
      <c r="D64" s="284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1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1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1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1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1" s="243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</row>
    <row r="73" spans="3:11" s="243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</row>
    <row r="74" spans="3:11" s="243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</row>
    <row r="75" spans="3:11" s="243" customFormat="1"/>
    <row r="76" spans="3:11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5" width="9.33203125" style="241"/>
    <col min="16" max="16" width="9.33203125" style="241" customWidth="1"/>
    <col min="17" max="16384" width="9.33203125" style="241"/>
  </cols>
  <sheetData>
    <row r="1" spans="2:18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8" ht="15.75">
      <c r="B2" s="239" t="s">
        <v>265</v>
      </c>
      <c r="C2" s="240"/>
      <c r="D2" s="240"/>
      <c r="E2" s="240"/>
      <c r="F2" s="240"/>
      <c r="G2" s="240"/>
      <c r="H2" s="240"/>
      <c r="I2" s="240"/>
      <c r="J2" s="240"/>
    </row>
    <row r="3" spans="2:18" ht="15.75">
      <c r="B3" s="239" t="str">
        <f>TEXT($C$63,"0%")&amp;" Capacity Factor"</f>
        <v>31% Capacity Factor</v>
      </c>
      <c r="C3" s="240"/>
      <c r="D3" s="240"/>
      <c r="E3" s="240"/>
      <c r="F3" s="240"/>
      <c r="G3" s="240"/>
      <c r="H3" s="240"/>
      <c r="I3" s="240"/>
      <c r="J3" s="240"/>
    </row>
    <row r="4" spans="2:18">
      <c r="B4" s="242"/>
      <c r="C4" s="242"/>
      <c r="D4" s="242"/>
      <c r="E4" s="242"/>
      <c r="F4" s="242"/>
      <c r="G4" s="242"/>
      <c r="H4" s="242"/>
      <c r="I4" s="243"/>
      <c r="J4" s="243"/>
      <c r="K4" s="243"/>
      <c r="P4" s="243"/>
    </row>
    <row r="5" spans="2:18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19" t="s">
        <v>73</v>
      </c>
      <c r="J5" s="19" t="s">
        <v>73</v>
      </c>
      <c r="K5" s="245" t="s">
        <v>198</v>
      </c>
      <c r="P5" s="305"/>
    </row>
    <row r="6" spans="2:18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8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29</v>
      </c>
    </row>
    <row r="8" spans="2:18" ht="6" customHeight="1">
      <c r="K8" s="243"/>
    </row>
    <row r="9" spans="2:18" ht="15.75">
      <c r="B9" s="60" t="str">
        <f>C52</f>
        <v>2017 IRP Utah Solar Resource - 31% Capacity Factor</v>
      </c>
      <c r="C9" s="243"/>
      <c r="E9" s="243"/>
      <c r="F9" s="243"/>
      <c r="G9" s="243"/>
      <c r="H9" s="243"/>
      <c r="I9" s="243"/>
      <c r="J9" s="243"/>
      <c r="K9" s="243"/>
    </row>
    <row r="10" spans="2:18">
      <c r="B10" s="250">
        <v>2016</v>
      </c>
      <c r="C10" s="251">
        <f>C55</f>
        <v>1822.4072122157659</v>
      </c>
      <c r="D10" s="252">
        <f>C10*$C$62</f>
        <v>140.61107266637151</v>
      </c>
      <c r="E10" s="252">
        <f>C56</f>
        <v>19.693557659779859</v>
      </c>
      <c r="F10" s="253">
        <f t="shared" ref="F10:F33" si="0">(D10+E10)/(8.76*$C$63)</f>
        <v>58.84120686185063</v>
      </c>
      <c r="G10" s="253">
        <f>C58</f>
        <v>0</v>
      </c>
      <c r="H10" s="252">
        <f>C59</f>
        <v>-2.446131410134015</v>
      </c>
      <c r="I10" s="254">
        <f t="shared" ref="I10:I36" si="1">F10+H10+G10</f>
        <v>56.395075451716615</v>
      </c>
      <c r="J10" s="254">
        <f>ROUND(I10*$C$63*8.76,2)</f>
        <v>153.63999999999999</v>
      </c>
      <c r="K10" s="252">
        <f>$C$57</f>
        <v>0.60299999999999998</v>
      </c>
      <c r="N10" s="255"/>
      <c r="P10" s="293"/>
    </row>
    <row r="11" spans="2:18">
      <c r="B11" s="250">
        <f t="shared" ref="B11:B36" si="2">B10+1</f>
        <v>2017</v>
      </c>
      <c r="C11" s="256"/>
      <c r="D11" s="252">
        <f>ROUND(D10*(1+$D66),2)</f>
        <v>143.72</v>
      </c>
      <c r="E11" s="252">
        <f>ROUND(E10*(1+$D66),2)</f>
        <v>20.13</v>
      </c>
      <c r="F11" s="253">
        <f t="shared" si="0"/>
        <v>60.142565593387069</v>
      </c>
      <c r="G11" s="252">
        <f>ROUND(G10*(1+$D66),2)</f>
        <v>0</v>
      </c>
      <c r="H11" s="252">
        <f>ROUND(H10*(1+$D66),2)</f>
        <v>-2.5</v>
      </c>
      <c r="I11" s="254">
        <f t="shared" si="1"/>
        <v>57.642565593387069</v>
      </c>
      <c r="J11" s="254">
        <f t="shared" ref="J11:J36" si="3">ROUND(I11*$C$63*8.76,2)</f>
        <v>157.04</v>
      </c>
      <c r="K11" s="252">
        <f t="shared" ref="K11:K19" si="4">ROUND(K10*(1+$D66),2)</f>
        <v>0.62</v>
      </c>
      <c r="N11" s="255"/>
      <c r="P11" s="293"/>
    </row>
    <row r="12" spans="2:18">
      <c r="B12" s="263">
        <f t="shared" si="2"/>
        <v>2018</v>
      </c>
      <c r="C12" s="264"/>
      <c r="D12" s="252">
        <f t="shared" ref="D12:G19" si="5">ROUND(D11*(1+$D67),2)</f>
        <v>146.84</v>
      </c>
      <c r="E12" s="252">
        <f t="shared" si="5"/>
        <v>20.57</v>
      </c>
      <c r="F12" s="254">
        <f t="shared" si="0"/>
        <v>61.449294513206773</v>
      </c>
      <c r="G12" s="252">
        <f t="shared" si="5"/>
        <v>0</v>
      </c>
      <c r="H12" s="265">
        <f t="shared" ref="H12" si="6">ROUND(H11*(1+$D67),2)</f>
        <v>-2.5499999999999998</v>
      </c>
      <c r="I12" s="254">
        <f t="shared" si="1"/>
        <v>58.899294513206776</v>
      </c>
      <c r="J12" s="254">
        <f t="shared" si="3"/>
        <v>160.46</v>
      </c>
      <c r="K12" s="252">
        <f t="shared" si="4"/>
        <v>0.63</v>
      </c>
      <c r="L12" s="243"/>
      <c r="N12" s="255"/>
      <c r="P12" s="293"/>
    </row>
    <row r="13" spans="2:18">
      <c r="B13" s="263">
        <f t="shared" si="2"/>
        <v>2019</v>
      </c>
      <c r="C13" s="264"/>
      <c r="D13" s="252">
        <f t="shared" si="5"/>
        <v>149.78</v>
      </c>
      <c r="E13" s="252">
        <f t="shared" si="5"/>
        <v>20.98</v>
      </c>
      <c r="F13" s="254">
        <f t="shared" si="0"/>
        <v>62.678941109104521</v>
      </c>
      <c r="G13" s="252">
        <f t="shared" si="5"/>
        <v>0</v>
      </c>
      <c r="H13" s="265">
        <f t="shared" ref="H13" si="7">ROUND(H12*(1+$D68),2)</f>
        <v>-2.6</v>
      </c>
      <c r="I13" s="254">
        <f t="shared" si="1"/>
        <v>60.07894110910452</v>
      </c>
      <c r="J13" s="254">
        <f t="shared" si="3"/>
        <v>163.68</v>
      </c>
      <c r="K13" s="252">
        <f t="shared" si="4"/>
        <v>0.64</v>
      </c>
      <c r="L13" s="243"/>
      <c r="N13" s="255"/>
      <c r="P13" s="293"/>
    </row>
    <row r="14" spans="2:18">
      <c r="B14" s="263">
        <f t="shared" si="2"/>
        <v>2020</v>
      </c>
      <c r="C14" s="264"/>
      <c r="D14" s="252">
        <f t="shared" si="5"/>
        <v>152.99</v>
      </c>
      <c r="E14" s="252">
        <f t="shared" si="5"/>
        <v>21.43</v>
      </c>
      <c r="F14" s="254">
        <f t="shared" si="0"/>
        <v>64.022375897458488</v>
      </c>
      <c r="G14" s="252">
        <f t="shared" si="5"/>
        <v>0</v>
      </c>
      <c r="H14" s="265">
        <f t="shared" ref="H14" si="8">ROUND(H13*(1+$D69),2)</f>
        <v>-2.66</v>
      </c>
      <c r="I14" s="254">
        <f t="shared" si="1"/>
        <v>61.362375897458492</v>
      </c>
      <c r="J14" s="254">
        <f t="shared" si="3"/>
        <v>167.17</v>
      </c>
      <c r="K14" s="252">
        <f t="shared" si="4"/>
        <v>0.65</v>
      </c>
      <c r="L14" s="243"/>
      <c r="N14" s="255"/>
      <c r="O14" s="260"/>
      <c r="P14" s="293"/>
      <c r="Q14" s="261"/>
      <c r="R14" s="262"/>
    </row>
    <row r="15" spans="2:18">
      <c r="B15" s="263">
        <f t="shared" si="2"/>
        <v>2021</v>
      </c>
      <c r="C15" s="264"/>
      <c r="D15" s="252">
        <f t="shared" si="5"/>
        <v>156.41999999999999</v>
      </c>
      <c r="E15" s="252">
        <f t="shared" si="5"/>
        <v>21.91</v>
      </c>
      <c r="F15" s="254">
        <f t="shared" si="0"/>
        <v>65.457575357148102</v>
      </c>
      <c r="G15" s="252">
        <f t="shared" si="5"/>
        <v>0</v>
      </c>
      <c r="H15" s="265">
        <f t="shared" ref="H15" si="9">ROUND(H14*(1+$D70),2)</f>
        <v>-2.72</v>
      </c>
      <c r="I15" s="254">
        <f t="shared" si="1"/>
        <v>62.737575357148103</v>
      </c>
      <c r="J15" s="254">
        <f t="shared" si="3"/>
        <v>170.92</v>
      </c>
      <c r="K15" s="252">
        <f t="shared" si="4"/>
        <v>0.66</v>
      </c>
      <c r="L15" s="243"/>
      <c r="N15" s="261"/>
      <c r="O15" s="261"/>
      <c r="P15" s="293"/>
      <c r="Q15" s="261"/>
      <c r="R15" s="262"/>
    </row>
    <row r="16" spans="2:18">
      <c r="B16" s="263">
        <f t="shared" si="2"/>
        <v>2022</v>
      </c>
      <c r="C16" s="264"/>
      <c r="D16" s="252">
        <f t="shared" si="5"/>
        <v>159.94999999999999</v>
      </c>
      <c r="E16" s="252">
        <f t="shared" si="5"/>
        <v>22.4</v>
      </c>
      <c r="F16" s="254">
        <f t="shared" si="0"/>
        <v>66.933151272225402</v>
      </c>
      <c r="G16" s="252">
        <f t="shared" si="5"/>
        <v>0</v>
      </c>
      <c r="H16" s="265">
        <f t="shared" ref="H16" si="10">ROUND(H15*(1+$D71),2)</f>
        <v>-2.78</v>
      </c>
      <c r="I16" s="254">
        <f t="shared" si="1"/>
        <v>64.153151272225401</v>
      </c>
      <c r="J16" s="254">
        <f t="shared" si="3"/>
        <v>174.78</v>
      </c>
      <c r="K16" s="252">
        <f t="shared" si="4"/>
        <v>0.67</v>
      </c>
      <c r="L16" s="243"/>
      <c r="N16" s="255"/>
      <c r="P16" s="293"/>
    </row>
    <row r="17" spans="2:17">
      <c r="B17" s="263">
        <f t="shared" si="2"/>
        <v>2023</v>
      </c>
      <c r="C17" s="264"/>
      <c r="D17" s="252">
        <f t="shared" si="5"/>
        <v>163.63</v>
      </c>
      <c r="E17" s="252">
        <f t="shared" si="5"/>
        <v>22.92</v>
      </c>
      <c r="F17" s="254">
        <f t="shared" si="0"/>
        <v>68.474797750664379</v>
      </c>
      <c r="G17" s="252">
        <f t="shared" si="5"/>
        <v>0</v>
      </c>
      <c r="H17" s="265">
        <f t="shared" ref="H17" si="11">ROUND(H16*(1+$D72),2)</f>
        <v>-2.84</v>
      </c>
      <c r="I17" s="254">
        <f t="shared" si="1"/>
        <v>65.634797750664376</v>
      </c>
      <c r="J17" s="254">
        <f t="shared" si="3"/>
        <v>178.81</v>
      </c>
      <c r="K17" s="252">
        <f t="shared" si="4"/>
        <v>0.69</v>
      </c>
      <c r="L17" s="243"/>
      <c r="N17" s="255"/>
      <c r="O17" s="260"/>
      <c r="P17" s="293"/>
    </row>
    <row r="18" spans="2:17">
      <c r="B18" s="263">
        <f t="shared" si="2"/>
        <v>2024</v>
      </c>
      <c r="C18" s="264"/>
      <c r="D18" s="252">
        <f t="shared" si="5"/>
        <v>167.42</v>
      </c>
      <c r="E18" s="252">
        <f t="shared" si="5"/>
        <v>23.45</v>
      </c>
      <c r="F18" s="254">
        <f t="shared" si="0"/>
        <v>70.060491271344461</v>
      </c>
      <c r="G18" s="252">
        <f t="shared" si="5"/>
        <v>0</v>
      </c>
      <c r="H18" s="265">
        <f t="shared" ref="H18" si="12">ROUND(H17*(1+$D73),2)</f>
        <v>-2.91</v>
      </c>
      <c r="I18" s="254">
        <f t="shared" si="1"/>
        <v>67.150491271344464</v>
      </c>
      <c r="J18" s="254">
        <f t="shared" si="3"/>
        <v>182.94</v>
      </c>
      <c r="K18" s="252">
        <f t="shared" si="4"/>
        <v>0.71</v>
      </c>
      <c r="L18" s="243"/>
      <c r="P18" s="293"/>
    </row>
    <row r="19" spans="2:17">
      <c r="B19" s="263">
        <f t="shared" si="2"/>
        <v>2025</v>
      </c>
      <c r="C19" s="264"/>
      <c r="D19" s="252">
        <f t="shared" si="5"/>
        <v>171.3</v>
      </c>
      <c r="E19" s="252">
        <f t="shared" si="5"/>
        <v>23.99</v>
      </c>
      <c r="F19" s="254">
        <f t="shared" si="0"/>
        <v>71.682890660558826</v>
      </c>
      <c r="G19" s="252">
        <f t="shared" si="5"/>
        <v>0</v>
      </c>
      <c r="H19" s="265">
        <f t="shared" ref="H19" si="13">ROUND(H18*(1+$D74),2)</f>
        <v>-2.98</v>
      </c>
      <c r="I19" s="254">
        <f t="shared" si="1"/>
        <v>68.702890660558822</v>
      </c>
      <c r="J19" s="254">
        <f t="shared" si="3"/>
        <v>187.17</v>
      </c>
      <c r="K19" s="252">
        <f t="shared" si="4"/>
        <v>0.73</v>
      </c>
      <c r="L19" s="243"/>
      <c r="P19" s="293"/>
    </row>
    <row r="20" spans="2:17">
      <c r="B20" s="263">
        <f t="shared" si="2"/>
        <v>2026</v>
      </c>
      <c r="C20" s="264"/>
      <c r="D20" s="252">
        <f>ROUND(D19*(1+$G66),2)</f>
        <v>175.23</v>
      </c>
      <c r="E20" s="252">
        <f>ROUND(E19*(1+$G66),2)</f>
        <v>24.54</v>
      </c>
      <c r="F20" s="254">
        <f t="shared" si="0"/>
        <v>73.327313570893708</v>
      </c>
      <c r="G20" s="252">
        <f>ROUND(G19*(1+$G66),2)</f>
        <v>0</v>
      </c>
      <c r="H20" s="265">
        <f>ROUND(H19*(1+$G66),2)</f>
        <v>-3.05</v>
      </c>
      <c r="I20" s="254">
        <f t="shared" si="1"/>
        <v>70.27731357089371</v>
      </c>
      <c r="J20" s="254">
        <f t="shared" si="3"/>
        <v>191.46</v>
      </c>
      <c r="K20" s="252">
        <f t="shared" ref="K20:K28" si="14">ROUND(K19*(1+$G66),2)</f>
        <v>0.75</v>
      </c>
      <c r="L20" s="243"/>
      <c r="P20" s="293"/>
      <c r="Q20" s="294"/>
    </row>
    <row r="21" spans="2:17">
      <c r="B21" s="263">
        <f t="shared" si="2"/>
        <v>2027</v>
      </c>
      <c r="C21" s="264"/>
      <c r="D21" s="252">
        <f t="shared" ref="D21:G28" si="15">ROUND(D20*(1+$G67),2)</f>
        <v>179.29</v>
      </c>
      <c r="E21" s="252">
        <f t="shared" si="15"/>
        <v>25.11</v>
      </c>
      <c r="F21" s="254">
        <f t="shared" si="0"/>
        <v>75.026795284030001</v>
      </c>
      <c r="G21" s="252">
        <f t="shared" si="15"/>
        <v>0</v>
      </c>
      <c r="H21" s="265">
        <f t="shared" ref="H21" si="16">ROUND(H20*(1+$G67),2)</f>
        <v>-3.12</v>
      </c>
      <c r="I21" s="254">
        <f t="shared" si="1"/>
        <v>71.906795284029997</v>
      </c>
      <c r="J21" s="254">
        <f t="shared" si="3"/>
        <v>195.9</v>
      </c>
      <c r="K21" s="252">
        <f t="shared" si="14"/>
        <v>0.77</v>
      </c>
      <c r="L21" s="243"/>
      <c r="P21" s="293"/>
    </row>
    <row r="22" spans="2:17">
      <c r="B22" s="263">
        <f t="shared" si="2"/>
        <v>2028</v>
      </c>
      <c r="C22" s="264"/>
      <c r="D22" s="252">
        <f t="shared" si="15"/>
        <v>183.46</v>
      </c>
      <c r="E22" s="252">
        <f t="shared" si="15"/>
        <v>25.69</v>
      </c>
      <c r="F22" s="254">
        <f t="shared" si="0"/>
        <v>76.770324039407427</v>
      </c>
      <c r="G22" s="252">
        <f t="shared" si="15"/>
        <v>0</v>
      </c>
      <c r="H22" s="265">
        <f t="shared" ref="H22" si="17">ROUND(H21*(1+$G68),2)</f>
        <v>-3.19</v>
      </c>
      <c r="I22" s="254">
        <f t="shared" si="1"/>
        <v>73.580324039407429</v>
      </c>
      <c r="J22" s="254">
        <f t="shared" si="3"/>
        <v>200.46</v>
      </c>
      <c r="K22" s="252">
        <f t="shared" si="14"/>
        <v>0.79</v>
      </c>
      <c r="L22" s="243"/>
      <c r="P22" s="293"/>
    </row>
    <row r="23" spans="2:17">
      <c r="B23" s="263">
        <f t="shared" si="2"/>
        <v>2029</v>
      </c>
      <c r="C23" s="264"/>
      <c r="D23" s="252">
        <f t="shared" si="15"/>
        <v>187.8</v>
      </c>
      <c r="E23" s="252">
        <f t="shared" si="15"/>
        <v>26.3</v>
      </c>
      <c r="F23" s="254">
        <f t="shared" si="0"/>
        <v>78.587264531853364</v>
      </c>
      <c r="G23" s="252">
        <f t="shared" si="15"/>
        <v>0</v>
      </c>
      <c r="H23" s="265">
        <f t="shared" ref="H23" si="18">ROUND(H22*(1+$G69),2)</f>
        <v>-3.27</v>
      </c>
      <c r="I23" s="254">
        <f t="shared" si="1"/>
        <v>75.317264531853368</v>
      </c>
      <c r="J23" s="254">
        <f t="shared" si="3"/>
        <v>205.19</v>
      </c>
      <c r="K23" s="252">
        <f t="shared" si="14"/>
        <v>0.81</v>
      </c>
      <c r="L23" s="243"/>
      <c r="P23" s="293"/>
    </row>
    <row r="24" spans="2:17">
      <c r="B24" s="263">
        <f t="shared" si="2"/>
        <v>2030</v>
      </c>
      <c r="C24" s="257"/>
      <c r="D24" s="258">
        <f t="shared" si="15"/>
        <v>192.27</v>
      </c>
      <c r="E24" s="258">
        <f t="shared" si="15"/>
        <v>26.93</v>
      </c>
      <c r="F24" s="259">
        <f t="shared" si="0"/>
        <v>80.459263827100685</v>
      </c>
      <c r="G24" s="258">
        <f t="shared" si="15"/>
        <v>0</v>
      </c>
      <c r="H24" s="258">
        <f t="shared" ref="H24" si="19">ROUND(H23*(1+$G70),2)</f>
        <v>-3.35</v>
      </c>
      <c r="I24" s="259">
        <f t="shared" si="1"/>
        <v>77.10926382710069</v>
      </c>
      <c r="J24" s="259">
        <f t="shared" si="3"/>
        <v>210.07</v>
      </c>
      <c r="K24" s="258">
        <f t="shared" si="14"/>
        <v>0.83</v>
      </c>
      <c r="L24" s="243"/>
      <c r="P24" s="293"/>
    </row>
    <row r="25" spans="2:17">
      <c r="B25" s="263">
        <f t="shared" si="2"/>
        <v>2031</v>
      </c>
      <c r="C25" s="264"/>
      <c r="D25" s="252">
        <f t="shared" si="15"/>
        <v>196.89</v>
      </c>
      <c r="E25" s="252">
        <f t="shared" si="15"/>
        <v>27.58</v>
      </c>
      <c r="F25" s="254">
        <f t="shared" si="0"/>
        <v>82.393663098856237</v>
      </c>
      <c r="G25" s="252">
        <f t="shared" si="15"/>
        <v>0</v>
      </c>
      <c r="H25" s="265">
        <f t="shared" ref="H25" si="20">ROUND(H24*(1+$G71),2)</f>
        <v>-3.43</v>
      </c>
      <c r="I25" s="254">
        <f t="shared" si="1"/>
        <v>78.96366309885623</v>
      </c>
      <c r="J25" s="254">
        <f t="shared" si="3"/>
        <v>215.13</v>
      </c>
      <c r="K25" s="252">
        <f t="shared" si="14"/>
        <v>0.85</v>
      </c>
      <c r="L25" s="243"/>
      <c r="P25" s="293"/>
    </row>
    <row r="26" spans="2:17">
      <c r="B26" s="263">
        <f t="shared" si="2"/>
        <v>2032</v>
      </c>
      <c r="C26" s="264"/>
      <c r="D26" s="252">
        <f t="shared" si="15"/>
        <v>201.63</v>
      </c>
      <c r="E26" s="252">
        <f t="shared" si="15"/>
        <v>28.24</v>
      </c>
      <c r="F26" s="254">
        <f t="shared" si="0"/>
        <v>84.375779999706353</v>
      </c>
      <c r="G26" s="252">
        <f t="shared" si="15"/>
        <v>0</v>
      </c>
      <c r="H26" s="265">
        <f t="shared" ref="H26" si="21">ROUND(H25*(1+$G72),2)</f>
        <v>-3.51</v>
      </c>
      <c r="I26" s="254">
        <f t="shared" si="1"/>
        <v>80.865779999706348</v>
      </c>
      <c r="J26" s="254">
        <f t="shared" si="3"/>
        <v>220.31</v>
      </c>
      <c r="K26" s="252">
        <f t="shared" si="14"/>
        <v>0.87</v>
      </c>
      <c r="L26" s="243"/>
      <c r="P26" s="293"/>
    </row>
    <row r="27" spans="2:17">
      <c r="B27" s="263">
        <f t="shared" si="2"/>
        <v>2033</v>
      </c>
      <c r="C27" s="264"/>
      <c r="D27" s="252">
        <f t="shared" si="15"/>
        <v>206.51</v>
      </c>
      <c r="E27" s="252">
        <f t="shared" si="15"/>
        <v>28.92</v>
      </c>
      <c r="F27" s="254">
        <f t="shared" si="0"/>
        <v>86.416626290211283</v>
      </c>
      <c r="G27" s="252">
        <f t="shared" si="15"/>
        <v>0</v>
      </c>
      <c r="H27" s="265">
        <f t="shared" ref="H27" si="22">ROUND(H26*(1+$G73),2)</f>
        <v>-3.59</v>
      </c>
      <c r="I27" s="254">
        <f t="shared" si="1"/>
        <v>82.82662629021128</v>
      </c>
      <c r="J27" s="254">
        <f t="shared" si="3"/>
        <v>225.65</v>
      </c>
      <c r="K27" s="252">
        <f t="shared" si="14"/>
        <v>0.89</v>
      </c>
      <c r="L27" s="243"/>
      <c r="P27" s="293"/>
    </row>
    <row r="28" spans="2:17">
      <c r="B28" s="263">
        <f t="shared" si="2"/>
        <v>2034</v>
      </c>
      <c r="C28" s="264"/>
      <c r="D28" s="252">
        <f t="shared" si="15"/>
        <v>211.51</v>
      </c>
      <c r="E28" s="252">
        <f t="shared" si="15"/>
        <v>29.62</v>
      </c>
      <c r="F28" s="254">
        <f t="shared" si="0"/>
        <v>88.508860796664166</v>
      </c>
      <c r="G28" s="252">
        <f t="shared" si="15"/>
        <v>0</v>
      </c>
      <c r="H28" s="265">
        <f t="shared" ref="H28" si="23">ROUND(H27*(1+$G74),2)</f>
        <v>-3.68</v>
      </c>
      <c r="I28" s="254">
        <f t="shared" si="1"/>
        <v>84.828860796664159</v>
      </c>
      <c r="J28" s="254">
        <f t="shared" si="3"/>
        <v>231.1</v>
      </c>
      <c r="K28" s="252">
        <f t="shared" si="14"/>
        <v>0.91</v>
      </c>
      <c r="L28" s="243"/>
      <c r="P28" s="293"/>
    </row>
    <row r="29" spans="2:17">
      <c r="B29" s="263">
        <f t="shared" si="2"/>
        <v>2035</v>
      </c>
      <c r="C29" s="264"/>
      <c r="D29" s="252">
        <f t="shared" ref="D29:E36" si="24">ROUND(D28*(1+$K66),2)</f>
        <v>216.62</v>
      </c>
      <c r="E29" s="252">
        <f t="shared" si="24"/>
        <v>30.34</v>
      </c>
      <c r="F29" s="254">
        <f t="shared" si="0"/>
        <v>90.648812932211612</v>
      </c>
      <c r="G29" s="252">
        <f t="shared" ref="G29:H36" si="25">ROUND(G28*(1+$K66),2)</f>
        <v>0</v>
      </c>
      <c r="H29" s="265">
        <f t="shared" si="25"/>
        <v>-3.77</v>
      </c>
      <c r="I29" s="254">
        <f t="shared" si="1"/>
        <v>86.878812932211616</v>
      </c>
      <c r="J29" s="254">
        <f t="shared" si="3"/>
        <v>236.69</v>
      </c>
      <c r="K29" s="252">
        <f t="shared" ref="K29:K36" si="26">ROUND(K28*(1+$K66),2)</f>
        <v>0.93</v>
      </c>
      <c r="L29" s="243"/>
      <c r="P29" s="293"/>
    </row>
    <row r="30" spans="2:17">
      <c r="B30" s="263">
        <f t="shared" si="2"/>
        <v>2036</v>
      </c>
      <c r="C30" s="264"/>
      <c r="D30" s="252">
        <f t="shared" si="24"/>
        <v>221.89</v>
      </c>
      <c r="E30" s="252">
        <f t="shared" si="24"/>
        <v>31.08</v>
      </c>
      <c r="F30" s="254">
        <f t="shared" si="0"/>
        <v>92.854835631120693</v>
      </c>
      <c r="G30" s="252">
        <f t="shared" si="25"/>
        <v>0</v>
      </c>
      <c r="H30" s="265">
        <f t="shared" si="25"/>
        <v>-3.86</v>
      </c>
      <c r="I30" s="254">
        <f t="shared" si="1"/>
        <v>88.994835631120694</v>
      </c>
      <c r="J30" s="254">
        <f t="shared" si="3"/>
        <v>242.45</v>
      </c>
      <c r="K30" s="252">
        <f t="shared" si="26"/>
        <v>0.95</v>
      </c>
      <c r="L30" s="243"/>
      <c r="P30" s="293"/>
    </row>
    <row r="31" spans="2:17">
      <c r="B31" s="263">
        <f t="shared" si="2"/>
        <v>2037</v>
      </c>
      <c r="C31" s="264"/>
      <c r="D31" s="252">
        <f t="shared" si="24"/>
        <v>227.28</v>
      </c>
      <c r="E31" s="252">
        <f t="shared" si="24"/>
        <v>31.83</v>
      </c>
      <c r="F31" s="254">
        <f t="shared" si="0"/>
        <v>95.108575959124352</v>
      </c>
      <c r="G31" s="252">
        <f t="shared" si="25"/>
        <v>0</v>
      </c>
      <c r="H31" s="265">
        <f t="shared" si="25"/>
        <v>-3.95</v>
      </c>
      <c r="I31" s="254">
        <f t="shared" si="1"/>
        <v>91.158575959124349</v>
      </c>
      <c r="J31" s="254">
        <f t="shared" si="3"/>
        <v>248.35</v>
      </c>
      <c r="K31" s="252">
        <f t="shared" si="26"/>
        <v>0.97</v>
      </c>
      <c r="L31" s="243"/>
      <c r="P31" s="293"/>
    </row>
    <row r="32" spans="2:17">
      <c r="B32" s="263">
        <f t="shared" si="2"/>
        <v>2038</v>
      </c>
      <c r="C32" s="264"/>
      <c r="D32" s="252">
        <f t="shared" si="24"/>
        <v>232.83</v>
      </c>
      <c r="E32" s="252">
        <f t="shared" si="24"/>
        <v>32.61</v>
      </c>
      <c r="F32" s="254">
        <f t="shared" si="0"/>
        <v>97.43205743734309</v>
      </c>
      <c r="G32" s="252">
        <f t="shared" si="25"/>
        <v>0</v>
      </c>
      <c r="H32" s="265">
        <f t="shared" si="25"/>
        <v>-4.05</v>
      </c>
      <c r="I32" s="254">
        <f t="shared" si="1"/>
        <v>93.382057437343093</v>
      </c>
      <c r="J32" s="254">
        <f t="shared" si="3"/>
        <v>254.41</v>
      </c>
      <c r="K32" s="252">
        <f t="shared" si="26"/>
        <v>0.99</v>
      </c>
      <c r="L32" s="243"/>
      <c r="P32" s="293"/>
    </row>
    <row r="33" spans="2:16">
      <c r="B33" s="263">
        <f t="shared" si="2"/>
        <v>2039</v>
      </c>
      <c r="C33" s="264"/>
      <c r="D33" s="252">
        <f t="shared" si="24"/>
        <v>238.53</v>
      </c>
      <c r="E33" s="252">
        <f t="shared" si="24"/>
        <v>33.409999999999997</v>
      </c>
      <c r="F33" s="254">
        <f t="shared" si="0"/>
        <v>99.81793889207006</v>
      </c>
      <c r="G33" s="252">
        <f t="shared" si="25"/>
        <v>0</v>
      </c>
      <c r="H33" s="265">
        <f t="shared" si="25"/>
        <v>-4.1500000000000004</v>
      </c>
      <c r="I33" s="254">
        <f t="shared" si="1"/>
        <v>95.667938892070055</v>
      </c>
      <c r="J33" s="254">
        <f t="shared" si="3"/>
        <v>260.63</v>
      </c>
      <c r="K33" s="252">
        <f t="shared" si="26"/>
        <v>1.01</v>
      </c>
      <c r="L33" s="243"/>
      <c r="P33" s="293"/>
    </row>
    <row r="34" spans="2:16">
      <c r="B34" s="263">
        <f t="shared" si="2"/>
        <v>2040</v>
      </c>
      <c r="C34" s="264"/>
      <c r="D34" s="252">
        <f t="shared" si="24"/>
        <v>244.36</v>
      </c>
      <c r="E34" s="252">
        <f t="shared" si="24"/>
        <v>34.229999999999997</v>
      </c>
      <c r="F34" s="254">
        <f t="shared" ref="F34:F36" si="27">(D34+E34)/(8.76*$C$63)</f>
        <v>102.25887914959846</v>
      </c>
      <c r="G34" s="252">
        <f t="shared" si="25"/>
        <v>0</v>
      </c>
      <c r="H34" s="265">
        <f t="shared" si="25"/>
        <v>-4.25</v>
      </c>
      <c r="I34" s="254">
        <f t="shared" si="1"/>
        <v>98.008879149598457</v>
      </c>
      <c r="J34" s="254">
        <f t="shared" si="3"/>
        <v>267.01</v>
      </c>
      <c r="K34" s="252">
        <f t="shared" si="26"/>
        <v>1.03</v>
      </c>
      <c r="L34" s="243"/>
      <c r="P34" s="293"/>
    </row>
    <row r="35" spans="2:16">
      <c r="B35" s="263">
        <f t="shared" si="2"/>
        <v>2041</v>
      </c>
      <c r="C35" s="264"/>
      <c r="D35" s="252">
        <f t="shared" si="24"/>
        <v>250.35</v>
      </c>
      <c r="E35" s="252">
        <f t="shared" si="24"/>
        <v>35.07</v>
      </c>
      <c r="F35" s="254">
        <f t="shared" si="27"/>
        <v>104.76588997048849</v>
      </c>
      <c r="G35" s="252">
        <f t="shared" si="25"/>
        <v>0</v>
      </c>
      <c r="H35" s="265">
        <f t="shared" si="25"/>
        <v>-4.3499999999999996</v>
      </c>
      <c r="I35" s="254">
        <f t="shared" si="1"/>
        <v>100.41588997048849</v>
      </c>
      <c r="J35" s="254">
        <f t="shared" si="3"/>
        <v>273.57</v>
      </c>
      <c r="K35" s="252">
        <f t="shared" si="26"/>
        <v>1.06</v>
      </c>
      <c r="L35" s="243"/>
      <c r="P35" s="293"/>
    </row>
    <row r="36" spans="2:16">
      <c r="B36" s="263">
        <f t="shared" si="2"/>
        <v>2042</v>
      </c>
      <c r="C36" s="264"/>
      <c r="D36" s="252">
        <f t="shared" si="24"/>
        <v>256.52</v>
      </c>
      <c r="E36" s="252">
        <f t="shared" si="24"/>
        <v>35.93</v>
      </c>
      <c r="F36" s="254">
        <f t="shared" si="27"/>
        <v>107.34631252844704</v>
      </c>
      <c r="G36" s="252">
        <f t="shared" si="25"/>
        <v>0</v>
      </c>
      <c r="H36" s="265">
        <f t="shared" si="25"/>
        <v>-4.46</v>
      </c>
      <c r="I36" s="254">
        <f t="shared" si="1"/>
        <v>102.88631252844705</v>
      </c>
      <c r="J36" s="254">
        <f t="shared" si="3"/>
        <v>280.3</v>
      </c>
      <c r="K36" s="252">
        <f t="shared" si="26"/>
        <v>1.0900000000000001</v>
      </c>
      <c r="L36" s="243"/>
      <c r="P36" s="293"/>
    </row>
    <row r="37" spans="2:16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6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6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6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6" ht="14.25">
      <c r="B42" s="267" t="s">
        <v>31</v>
      </c>
      <c r="C42" s="268"/>
      <c r="D42" s="268"/>
      <c r="E42" s="268"/>
      <c r="F42" s="268"/>
      <c r="G42" s="268"/>
      <c r="H42" s="268"/>
    </row>
    <row r="44" spans="2:16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6">
      <c r="C45" s="269" t="str">
        <f>C7</f>
        <v>(a)</v>
      </c>
      <c r="D45" s="241" t="s">
        <v>201</v>
      </c>
    </row>
    <row r="46" spans="2:16">
      <c r="C46" s="269" t="str">
        <f>D7</f>
        <v>(b)</v>
      </c>
      <c r="D46" s="254" t="str">
        <f>"= "&amp;C7&amp;" x "&amp;C62</f>
        <v>= (a) x 0.0771567801772526</v>
      </c>
    </row>
    <row r="47" spans="2:16">
      <c r="C47" s="269" t="str">
        <f>F7</f>
        <v>(d)</v>
      </c>
      <c r="D47" s="254" t="str">
        <f>"= ("&amp;$D$7&amp;" + "&amp;$E$7&amp;") /  (8.76 x "&amp;TEXT(C63,"0.0%")&amp;")"</f>
        <v>= ((b) + (c)) /  (8.76 x 31.1%)</v>
      </c>
    </row>
    <row r="48" spans="2:16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K7</f>
        <v>(h)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4" ht="13.5" thickBot="1">
      <c r="C53" s="274" t="s">
        <v>202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4">
      <c r="B55" s="110" t="s">
        <v>189</v>
      </c>
      <c r="C55" s="277">
        <v>1822.4072122157659</v>
      </c>
      <c r="D55" s="241" t="s">
        <v>201</v>
      </c>
      <c r="H55" s="241" t="s">
        <v>9</v>
      </c>
    </row>
    <row r="56" spans="2:24">
      <c r="B56" s="110" t="s">
        <v>189</v>
      </c>
      <c r="C56" s="278">
        <v>19.693557659779859</v>
      </c>
      <c r="D56" s="241" t="s">
        <v>204</v>
      </c>
      <c r="H56" s="241" t="s">
        <v>9</v>
      </c>
    </row>
    <row r="57" spans="2:24">
      <c r="B57" s="110" t="s">
        <v>189</v>
      </c>
      <c r="C57" s="283">
        <v>0.60299999999999998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0</v>
      </c>
      <c r="D58" s="241" t="s">
        <v>205</v>
      </c>
      <c r="H58" s="241" t="s">
        <v>206</v>
      </c>
      <c r="K58" s="243"/>
      <c r="L58" s="279"/>
      <c r="M58" s="68"/>
      <c r="N58" s="280" t="s">
        <v>212</v>
      </c>
      <c r="O58" s="68" t="s">
        <v>211</v>
      </c>
      <c r="P58" s="282" t="s">
        <v>213</v>
      </c>
      <c r="Q58" s="68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>
        <f>P63</f>
        <v>-2.446131410134015</v>
      </c>
      <c r="D59" s="241" t="s">
        <v>207</v>
      </c>
      <c r="H59" s="241" t="s">
        <v>206</v>
      </c>
      <c r="K59" s="281"/>
      <c r="L59" s="281"/>
      <c r="M59" s="282"/>
      <c r="N59" s="281">
        <f>C55</f>
        <v>1822.4072122157659</v>
      </c>
      <c r="O59" s="301">
        <v>6.910504691716815E-2</v>
      </c>
      <c r="P59" s="295">
        <f>O59*N59/8760/$C$63*1000-O60*N60/8760/$C$63*1000</f>
        <v>-5.386049113925985</v>
      </c>
      <c r="Q59" s="302"/>
      <c r="R59" s="283"/>
      <c r="S59" s="243"/>
      <c r="T59" s="243"/>
      <c r="U59" s="243"/>
      <c r="V59" s="243"/>
      <c r="W59" s="243"/>
      <c r="X59" s="243"/>
    </row>
    <row r="60" spans="2:24">
      <c r="K60" s="281"/>
      <c r="L60" s="281"/>
      <c r="M60" s="281"/>
      <c r="N60" s="281">
        <f>N59</f>
        <v>1822.4072122157659</v>
      </c>
      <c r="O60" s="301">
        <v>7.7156780177252568E-2</v>
      </c>
      <c r="P60" s="243"/>
      <c r="Q60" s="302"/>
      <c r="R60" s="243"/>
      <c r="S60" s="243"/>
      <c r="T60" s="243"/>
      <c r="U60" s="243"/>
      <c r="V60" s="243"/>
      <c r="W60" s="243"/>
      <c r="X60" s="243"/>
    </row>
    <row r="61" spans="2:24">
      <c r="C61" s="285"/>
      <c r="K61" s="281"/>
      <c r="L61" s="281"/>
      <c r="M61" s="281"/>
      <c r="N61" s="288"/>
      <c r="O61" s="288"/>
      <c r="S61" s="243"/>
      <c r="T61" s="243"/>
      <c r="U61" s="243"/>
      <c r="V61" s="243"/>
      <c r="W61" s="243"/>
      <c r="X61" s="243"/>
    </row>
    <row r="62" spans="2:24">
      <c r="C62" s="286">
        <v>7.7156780177252568E-2</v>
      </c>
      <c r="D62" s="241" t="s">
        <v>54</v>
      </c>
      <c r="K62" s="287"/>
      <c r="L62" s="288"/>
      <c r="M62" s="288"/>
      <c r="N62" s="280" t="s">
        <v>212</v>
      </c>
      <c r="O62" s="68" t="s">
        <v>211</v>
      </c>
      <c r="P62" s="282" t="s">
        <v>214</v>
      </c>
    </row>
    <row r="63" spans="2:24">
      <c r="C63" s="292">
        <v>0.311</v>
      </c>
      <c r="D63" s="241" t="s">
        <v>55</v>
      </c>
      <c r="N63" s="281">
        <f>N59</f>
        <v>1822.4072122157659</v>
      </c>
      <c r="O63" s="303">
        <v>7.3499999999999996E-2</v>
      </c>
      <c r="P63" s="295">
        <f>O63*N63/8760/$C$63*1000-O64*N64/8760/$C$63*1000</f>
        <v>-2.446131410134015</v>
      </c>
      <c r="R63" s="304" t="s">
        <v>266</v>
      </c>
    </row>
    <row r="64" spans="2:24" ht="13.5" thickBot="1">
      <c r="D64" s="284"/>
      <c r="N64" s="281">
        <f>N59</f>
        <v>1822.4072122157659</v>
      </c>
      <c r="O64" s="301">
        <v>7.7156780177252568E-2</v>
      </c>
      <c r="P64" s="243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28">C66+1</f>
        <v>2018</v>
      </c>
      <c r="D67" s="57">
        <v>2.1684070430924685E-2</v>
      </c>
      <c r="E67" s="110"/>
      <c r="F67" s="135">
        <f t="shared" ref="F67:F74" si="29">F66+1</f>
        <v>2027</v>
      </c>
      <c r="G67" s="57">
        <v>2.3164081218836952E-2</v>
      </c>
      <c r="H67" s="110"/>
      <c r="I67" s="135">
        <f t="shared" ref="I67:I74" si="30">I66+1</f>
        <v>2036</v>
      </c>
      <c r="J67" s="135"/>
      <c r="K67" s="57">
        <v>2.4311492116604327E-2</v>
      </c>
    </row>
    <row r="68" spans="3:11">
      <c r="C68" s="135">
        <f t="shared" si="28"/>
        <v>2019</v>
      </c>
      <c r="D68" s="57">
        <v>2.0023445288848141E-2</v>
      </c>
      <c r="E68" s="110"/>
      <c r="F68" s="135">
        <f t="shared" si="29"/>
        <v>2028</v>
      </c>
      <c r="G68" s="57">
        <v>2.3269517424980624E-2</v>
      </c>
      <c r="H68" s="110"/>
      <c r="I68" s="135">
        <f t="shared" si="30"/>
        <v>2037</v>
      </c>
      <c r="J68" s="135"/>
      <c r="K68" s="57">
        <v>2.4277391473133791E-2</v>
      </c>
    </row>
    <row r="69" spans="3:11">
      <c r="C69" s="135">
        <f t="shared" si="28"/>
        <v>2020</v>
      </c>
      <c r="D69" s="57">
        <v>2.1423649370385656E-2</v>
      </c>
      <c r="E69" s="110"/>
      <c r="F69" s="135">
        <f t="shared" si="29"/>
        <v>2029</v>
      </c>
      <c r="G69" s="57">
        <v>2.3660062349176059E-2</v>
      </c>
      <c r="H69" s="110"/>
      <c r="I69" s="135">
        <f t="shared" si="30"/>
        <v>2038</v>
      </c>
      <c r="J69" s="135"/>
      <c r="K69" s="57">
        <v>2.4418737348747444E-2</v>
      </c>
    </row>
    <row r="70" spans="3:11">
      <c r="C70" s="135">
        <f t="shared" si="28"/>
        <v>2021</v>
      </c>
      <c r="D70" s="57">
        <v>2.2444603435442634E-2</v>
      </c>
      <c r="E70" s="110"/>
      <c r="F70" s="135">
        <f t="shared" si="29"/>
        <v>2030</v>
      </c>
      <c r="G70" s="57">
        <v>2.3797996946838929E-2</v>
      </c>
      <c r="H70" s="110"/>
      <c r="I70" s="135">
        <f t="shared" si="30"/>
        <v>2039</v>
      </c>
      <c r="J70" s="135"/>
      <c r="K70" s="57">
        <v>2.4490791911648602E-2</v>
      </c>
    </row>
    <row r="71" spans="3:11">
      <c r="C71" s="135">
        <f t="shared" si="28"/>
        <v>2022</v>
      </c>
      <c r="D71" s="57">
        <v>2.2559296067847567E-2</v>
      </c>
      <c r="E71" s="110"/>
      <c r="F71" s="135">
        <f t="shared" si="29"/>
        <v>2031</v>
      </c>
      <c r="G71" s="57">
        <v>2.4014000123530499E-2</v>
      </c>
      <c r="H71" s="110"/>
      <c r="I71" s="135">
        <f t="shared" si="30"/>
        <v>2040</v>
      </c>
      <c r="J71" s="135"/>
      <c r="K71" s="57">
        <v>2.442458536688985E-2</v>
      </c>
    </row>
    <row r="72" spans="3:11" s="243" customFormat="1">
      <c r="C72" s="135">
        <f t="shared" si="28"/>
        <v>2023</v>
      </c>
      <c r="D72" s="57">
        <v>2.3031082544693549E-2</v>
      </c>
      <c r="E72" s="112"/>
      <c r="F72" s="135">
        <f t="shared" si="29"/>
        <v>2032</v>
      </c>
      <c r="G72" s="57">
        <v>2.4075090077113837E-2</v>
      </c>
      <c r="H72" s="112"/>
      <c r="I72" s="135">
        <f t="shared" si="30"/>
        <v>2041</v>
      </c>
      <c r="J72" s="135"/>
      <c r="K72" s="57">
        <v>2.4530694634797623E-2</v>
      </c>
    </row>
    <row r="73" spans="3:11" s="243" customFormat="1">
      <c r="C73" s="135">
        <f t="shared" si="28"/>
        <v>2024</v>
      </c>
      <c r="D73" s="57">
        <v>2.3134274986934988E-2</v>
      </c>
      <c r="E73" s="112"/>
      <c r="F73" s="135">
        <f t="shared" si="29"/>
        <v>2033</v>
      </c>
      <c r="G73" s="57">
        <v>2.4191075903759129E-2</v>
      </c>
      <c r="H73" s="112"/>
      <c r="I73" s="135">
        <f t="shared" si="30"/>
        <v>2042</v>
      </c>
      <c r="J73" s="135"/>
      <c r="K73" s="57">
        <v>2.4630996146588036E-2</v>
      </c>
    </row>
    <row r="74" spans="3:11" s="243" customFormat="1">
      <c r="C74" s="135">
        <f t="shared" si="28"/>
        <v>2025</v>
      </c>
      <c r="D74" s="57">
        <v>2.3159080336675242E-2</v>
      </c>
      <c r="E74" s="112"/>
      <c r="F74" s="135">
        <f t="shared" si="29"/>
        <v>2034</v>
      </c>
      <c r="G74" s="57">
        <v>2.4219456505286896E-2</v>
      </c>
      <c r="H74" s="112"/>
      <c r="I74" s="135">
        <f t="shared" si="30"/>
        <v>2043</v>
      </c>
      <c r="J74" s="135"/>
      <c r="K74" s="57">
        <v>2.4704209858992465E-2</v>
      </c>
    </row>
    <row r="75" spans="3:11" s="243" customFormat="1"/>
    <row r="76" spans="3:11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2" width="9.33203125" style="241"/>
    <col min="13" max="13" width="9.6640625" style="241" bestFit="1" customWidth="1"/>
    <col min="14" max="15" width="17" style="241" customWidth="1"/>
    <col min="16" max="16" width="9.33203125" style="241" customWidth="1"/>
    <col min="17" max="16384" width="9.33203125" style="241"/>
  </cols>
  <sheetData>
    <row r="1" spans="2:18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8" ht="15.75">
      <c r="B2" s="239" t="s">
        <v>267</v>
      </c>
      <c r="C2" s="240"/>
      <c r="D2" s="240"/>
      <c r="E2" s="240"/>
      <c r="F2" s="240"/>
      <c r="G2" s="240"/>
      <c r="H2" s="240"/>
      <c r="I2" s="240"/>
      <c r="J2" s="240"/>
    </row>
    <row r="3" spans="2:18" ht="15.75">
      <c r="B3" s="239" t="str">
        <f>TEXT($C$63,"0%")&amp;" Capacity Factor"</f>
        <v>25% Capacity Factor</v>
      </c>
      <c r="C3" s="240"/>
      <c r="D3" s="240"/>
      <c r="E3" s="240"/>
      <c r="F3" s="240"/>
      <c r="G3" s="240"/>
      <c r="H3" s="240"/>
      <c r="I3" s="240"/>
      <c r="J3" s="240"/>
    </row>
    <row r="4" spans="2:18">
      <c r="B4" s="242"/>
      <c r="C4" s="242"/>
      <c r="D4" s="242"/>
      <c r="E4" s="242"/>
      <c r="F4" s="242"/>
      <c r="G4" s="242"/>
      <c r="H4" s="242"/>
      <c r="I4" s="243"/>
      <c r="J4" s="243"/>
      <c r="K4" s="243"/>
    </row>
    <row r="5" spans="2:18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245" t="s">
        <v>210</v>
      </c>
      <c r="J5" s="19" t="s">
        <v>73</v>
      </c>
      <c r="K5" s="245" t="s">
        <v>198</v>
      </c>
      <c r="P5" s="245"/>
    </row>
    <row r="6" spans="2:18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8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29</v>
      </c>
    </row>
    <row r="8" spans="2:18" ht="6" customHeight="1">
      <c r="K8" s="243"/>
    </row>
    <row r="9" spans="2:18" ht="15.75">
      <c r="B9" s="60" t="str">
        <f>C52</f>
        <v>2017 IRP Yakima Solar Resource - 25% Capacity Factor</v>
      </c>
      <c r="C9" s="243"/>
      <c r="E9" s="243"/>
      <c r="F9" s="243"/>
      <c r="G9" s="243"/>
      <c r="H9" s="243"/>
      <c r="I9" s="243"/>
      <c r="J9" s="243"/>
      <c r="K9" s="243"/>
    </row>
    <row r="10" spans="2:18">
      <c r="B10" s="250">
        <v>2016</v>
      </c>
      <c r="C10" s="251">
        <f>C55</f>
        <v>1761.8947998896474</v>
      </c>
      <c r="D10" s="252">
        <f>C10*$C$62</f>
        <v>135.94212977052993</v>
      </c>
      <c r="E10" s="252">
        <f>C56</f>
        <v>18.739825346529312</v>
      </c>
      <c r="F10" s="253">
        <f t="shared" ref="F10:F36" si="0">(D10+E10)/(8.76*$C$63)</f>
        <v>70.914688487768075</v>
      </c>
      <c r="G10" s="253">
        <f>C58</f>
        <v>0</v>
      </c>
      <c r="H10" s="252">
        <f>C59</f>
        <v>-2.9537611535827537</v>
      </c>
      <c r="I10" s="254">
        <f t="shared" ref="I10:I36" si="1">F10+H10+G10</f>
        <v>67.960927334185328</v>
      </c>
      <c r="J10" s="254">
        <f>ROUND(I10*$C$63*8.76,2)</f>
        <v>148.24</v>
      </c>
      <c r="K10" s="252">
        <f>$C$57</f>
        <v>0.60299999999999998</v>
      </c>
      <c r="N10" s="255"/>
      <c r="P10" s="293"/>
    </row>
    <row r="11" spans="2:18">
      <c r="B11" s="250">
        <f t="shared" ref="B11:B36" si="2">B10+1</f>
        <v>2017</v>
      </c>
      <c r="C11" s="256"/>
      <c r="D11" s="252">
        <f t="shared" ref="D11:D19" si="3">ROUND(D10*(1+$D66),2)</f>
        <v>138.94999999999999</v>
      </c>
      <c r="E11" s="252">
        <f t="shared" ref="E11:E19" si="4">ROUND(E10*(1+$D66),2)</f>
        <v>19.149999999999999</v>
      </c>
      <c r="F11" s="253">
        <f t="shared" si="0"/>
        <v>72.481707652527916</v>
      </c>
      <c r="G11" s="252">
        <f t="shared" ref="G11:G19" si="5">ROUND(G10*(1+$D66),2)</f>
        <v>0</v>
      </c>
      <c r="H11" s="252">
        <f t="shared" ref="H11:H19" si="6">ROUND(H10*(1+$D66),2)</f>
        <v>-3.02</v>
      </c>
      <c r="I11" s="254">
        <f t="shared" si="1"/>
        <v>69.46170765252792</v>
      </c>
      <c r="J11" s="254">
        <f t="shared" ref="J11:J36" si="7">ROUND(I11*$C$63*8.76,2)</f>
        <v>151.51</v>
      </c>
      <c r="K11" s="252">
        <f t="shared" ref="K11:K19" si="8">ROUND(K10*(1+$D66),2)</f>
        <v>0.62</v>
      </c>
      <c r="N11" s="255"/>
      <c r="P11" s="293"/>
    </row>
    <row r="12" spans="2:18">
      <c r="B12" s="263">
        <f t="shared" si="2"/>
        <v>2018</v>
      </c>
      <c r="C12" s="264"/>
      <c r="D12" s="252">
        <f t="shared" si="3"/>
        <v>141.96</v>
      </c>
      <c r="E12" s="252">
        <f t="shared" si="4"/>
        <v>19.57</v>
      </c>
      <c r="F12" s="254">
        <f t="shared" si="0"/>
        <v>74.054207698373403</v>
      </c>
      <c r="G12" s="252">
        <f t="shared" si="5"/>
        <v>0</v>
      </c>
      <c r="H12" s="265">
        <f t="shared" si="6"/>
        <v>-3.09</v>
      </c>
      <c r="I12" s="254">
        <f t="shared" si="1"/>
        <v>70.9642076983734</v>
      </c>
      <c r="J12" s="254">
        <f t="shared" si="7"/>
        <v>154.79</v>
      </c>
      <c r="K12" s="252">
        <f t="shared" si="8"/>
        <v>0.63</v>
      </c>
      <c r="L12" s="243"/>
      <c r="N12" s="255"/>
      <c r="P12" s="293"/>
    </row>
    <row r="13" spans="2:18">
      <c r="B13" s="263">
        <f t="shared" si="2"/>
        <v>2019</v>
      </c>
      <c r="C13" s="264"/>
      <c r="D13" s="252">
        <f t="shared" si="3"/>
        <v>144.80000000000001</v>
      </c>
      <c r="E13" s="252">
        <f t="shared" si="4"/>
        <v>19.96</v>
      </c>
      <c r="F13" s="254">
        <f t="shared" si="0"/>
        <v>75.535016779446565</v>
      </c>
      <c r="G13" s="252">
        <f t="shared" si="5"/>
        <v>0</v>
      </c>
      <c r="H13" s="265">
        <f t="shared" si="6"/>
        <v>-3.15</v>
      </c>
      <c r="I13" s="254">
        <f t="shared" si="1"/>
        <v>72.385016779446559</v>
      </c>
      <c r="J13" s="254">
        <f t="shared" si="7"/>
        <v>157.88999999999999</v>
      </c>
      <c r="K13" s="252">
        <f t="shared" si="8"/>
        <v>0.64</v>
      </c>
      <c r="L13" s="243"/>
      <c r="N13" s="255"/>
      <c r="P13" s="293"/>
    </row>
    <row r="14" spans="2:18">
      <c r="B14" s="263">
        <f t="shared" si="2"/>
        <v>2020</v>
      </c>
      <c r="C14" s="264"/>
      <c r="D14" s="252">
        <f t="shared" si="3"/>
        <v>147.9</v>
      </c>
      <c r="E14" s="252">
        <f t="shared" si="4"/>
        <v>20.39</v>
      </c>
      <c r="F14" s="254">
        <f t="shared" si="0"/>
        <v>77.153362307678222</v>
      </c>
      <c r="G14" s="252">
        <f t="shared" si="5"/>
        <v>0</v>
      </c>
      <c r="H14" s="265">
        <f t="shared" si="6"/>
        <v>-3.22</v>
      </c>
      <c r="I14" s="254">
        <f t="shared" si="1"/>
        <v>73.933362307678223</v>
      </c>
      <c r="J14" s="254">
        <f t="shared" si="7"/>
        <v>161.27000000000001</v>
      </c>
      <c r="K14" s="252">
        <f t="shared" si="8"/>
        <v>0.65</v>
      </c>
      <c r="L14" s="243"/>
      <c r="N14" s="255"/>
      <c r="O14" s="260"/>
      <c r="P14" s="293"/>
      <c r="Q14" s="261"/>
      <c r="R14" s="262"/>
    </row>
    <row r="15" spans="2:18">
      <c r="B15" s="263">
        <f t="shared" si="2"/>
        <v>2021</v>
      </c>
      <c r="C15" s="264"/>
      <c r="D15" s="252">
        <f t="shared" si="3"/>
        <v>151.22</v>
      </c>
      <c r="E15" s="252">
        <f t="shared" si="4"/>
        <v>20.85</v>
      </c>
      <c r="F15" s="254">
        <f t="shared" si="0"/>
        <v>78.886321541875262</v>
      </c>
      <c r="G15" s="252">
        <f t="shared" si="5"/>
        <v>0</v>
      </c>
      <c r="H15" s="265">
        <f t="shared" si="6"/>
        <v>-3.29</v>
      </c>
      <c r="I15" s="254">
        <f t="shared" si="1"/>
        <v>75.596321541875255</v>
      </c>
      <c r="J15" s="254">
        <f t="shared" si="7"/>
        <v>164.89</v>
      </c>
      <c r="K15" s="252">
        <f t="shared" si="8"/>
        <v>0.66</v>
      </c>
      <c r="L15" s="243"/>
      <c r="N15" s="261"/>
      <c r="O15" s="261"/>
      <c r="P15" s="293"/>
      <c r="Q15" s="261"/>
      <c r="R15" s="262"/>
    </row>
    <row r="16" spans="2:18">
      <c r="B16" s="263">
        <f t="shared" si="2"/>
        <v>2022</v>
      </c>
      <c r="C16" s="264"/>
      <c r="D16" s="252">
        <f t="shared" si="3"/>
        <v>154.63</v>
      </c>
      <c r="E16" s="252">
        <f t="shared" si="4"/>
        <v>21.32</v>
      </c>
      <c r="F16" s="254">
        <f t="shared" si="0"/>
        <v>80.665126258458486</v>
      </c>
      <c r="G16" s="252">
        <f t="shared" si="5"/>
        <v>0</v>
      </c>
      <c r="H16" s="265">
        <f t="shared" si="6"/>
        <v>-3.36</v>
      </c>
      <c r="I16" s="254">
        <f t="shared" si="1"/>
        <v>77.305126258458486</v>
      </c>
      <c r="J16" s="254">
        <f t="shared" si="7"/>
        <v>168.62</v>
      </c>
      <c r="K16" s="252">
        <f t="shared" si="8"/>
        <v>0.67</v>
      </c>
      <c r="L16" s="243"/>
      <c r="N16" s="255"/>
      <c r="P16" s="293"/>
    </row>
    <row r="17" spans="2:17">
      <c r="B17" s="263">
        <f t="shared" si="2"/>
        <v>2023</v>
      </c>
      <c r="C17" s="264"/>
      <c r="D17" s="252">
        <f t="shared" si="3"/>
        <v>158.19</v>
      </c>
      <c r="E17" s="252">
        <f t="shared" si="4"/>
        <v>21.81</v>
      </c>
      <c r="F17" s="254">
        <f t="shared" si="0"/>
        <v>82.521868295098201</v>
      </c>
      <c r="G17" s="252">
        <f t="shared" si="5"/>
        <v>0</v>
      </c>
      <c r="H17" s="265">
        <f t="shared" si="6"/>
        <v>-3.44</v>
      </c>
      <c r="I17" s="254">
        <f t="shared" si="1"/>
        <v>79.081868295098204</v>
      </c>
      <c r="J17" s="254">
        <f t="shared" si="7"/>
        <v>172.5</v>
      </c>
      <c r="K17" s="252">
        <f t="shared" si="8"/>
        <v>0.69</v>
      </c>
      <c r="L17" s="243"/>
      <c r="N17" s="255"/>
      <c r="O17" s="260"/>
      <c r="P17" s="293"/>
    </row>
    <row r="18" spans="2:17">
      <c r="B18" s="263">
        <f t="shared" si="2"/>
        <v>2024</v>
      </c>
      <c r="C18" s="264"/>
      <c r="D18" s="252">
        <f t="shared" si="3"/>
        <v>161.85</v>
      </c>
      <c r="E18" s="252">
        <f t="shared" si="4"/>
        <v>22.31</v>
      </c>
      <c r="F18" s="254">
        <f t="shared" si="0"/>
        <v>84.429040362362699</v>
      </c>
      <c r="G18" s="252">
        <f t="shared" si="5"/>
        <v>0</v>
      </c>
      <c r="H18" s="265">
        <f t="shared" si="6"/>
        <v>-3.52</v>
      </c>
      <c r="I18" s="254">
        <f t="shared" si="1"/>
        <v>80.909040362362703</v>
      </c>
      <c r="J18" s="254">
        <f t="shared" si="7"/>
        <v>176.48</v>
      </c>
      <c r="K18" s="252">
        <f t="shared" si="8"/>
        <v>0.71</v>
      </c>
      <c r="L18" s="243"/>
      <c r="P18" s="293"/>
    </row>
    <row r="19" spans="2:17">
      <c r="B19" s="263">
        <f t="shared" si="2"/>
        <v>2025</v>
      </c>
      <c r="C19" s="264"/>
      <c r="D19" s="252">
        <f t="shared" si="3"/>
        <v>165.6</v>
      </c>
      <c r="E19" s="252">
        <f t="shared" si="4"/>
        <v>22.83</v>
      </c>
      <c r="F19" s="254">
        <f t="shared" si="0"/>
        <v>86.386642460251977</v>
      </c>
      <c r="G19" s="252">
        <f t="shared" si="5"/>
        <v>0</v>
      </c>
      <c r="H19" s="265">
        <f t="shared" si="6"/>
        <v>-3.6</v>
      </c>
      <c r="I19" s="254">
        <f t="shared" si="1"/>
        <v>82.786642460251983</v>
      </c>
      <c r="J19" s="254">
        <f t="shared" si="7"/>
        <v>180.58</v>
      </c>
      <c r="K19" s="252">
        <f t="shared" si="8"/>
        <v>0.73</v>
      </c>
      <c r="L19" s="243"/>
      <c r="P19" s="293"/>
    </row>
    <row r="20" spans="2:17">
      <c r="B20" s="263">
        <f t="shared" si="2"/>
        <v>2026</v>
      </c>
      <c r="C20" s="264"/>
      <c r="D20" s="252">
        <f t="shared" ref="D20:D28" si="9">ROUND(D19*(1+$G66),2)</f>
        <v>169.4</v>
      </c>
      <c r="E20" s="252">
        <f t="shared" ref="E20:E28" si="10">ROUND(E19*(1+$G66),2)</f>
        <v>23.35</v>
      </c>
      <c r="F20" s="254">
        <f t="shared" si="0"/>
        <v>88.367167299334326</v>
      </c>
      <c r="G20" s="252">
        <f t="shared" ref="G20:G28" si="11">ROUND(G19*(1+$G66),2)</f>
        <v>0</v>
      </c>
      <c r="H20" s="265">
        <f t="shared" ref="H20:H28" si="12">ROUND(H19*(1+$G66),2)</f>
        <v>-3.68</v>
      </c>
      <c r="I20" s="254">
        <f t="shared" si="1"/>
        <v>84.68716729933432</v>
      </c>
      <c r="J20" s="254">
        <f t="shared" si="7"/>
        <v>184.72</v>
      </c>
      <c r="K20" s="252">
        <f t="shared" ref="K20:K28" si="13">ROUND(K19*(1+$G66),2)</f>
        <v>0.75</v>
      </c>
      <c r="L20" s="243"/>
      <c r="P20" s="293"/>
      <c r="Q20" s="294"/>
    </row>
    <row r="21" spans="2:17">
      <c r="B21" s="263">
        <f t="shared" si="2"/>
        <v>2027</v>
      </c>
      <c r="C21" s="264"/>
      <c r="D21" s="252">
        <f t="shared" si="9"/>
        <v>173.32</v>
      </c>
      <c r="E21" s="252">
        <f t="shared" si="10"/>
        <v>23.89</v>
      </c>
      <c r="F21" s="254">
        <f t="shared" si="0"/>
        <v>90.411875813757305</v>
      </c>
      <c r="G21" s="252">
        <f t="shared" si="11"/>
        <v>0</v>
      </c>
      <c r="H21" s="265">
        <f t="shared" si="12"/>
        <v>-3.77</v>
      </c>
      <c r="I21" s="254">
        <f t="shared" si="1"/>
        <v>86.641875813757309</v>
      </c>
      <c r="J21" s="254">
        <f t="shared" si="7"/>
        <v>188.99</v>
      </c>
      <c r="K21" s="252">
        <f t="shared" si="13"/>
        <v>0.77</v>
      </c>
      <c r="L21" s="243"/>
      <c r="P21" s="293"/>
    </row>
    <row r="22" spans="2:17">
      <c r="B22" s="263">
        <f t="shared" si="2"/>
        <v>2028</v>
      </c>
      <c r="C22" s="264"/>
      <c r="D22" s="258">
        <f t="shared" si="9"/>
        <v>177.35</v>
      </c>
      <c r="E22" s="258">
        <f t="shared" si="10"/>
        <v>24.45</v>
      </c>
      <c r="F22" s="259">
        <f t="shared" si="0"/>
        <v>92.516183455282317</v>
      </c>
      <c r="G22" s="258">
        <f t="shared" si="11"/>
        <v>0</v>
      </c>
      <c r="H22" s="258">
        <f t="shared" si="12"/>
        <v>-3.86</v>
      </c>
      <c r="I22" s="259">
        <f t="shared" si="1"/>
        <v>88.656183455282317</v>
      </c>
      <c r="J22" s="259">
        <f t="shared" si="7"/>
        <v>193.38</v>
      </c>
      <c r="K22" s="258">
        <f t="shared" si="13"/>
        <v>0.79</v>
      </c>
      <c r="L22" s="243"/>
      <c r="P22" s="293"/>
    </row>
    <row r="23" spans="2:17">
      <c r="B23" s="263">
        <f t="shared" si="2"/>
        <v>2029</v>
      </c>
      <c r="C23" s="264"/>
      <c r="D23" s="252">
        <f t="shared" si="9"/>
        <v>181.55</v>
      </c>
      <c r="E23" s="252">
        <f t="shared" si="10"/>
        <v>25.03</v>
      </c>
      <c r="F23" s="254">
        <f t="shared" si="0"/>
        <v>94.707597513341042</v>
      </c>
      <c r="G23" s="252">
        <f t="shared" si="11"/>
        <v>0</v>
      </c>
      <c r="H23" s="265">
        <f t="shared" si="12"/>
        <v>-3.95</v>
      </c>
      <c r="I23" s="254">
        <f t="shared" si="1"/>
        <v>90.75759751334104</v>
      </c>
      <c r="J23" s="254">
        <f t="shared" si="7"/>
        <v>197.96</v>
      </c>
      <c r="K23" s="252">
        <f t="shared" si="13"/>
        <v>0.81</v>
      </c>
      <c r="L23" s="243"/>
      <c r="P23" s="293"/>
    </row>
    <row r="24" spans="2:17">
      <c r="B24" s="263">
        <f t="shared" si="2"/>
        <v>2030</v>
      </c>
      <c r="C24" s="264"/>
      <c r="D24" s="252">
        <f t="shared" si="9"/>
        <v>185.87</v>
      </c>
      <c r="E24" s="252">
        <f t="shared" si="10"/>
        <v>25.63</v>
      </c>
      <c r="F24" s="254">
        <f t="shared" si="0"/>
        <v>96.963195246740398</v>
      </c>
      <c r="G24" s="252">
        <f t="shared" si="11"/>
        <v>0</v>
      </c>
      <c r="H24" s="265">
        <f t="shared" si="12"/>
        <v>-4.04</v>
      </c>
      <c r="I24" s="254">
        <f t="shared" si="1"/>
        <v>92.923195246740391</v>
      </c>
      <c r="J24" s="254">
        <f t="shared" si="7"/>
        <v>202.69</v>
      </c>
      <c r="K24" s="252">
        <f t="shared" si="13"/>
        <v>0.83</v>
      </c>
      <c r="L24" s="243"/>
      <c r="P24" s="293"/>
    </row>
    <row r="25" spans="2:17">
      <c r="B25" s="263">
        <f t="shared" si="2"/>
        <v>2031</v>
      </c>
      <c r="C25" s="264"/>
      <c r="D25" s="252">
        <f t="shared" si="9"/>
        <v>190.33</v>
      </c>
      <c r="E25" s="252">
        <f t="shared" si="10"/>
        <v>26.25</v>
      </c>
      <c r="F25" s="254">
        <f t="shared" si="0"/>
        <v>99.292145751957619</v>
      </c>
      <c r="G25" s="252">
        <f t="shared" si="11"/>
        <v>0</v>
      </c>
      <c r="H25" s="265">
        <f t="shared" si="12"/>
        <v>-4.1399999999999997</v>
      </c>
      <c r="I25" s="254">
        <f t="shared" si="1"/>
        <v>95.152145751957619</v>
      </c>
      <c r="J25" s="254">
        <f t="shared" si="7"/>
        <v>207.55</v>
      </c>
      <c r="K25" s="252">
        <f t="shared" si="13"/>
        <v>0.85</v>
      </c>
      <c r="L25" s="243"/>
      <c r="P25" s="293"/>
    </row>
    <row r="26" spans="2:17">
      <c r="B26" s="263">
        <f t="shared" si="2"/>
        <v>2032</v>
      </c>
      <c r="C26" s="264"/>
      <c r="D26" s="252">
        <f t="shared" si="9"/>
        <v>194.91</v>
      </c>
      <c r="E26" s="252">
        <f t="shared" si="10"/>
        <v>26.88</v>
      </c>
      <c r="F26" s="254">
        <f t="shared" si="0"/>
        <v>101.68069538427683</v>
      </c>
      <c r="G26" s="252">
        <f t="shared" si="11"/>
        <v>0</v>
      </c>
      <c r="H26" s="265">
        <f t="shared" si="12"/>
        <v>-4.24</v>
      </c>
      <c r="I26" s="254">
        <f t="shared" si="1"/>
        <v>97.440695384276836</v>
      </c>
      <c r="J26" s="254">
        <f t="shared" si="7"/>
        <v>212.54</v>
      </c>
      <c r="K26" s="252">
        <f t="shared" si="13"/>
        <v>0.87</v>
      </c>
      <c r="L26" s="243"/>
      <c r="P26" s="293"/>
    </row>
    <row r="27" spans="2:17">
      <c r="B27" s="263">
        <f t="shared" si="2"/>
        <v>2033</v>
      </c>
      <c r="C27" s="264"/>
      <c r="D27" s="252">
        <f t="shared" si="9"/>
        <v>199.63</v>
      </c>
      <c r="E27" s="252">
        <f t="shared" si="10"/>
        <v>27.53</v>
      </c>
      <c r="F27" s="254">
        <f t="shared" si="0"/>
        <v>104.14259778841394</v>
      </c>
      <c r="G27" s="252">
        <f t="shared" si="11"/>
        <v>0</v>
      </c>
      <c r="H27" s="265">
        <f t="shared" si="12"/>
        <v>-4.34</v>
      </c>
      <c r="I27" s="254">
        <f t="shared" si="1"/>
        <v>99.802597788413934</v>
      </c>
      <c r="J27" s="254">
        <f t="shared" si="7"/>
        <v>217.69</v>
      </c>
      <c r="K27" s="252">
        <f t="shared" si="13"/>
        <v>0.89</v>
      </c>
      <c r="L27" s="243"/>
      <c r="P27" s="293"/>
    </row>
    <row r="28" spans="2:17">
      <c r="B28" s="263">
        <f t="shared" si="2"/>
        <v>2034</v>
      </c>
      <c r="C28" s="264"/>
      <c r="D28" s="252">
        <f t="shared" si="9"/>
        <v>204.46</v>
      </c>
      <c r="E28" s="252">
        <f t="shared" si="10"/>
        <v>28.2</v>
      </c>
      <c r="F28" s="254">
        <f t="shared" si="0"/>
        <v>106.66409931965305</v>
      </c>
      <c r="G28" s="252">
        <f t="shared" si="11"/>
        <v>0</v>
      </c>
      <c r="H28" s="265">
        <f t="shared" si="12"/>
        <v>-4.45</v>
      </c>
      <c r="I28" s="254">
        <f t="shared" si="1"/>
        <v>102.21409931965304</v>
      </c>
      <c r="J28" s="254">
        <f t="shared" si="7"/>
        <v>222.95</v>
      </c>
      <c r="K28" s="252">
        <f t="shared" si="13"/>
        <v>0.91</v>
      </c>
      <c r="L28" s="243"/>
      <c r="P28" s="293"/>
    </row>
    <row r="29" spans="2:17">
      <c r="B29" s="263">
        <f t="shared" si="2"/>
        <v>2035</v>
      </c>
      <c r="C29" s="264"/>
      <c r="D29" s="252">
        <f t="shared" ref="D29:E36" si="14">ROUND(D28*(1+$K66),2)</f>
        <v>209.4</v>
      </c>
      <c r="E29" s="252">
        <f t="shared" si="14"/>
        <v>28.88</v>
      </c>
      <c r="F29" s="254">
        <f t="shared" si="0"/>
        <v>109.24061542975556</v>
      </c>
      <c r="G29" s="252">
        <f t="shared" ref="G29:H36" si="15">ROUND(G28*(1+$K66),2)</f>
        <v>0</v>
      </c>
      <c r="H29" s="265">
        <f t="shared" si="15"/>
        <v>-4.5599999999999996</v>
      </c>
      <c r="I29" s="254">
        <f t="shared" si="1"/>
        <v>104.68061542975556</v>
      </c>
      <c r="J29" s="254">
        <f t="shared" si="7"/>
        <v>228.33</v>
      </c>
      <c r="K29" s="252">
        <f>ROUND(K28*(1+$K66),2)</f>
        <v>0.93</v>
      </c>
      <c r="L29" s="243"/>
      <c r="P29" s="293"/>
    </row>
    <row r="30" spans="2:17">
      <c r="B30" s="263">
        <f t="shared" si="2"/>
        <v>2036</v>
      </c>
      <c r="C30" s="264"/>
      <c r="D30" s="252">
        <f t="shared" si="14"/>
        <v>214.49</v>
      </c>
      <c r="E30" s="252">
        <f t="shared" si="14"/>
        <v>29.58</v>
      </c>
      <c r="F30" s="254">
        <f t="shared" si="0"/>
        <v>111.89506885991455</v>
      </c>
      <c r="G30" s="252">
        <f t="shared" si="15"/>
        <v>0</v>
      </c>
      <c r="H30" s="265">
        <f t="shared" si="15"/>
        <v>-4.67</v>
      </c>
      <c r="I30" s="254">
        <f t="shared" si="1"/>
        <v>107.22506885991454</v>
      </c>
      <c r="J30" s="254">
        <f t="shared" si="7"/>
        <v>233.88</v>
      </c>
      <c r="K30" s="252">
        <f t="shared" ref="K30:K36" si="16">ROUND(K29*(1+$K67),2)</f>
        <v>0.95</v>
      </c>
      <c r="L30" s="243"/>
      <c r="P30" s="293"/>
    </row>
    <row r="31" spans="2:17">
      <c r="B31" s="263">
        <f t="shared" si="2"/>
        <v>2037</v>
      </c>
      <c r="C31" s="264"/>
      <c r="D31" s="252">
        <f t="shared" si="14"/>
        <v>219.7</v>
      </c>
      <c r="E31" s="252">
        <f t="shared" si="14"/>
        <v>30.3</v>
      </c>
      <c r="F31" s="254">
        <f t="shared" si="0"/>
        <v>114.61370596541417</v>
      </c>
      <c r="G31" s="252">
        <f t="shared" si="15"/>
        <v>0</v>
      </c>
      <c r="H31" s="265">
        <f t="shared" si="15"/>
        <v>-4.78</v>
      </c>
      <c r="I31" s="254">
        <f t="shared" si="1"/>
        <v>109.83370596541417</v>
      </c>
      <c r="J31" s="254">
        <f t="shared" si="7"/>
        <v>239.57</v>
      </c>
      <c r="K31" s="252">
        <f t="shared" si="16"/>
        <v>0.97</v>
      </c>
      <c r="L31" s="243"/>
      <c r="P31" s="293"/>
    </row>
    <row r="32" spans="2:17">
      <c r="B32" s="263">
        <f t="shared" si="2"/>
        <v>2038</v>
      </c>
      <c r="C32" s="264"/>
      <c r="D32" s="252">
        <f t="shared" si="14"/>
        <v>225.06</v>
      </c>
      <c r="E32" s="252">
        <f t="shared" si="14"/>
        <v>31.04</v>
      </c>
      <c r="F32" s="254">
        <f t="shared" si="0"/>
        <v>117.41028039097029</v>
      </c>
      <c r="G32" s="252">
        <f t="shared" si="15"/>
        <v>0</v>
      </c>
      <c r="H32" s="265">
        <f t="shared" si="15"/>
        <v>-4.9000000000000004</v>
      </c>
      <c r="I32" s="254">
        <f t="shared" si="1"/>
        <v>112.51028039097028</v>
      </c>
      <c r="J32" s="254">
        <f t="shared" si="7"/>
        <v>245.41</v>
      </c>
      <c r="K32" s="252">
        <f t="shared" si="16"/>
        <v>0.99</v>
      </c>
      <c r="L32" s="243"/>
      <c r="P32" s="293"/>
    </row>
    <row r="33" spans="2:16">
      <c r="B33" s="263">
        <f t="shared" si="2"/>
        <v>2039</v>
      </c>
      <c r="C33" s="264"/>
      <c r="D33" s="252">
        <f t="shared" si="14"/>
        <v>230.57</v>
      </c>
      <c r="E33" s="252">
        <f t="shared" si="14"/>
        <v>31.8</v>
      </c>
      <c r="F33" s="254">
        <f t="shared" si="0"/>
        <v>120.28479213658287</v>
      </c>
      <c r="G33" s="252">
        <f t="shared" si="15"/>
        <v>0</v>
      </c>
      <c r="H33" s="265">
        <f t="shared" si="15"/>
        <v>-5.0199999999999996</v>
      </c>
      <c r="I33" s="254">
        <f t="shared" si="1"/>
        <v>115.26479213658287</v>
      </c>
      <c r="J33" s="254">
        <f t="shared" si="7"/>
        <v>251.42</v>
      </c>
      <c r="K33" s="252">
        <f t="shared" si="16"/>
        <v>1.01</v>
      </c>
      <c r="L33" s="243"/>
      <c r="P33" s="293"/>
    </row>
    <row r="34" spans="2:16">
      <c r="B34" s="263">
        <f t="shared" si="2"/>
        <v>2040</v>
      </c>
      <c r="C34" s="264"/>
      <c r="D34" s="252">
        <f t="shared" si="14"/>
        <v>236.2</v>
      </c>
      <c r="E34" s="252">
        <f t="shared" si="14"/>
        <v>32.58</v>
      </c>
      <c r="F34" s="254">
        <f t="shared" si="0"/>
        <v>123.22348755753607</v>
      </c>
      <c r="G34" s="252">
        <f t="shared" si="15"/>
        <v>0</v>
      </c>
      <c r="H34" s="265">
        <f t="shared" si="15"/>
        <v>-5.14</v>
      </c>
      <c r="I34" s="254">
        <f t="shared" si="1"/>
        <v>118.08348755753607</v>
      </c>
      <c r="J34" s="254">
        <f t="shared" si="7"/>
        <v>257.57</v>
      </c>
      <c r="K34" s="252">
        <f t="shared" si="16"/>
        <v>1.03</v>
      </c>
      <c r="L34" s="243"/>
      <c r="P34" s="293"/>
    </row>
    <row r="35" spans="2:16">
      <c r="B35" s="263">
        <f t="shared" si="2"/>
        <v>2041</v>
      </c>
      <c r="C35" s="264"/>
      <c r="D35" s="252">
        <f t="shared" si="14"/>
        <v>241.99</v>
      </c>
      <c r="E35" s="252">
        <f t="shared" si="14"/>
        <v>33.380000000000003</v>
      </c>
      <c r="F35" s="254">
        <f t="shared" si="0"/>
        <v>126.24470484678442</v>
      </c>
      <c r="G35" s="252">
        <f t="shared" si="15"/>
        <v>0</v>
      </c>
      <c r="H35" s="265">
        <f t="shared" si="15"/>
        <v>-5.27</v>
      </c>
      <c r="I35" s="254">
        <f t="shared" si="1"/>
        <v>120.97470484678442</v>
      </c>
      <c r="J35" s="254">
        <f t="shared" si="7"/>
        <v>263.87</v>
      </c>
      <c r="K35" s="252">
        <f t="shared" si="16"/>
        <v>1.06</v>
      </c>
      <c r="L35" s="243"/>
      <c r="P35" s="293"/>
    </row>
    <row r="36" spans="2:16">
      <c r="B36" s="263">
        <f t="shared" si="2"/>
        <v>2042</v>
      </c>
      <c r="C36" s="264"/>
      <c r="D36" s="252">
        <f t="shared" si="14"/>
        <v>247.95</v>
      </c>
      <c r="E36" s="252">
        <f t="shared" si="14"/>
        <v>34.200000000000003</v>
      </c>
      <c r="F36" s="254">
        <f t="shared" si="0"/>
        <v>129.35302855256643</v>
      </c>
      <c r="G36" s="252">
        <f t="shared" si="15"/>
        <v>0</v>
      </c>
      <c r="H36" s="265">
        <f t="shared" si="15"/>
        <v>-5.4</v>
      </c>
      <c r="I36" s="254">
        <f t="shared" si="1"/>
        <v>123.95302855256642</v>
      </c>
      <c r="J36" s="254">
        <f t="shared" si="7"/>
        <v>270.37</v>
      </c>
      <c r="K36" s="252">
        <f t="shared" si="16"/>
        <v>1.0900000000000001</v>
      </c>
      <c r="L36" s="243"/>
      <c r="P36" s="293"/>
    </row>
    <row r="37" spans="2:16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6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6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6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6" ht="14.25">
      <c r="B42" s="267" t="s">
        <v>31</v>
      </c>
      <c r="C42" s="268"/>
      <c r="D42" s="268"/>
      <c r="E42" s="268"/>
      <c r="F42" s="268"/>
      <c r="G42" s="268"/>
      <c r="H42" s="268"/>
    </row>
    <row r="44" spans="2:16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6">
      <c r="C45" s="269" t="str">
        <f>C7</f>
        <v>(a)</v>
      </c>
      <c r="D45" s="241" t="s">
        <v>201</v>
      </c>
    </row>
    <row r="46" spans="2:16">
      <c r="C46" s="269" t="str">
        <f>D7</f>
        <v>(b)</v>
      </c>
      <c r="D46" s="254" t="str">
        <f>"= "&amp;C7&amp;" x "&amp;C62</f>
        <v>= (a) x 0.0771567801772526</v>
      </c>
    </row>
    <row r="47" spans="2:16">
      <c r="C47" s="269" t="str">
        <f>F7</f>
        <v>(d)</v>
      </c>
      <c r="D47" s="254" t="str">
        <f>"= ("&amp;$D$7&amp;" + "&amp;$E$7&amp;") /  (8.76 x "&amp;TEXT(C63,"0.0%")&amp;")"</f>
        <v>= ((b) + (c)) /  (8.76 x 24.9%)</v>
      </c>
    </row>
    <row r="48" spans="2:16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K7</f>
        <v>(h)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4" ht="13.5" thickBot="1">
      <c r="C53" s="274" t="s">
        <v>208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4">
      <c r="B55" s="110" t="s">
        <v>189</v>
      </c>
      <c r="C55" s="277">
        <v>1761.8947998896474</v>
      </c>
      <c r="D55" s="241" t="s">
        <v>201</v>
      </c>
      <c r="H55" s="241" t="s">
        <v>9</v>
      </c>
    </row>
    <row r="56" spans="2:24">
      <c r="B56" s="110" t="s">
        <v>189</v>
      </c>
      <c r="C56" s="278">
        <v>18.739825346529312</v>
      </c>
      <c r="D56" s="241" t="s">
        <v>204</v>
      </c>
      <c r="H56" s="241" t="s">
        <v>9</v>
      </c>
    </row>
    <row r="57" spans="2:24">
      <c r="B57" s="110" t="s">
        <v>189</v>
      </c>
      <c r="C57" s="283">
        <v>0.60299999999999998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0</v>
      </c>
      <c r="D58" s="241" t="s">
        <v>205</v>
      </c>
      <c r="H58" s="241" t="s">
        <v>206</v>
      </c>
      <c r="K58" s="243"/>
      <c r="L58" s="279"/>
      <c r="M58" s="68"/>
      <c r="N58" s="280" t="s">
        <v>212</v>
      </c>
      <c r="O58" s="68" t="s">
        <v>211</v>
      </c>
      <c r="P58" s="282" t="s">
        <v>213</v>
      </c>
      <c r="Q58" s="68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>
        <f>$P$63</f>
        <v>-2.9537611535827537</v>
      </c>
      <c r="D59" s="241" t="s">
        <v>207</v>
      </c>
      <c r="H59" s="241" t="s">
        <v>206</v>
      </c>
      <c r="K59" s="281"/>
      <c r="L59" s="281"/>
      <c r="N59" s="281">
        <f>C55</f>
        <v>1761.8947998896474</v>
      </c>
      <c r="O59" s="301">
        <v>6.910504691716815E-2</v>
      </c>
      <c r="P59" s="295">
        <f>O59*N59/8760/$C$63*1000-O60*N60/8760/$C$63*1000</f>
        <v>-6.5037808590715613</v>
      </c>
      <c r="Q59" s="302"/>
      <c r="R59" s="283"/>
      <c r="S59" s="243"/>
      <c r="T59" s="243"/>
      <c r="U59" s="243"/>
      <c r="V59" s="243"/>
      <c r="W59" s="243"/>
      <c r="X59" s="243"/>
    </row>
    <row r="60" spans="2:24">
      <c r="K60" s="281"/>
      <c r="N60" s="281">
        <f>N59</f>
        <v>1761.8947998896474</v>
      </c>
      <c r="O60" s="301">
        <v>7.7156780177252568E-2</v>
      </c>
      <c r="P60" s="243"/>
      <c r="Q60" s="302"/>
      <c r="R60" s="243"/>
      <c r="S60" s="243"/>
      <c r="T60" s="243"/>
      <c r="U60" s="243"/>
      <c r="V60" s="243"/>
      <c r="W60" s="243"/>
      <c r="X60" s="243"/>
    </row>
    <row r="61" spans="2:24">
      <c r="C61" s="285"/>
      <c r="K61" s="281"/>
      <c r="N61" s="288"/>
      <c r="O61" s="288"/>
      <c r="S61" s="243"/>
      <c r="T61" s="243"/>
      <c r="U61" s="243"/>
      <c r="V61" s="243"/>
      <c r="W61" s="243"/>
      <c r="X61" s="243"/>
    </row>
    <row r="62" spans="2:24">
      <c r="C62" s="286">
        <v>7.7156780177252568E-2</v>
      </c>
      <c r="D62" s="241" t="s">
        <v>54</v>
      </c>
      <c r="K62" s="287"/>
      <c r="N62" s="280" t="s">
        <v>212</v>
      </c>
      <c r="O62" s="68" t="s">
        <v>211</v>
      </c>
      <c r="P62" s="282" t="s">
        <v>214</v>
      </c>
    </row>
    <row r="63" spans="2:24">
      <c r="C63" s="292">
        <v>0.249</v>
      </c>
      <c r="D63" s="241" t="s">
        <v>55</v>
      </c>
      <c r="N63" s="281">
        <f>N59</f>
        <v>1761.8947998896474</v>
      </c>
      <c r="O63" s="301">
        <v>7.3499999999999996E-2</v>
      </c>
      <c r="P63" s="295">
        <f>O63*N63/8760/$C$63*1000-O64*N64/8760/$C$63*1000</f>
        <v>-2.9537611535827537</v>
      </c>
      <c r="R63" s="241" t="s">
        <v>266</v>
      </c>
    </row>
    <row r="64" spans="2:24" ht="13.5" thickBot="1">
      <c r="D64" s="284"/>
      <c r="N64" s="281">
        <f>N59</f>
        <v>1761.8947998896474</v>
      </c>
      <c r="O64" s="301">
        <v>7.7156780177252568E-2</v>
      </c>
      <c r="P64" s="243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17">C66+1</f>
        <v>2018</v>
      </c>
      <c r="D67" s="57">
        <v>2.1684070430924685E-2</v>
      </c>
      <c r="E67" s="110"/>
      <c r="F67" s="135">
        <f t="shared" ref="F67:F74" si="18">F66+1</f>
        <v>2027</v>
      </c>
      <c r="G67" s="57">
        <v>2.3164081218836952E-2</v>
      </c>
      <c r="H67" s="110"/>
      <c r="I67" s="135">
        <f t="shared" ref="I67:I74" si="19">I66+1</f>
        <v>2036</v>
      </c>
      <c r="J67" s="135"/>
      <c r="K67" s="57">
        <v>2.4311492116604327E-2</v>
      </c>
    </row>
    <row r="68" spans="3:11">
      <c r="C68" s="135">
        <f t="shared" si="17"/>
        <v>2019</v>
      </c>
      <c r="D68" s="57">
        <v>2.0023445288848141E-2</v>
      </c>
      <c r="E68" s="110"/>
      <c r="F68" s="135">
        <f t="shared" si="18"/>
        <v>2028</v>
      </c>
      <c r="G68" s="57">
        <v>2.3269517424980624E-2</v>
      </c>
      <c r="H68" s="110"/>
      <c r="I68" s="135">
        <f t="shared" si="19"/>
        <v>2037</v>
      </c>
      <c r="J68" s="135"/>
      <c r="K68" s="57">
        <v>2.4277391473133791E-2</v>
      </c>
    </row>
    <row r="69" spans="3:11">
      <c r="C69" s="135">
        <f t="shared" si="17"/>
        <v>2020</v>
      </c>
      <c r="D69" s="57">
        <v>2.1423649370385656E-2</v>
      </c>
      <c r="E69" s="110"/>
      <c r="F69" s="135">
        <f t="shared" si="18"/>
        <v>2029</v>
      </c>
      <c r="G69" s="57">
        <v>2.3660062349176059E-2</v>
      </c>
      <c r="H69" s="110"/>
      <c r="I69" s="135">
        <f t="shared" si="19"/>
        <v>2038</v>
      </c>
      <c r="J69" s="135"/>
      <c r="K69" s="57">
        <v>2.4418737348747444E-2</v>
      </c>
    </row>
    <row r="70" spans="3:11">
      <c r="C70" s="135">
        <f t="shared" si="17"/>
        <v>2021</v>
      </c>
      <c r="D70" s="57">
        <v>2.2444603435442634E-2</v>
      </c>
      <c r="E70" s="110"/>
      <c r="F70" s="135">
        <f t="shared" si="18"/>
        <v>2030</v>
      </c>
      <c r="G70" s="57">
        <v>2.3797996946838929E-2</v>
      </c>
      <c r="H70" s="110"/>
      <c r="I70" s="135">
        <f t="shared" si="19"/>
        <v>2039</v>
      </c>
      <c r="J70" s="135"/>
      <c r="K70" s="57">
        <v>2.4490791911648602E-2</v>
      </c>
    </row>
    <row r="71" spans="3:11">
      <c r="C71" s="135">
        <f t="shared" si="17"/>
        <v>2022</v>
      </c>
      <c r="D71" s="57">
        <v>2.2559296067847567E-2</v>
      </c>
      <c r="E71" s="110"/>
      <c r="F71" s="135">
        <f t="shared" si="18"/>
        <v>2031</v>
      </c>
      <c r="G71" s="57">
        <v>2.4014000123530499E-2</v>
      </c>
      <c r="H71" s="110"/>
      <c r="I71" s="135">
        <f t="shared" si="19"/>
        <v>2040</v>
      </c>
      <c r="J71" s="135"/>
      <c r="K71" s="57">
        <v>2.442458536688985E-2</v>
      </c>
    </row>
    <row r="72" spans="3:11" s="243" customFormat="1">
      <c r="C72" s="135">
        <f t="shared" si="17"/>
        <v>2023</v>
      </c>
      <c r="D72" s="57">
        <v>2.3031082544693549E-2</v>
      </c>
      <c r="E72" s="112"/>
      <c r="F72" s="135">
        <f t="shared" si="18"/>
        <v>2032</v>
      </c>
      <c r="G72" s="57">
        <v>2.4075090077113837E-2</v>
      </c>
      <c r="H72" s="112"/>
      <c r="I72" s="135">
        <f t="shared" si="19"/>
        <v>2041</v>
      </c>
      <c r="J72" s="135"/>
      <c r="K72" s="57">
        <v>2.4530694634797623E-2</v>
      </c>
    </row>
    <row r="73" spans="3:11" s="243" customFormat="1">
      <c r="C73" s="135">
        <f t="shared" si="17"/>
        <v>2024</v>
      </c>
      <c r="D73" s="57">
        <v>2.3134274986934988E-2</v>
      </c>
      <c r="E73" s="112"/>
      <c r="F73" s="135">
        <f t="shared" si="18"/>
        <v>2033</v>
      </c>
      <c r="G73" s="57">
        <v>2.4191075903759129E-2</v>
      </c>
      <c r="H73" s="112"/>
      <c r="I73" s="135">
        <f t="shared" si="19"/>
        <v>2042</v>
      </c>
      <c r="J73" s="135"/>
      <c r="K73" s="57">
        <v>2.4630996146588036E-2</v>
      </c>
    </row>
    <row r="74" spans="3:11" s="243" customFormat="1">
      <c r="C74" s="135">
        <f t="shared" si="17"/>
        <v>2025</v>
      </c>
      <c r="D74" s="57">
        <v>2.3159080336675242E-2</v>
      </c>
      <c r="E74" s="112"/>
      <c r="F74" s="135">
        <f t="shared" si="18"/>
        <v>2034</v>
      </c>
      <c r="G74" s="57">
        <v>2.4219456505286896E-2</v>
      </c>
      <c r="H74" s="112"/>
      <c r="I74" s="135">
        <f t="shared" si="19"/>
        <v>2043</v>
      </c>
      <c r="J74" s="135"/>
      <c r="K74" s="57">
        <v>2.4704209858992465E-2</v>
      </c>
    </row>
    <row r="75" spans="3:11" s="243" customFormat="1"/>
    <row r="76" spans="3:11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46</vt:i4>
      </vt:variant>
    </vt:vector>
  </HeadingPairs>
  <TitlesOfParts>
    <vt:vector size="61" baseType="lpstr">
      <vt:lpstr>VDOC</vt:lpstr>
      <vt:lpstr>Table 1</vt:lpstr>
      <vt:lpstr>Table 2</vt:lpstr>
      <vt:lpstr>Table 4</vt:lpstr>
      <vt:lpstr>Table 5</vt:lpstr>
      <vt:lpstr>Table 3 WY Wind 2021</vt:lpstr>
      <vt:lpstr>Table 3 DJ Wind 2031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'Table 2'!_200_SCCT_UtahN</vt:lpstr>
      <vt:lpstr>_200_SCCT_UtahN</vt:lpstr>
      <vt:lpstr>_200_SCCT_WYNE</vt:lpstr>
      <vt:lpstr>'Table 2'!_30_Geo_West</vt:lpstr>
      <vt:lpstr>_30_Geo_West</vt:lpstr>
      <vt:lpstr>'Table 2'!_436_CCCT_WestMain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VDOC!Print_Area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2016-12-15T21:28:57Z</cp:lastPrinted>
  <dcterms:created xsi:type="dcterms:W3CDTF">2001-03-19T15:45:46Z</dcterms:created>
  <dcterms:modified xsi:type="dcterms:W3CDTF">2017-08-17T21:38:24Z</dcterms:modified>
</cp:coreProperties>
</file>