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0" windowWidth="20460" windowHeight="7680" tabRatio="917"/>
  </bookViews>
  <sheets>
    <sheet name="Table 1" sheetId="25" r:id="rId1"/>
    <sheet name="Table 2" sheetId="48" r:id="rId2"/>
    <sheet name="Table 3 TransCost D2 " sheetId="47" state="hidden" r:id="rId3"/>
    <sheet name="Table 3 UT Solar 2031" sheetId="40" r:id="rId4"/>
    <sheet name="Table 4" sheetId="28" r:id="rId5"/>
    <sheet name="Table 5" sheetId="31" r:id="rId6"/>
    <sheet name="Table 3 WY Wind 2021" sheetId="43" state="hidden" r:id="rId7"/>
    <sheet name="Table 3 DJ Wind 2031" sheetId="42" state="hidden" r:id="rId8"/>
    <sheet name="Table 3 Yakima Solar 2028" sheetId="41" state="hidden" r:id="rId9"/>
    <sheet name="Table 3 30 MW Geoth 2029" sheetId="46" state="hidden" r:id="rId10"/>
    <sheet name="Table 3 200 MW (UT N) 2029)" sheetId="29" state="hidden" r:id="rId11"/>
    <sheet name="Table 3 436MW (West M) 2030" sheetId="36" state="hidden" r:id="rId12"/>
    <sheet name="Table 3 477 MW (Wyo) 2033" sheetId="37" state="hidden" r:id="rId13"/>
    <sheet name="Table 3 200 MW (Wyo) 2033" sheetId="39" state="hidden" r:id="rId14"/>
    <sheet name="Table 3 ID Wind 2036" sheetId="44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>'Table 1'!$I$19</definedName>
    <definedName name="_200_SCCT_WYNE">'Table 1'!$I$21</definedName>
    <definedName name="_30_Geo_West" localSheetId="1">'[1]Table 1'!$I$17</definedName>
    <definedName name="_30_Geo_West" localSheetId="2">'Table 1'!$I$17</definedName>
    <definedName name="_30_Geo_West">'Table 1'!$I$17</definedName>
    <definedName name="_436_CCCT_WestMain" localSheetId="1">'[1]Table 1'!$I$18</definedName>
    <definedName name="_436_CCCT_WestMain" localSheetId="2">'Table 1'!$I$18</definedName>
    <definedName name="_436_CCCT_WestMain">'Table 1'!$I$18</definedName>
    <definedName name="_477_CCCT_WYNE">'Table 1'!$I$20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1'!$I$39</definedName>
    <definedName name="Discount_Rate">'Table 1'!$I$39</definedName>
    <definedName name="Discount_Rate_2015_IRP" localSheetId="9">'[3]Table 7 to 8'!$AE$43</definedName>
    <definedName name="Discount_Rate_2015_IRP" localSheetId="7">'[3]Table 7 to 8'!$AE$43</definedName>
    <definedName name="Discount_Rate_2015_IRP" localSheetId="14">'[3]Table 7 to 8'!$AE$43</definedName>
    <definedName name="Discount_Rate_2015_IRP" localSheetId="2">'[3]Table 7 to 8'!$AE$43</definedName>
    <definedName name="Discount_Rate_2015_IRP" localSheetId="3">'[3]Table 7 to 8'!$AE$43</definedName>
    <definedName name="Discount_Rate_2015_IRP" localSheetId="6">'[3]Table 7 to 8'!$AE$43</definedName>
    <definedName name="Discount_Rate_2015_IRP" localSheetId="8">'[3]Table 7 to 8'!$AE$43</definedName>
    <definedName name="Discount_Rate_2015_IRP">'[4]Table 7 to 8'!$AE$43</definedName>
    <definedName name="FixedSolar_Capacity_Contr">'[4]Exhibit 3- Std FixedSolar QF'!$G$53</definedName>
    <definedName name="HoursHoliday">'[2]on off peak hours'!$C$16:$ED$20</definedName>
    <definedName name="Market" localSheetId="9">'[5]OFPC Source'!$J$8:$M$295</definedName>
    <definedName name="Market" localSheetId="7">'[5]OFPC Source'!$J$8:$M$295</definedName>
    <definedName name="Market" localSheetId="14">'[5]OFPC Source'!$J$8:$M$295</definedName>
    <definedName name="Market" localSheetId="2">'[5]OFPC Source'!$J$8:$M$295</definedName>
    <definedName name="Market" localSheetId="3">'[5]OFPC Source'!$J$8:$M$295</definedName>
    <definedName name="Market" localSheetId="6">'[5]OFPC Source'!$J$8:$M$295</definedName>
    <definedName name="Market" localSheetId="8">'[5]OFPC Source'!$J$8:$M$295</definedName>
    <definedName name="Market">'[4]OFPC Source'!$J$8:$M$295</definedName>
    <definedName name="_xlnm.Print_Area" localSheetId="0">'Table 1'!$A$1:$H$57</definedName>
    <definedName name="_xlnm.Print_Area" localSheetId="10">'Table 3 200 MW (UT N) 2029)'!$A$1:$K$91</definedName>
    <definedName name="_xlnm.Print_Area" localSheetId="13">'Table 3 200 MW (Wyo) 2033'!$A$1:$K$91</definedName>
    <definedName name="_xlnm.Print_Area" localSheetId="9">'Table 3 30 MW Geoth 2029'!$A$1:$K$74</definedName>
    <definedName name="_xlnm.Print_Area" localSheetId="11">'Table 3 436MW (West M) 2030'!$A$1:$K$91</definedName>
    <definedName name="_xlnm.Print_Area" localSheetId="12">'Table 3 477 MW (Wyo) 2033'!$A$1:$K$91</definedName>
    <definedName name="_xlnm.Print_Area" localSheetId="7">'Table 3 DJ Wind 2031'!$A$1:$K$74</definedName>
    <definedName name="_xlnm.Print_Area" localSheetId="14">'Table 3 ID Wind 2036'!$A$1:$K$74</definedName>
    <definedName name="_xlnm.Print_Area" localSheetId="2">'Table 3 TransCost D2 '!$A$1:$K$49</definedName>
    <definedName name="_xlnm.Print_Area" localSheetId="3">'Table 3 UT Solar 2031'!$A$1:$K$74</definedName>
    <definedName name="_xlnm.Print_Area" localSheetId="6">'Table 3 WY Wind 2021'!$A$1:$L$74</definedName>
    <definedName name="_xlnm.Print_Area" localSheetId="8">'Table 3 Yakima Solar 2028'!$A$1:$K$74</definedName>
    <definedName name="_xlnm.Print_Area" localSheetId="4">'Table 4'!$A$1:$E$42</definedName>
    <definedName name="_xlnm.Print_Area" localSheetId="5">'Table 5'!$A$1:$H$266</definedName>
    <definedName name="_xlnm.Print_Titles" localSheetId="10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9">'[5]OFPC Source'!$P$5:$U$28</definedName>
    <definedName name="RenewableMarketShape" localSheetId="7">'[5]OFPC Source'!$P$5:$U$28</definedName>
    <definedName name="RenewableMarketShape" localSheetId="14">'[5]OFPC Source'!$P$5:$U$28</definedName>
    <definedName name="RenewableMarketShape" localSheetId="2">'[5]OFPC Source'!$P$5:$U$28</definedName>
    <definedName name="RenewableMarketShape" localSheetId="3">'[5]OFPC Source'!$P$5:$U$28</definedName>
    <definedName name="RenewableMarketShape" localSheetId="6">'[5]OFPC Source'!$P$5:$U$28</definedName>
    <definedName name="RenewableMarketShape" localSheetId="8">'[5]OFPC Source'!$P$5:$U$28</definedName>
    <definedName name="RenewableMarketShape">'[4]OFPC Source'!$P$5:$U$33</definedName>
    <definedName name="Solar_Fixed_integr_cost">'[6]Table 10'!$B$46</definedName>
    <definedName name="Solar_HLH" localSheetId="9">'[5]OFPC Source'!$U$47</definedName>
    <definedName name="Solar_HLH" localSheetId="7">'[5]OFPC Source'!$U$47</definedName>
    <definedName name="Solar_HLH" localSheetId="14">'[5]OFPC Source'!$U$47</definedName>
    <definedName name="Solar_HLH" localSheetId="2">'[5]OFPC Source'!$U$47</definedName>
    <definedName name="Solar_HLH" localSheetId="3">'[5]OFPC Source'!$U$47</definedName>
    <definedName name="Solar_HLH" localSheetId="6">'[5]OFPC Source'!$U$47</definedName>
    <definedName name="Solar_HLH" localSheetId="8">'[5]OFPC Source'!$U$47</definedName>
    <definedName name="Solar_HLH">'[4]OFPC Source'!$U$48</definedName>
    <definedName name="Solar_LLH" localSheetId="9">'[5]OFPC Source'!$V$47</definedName>
    <definedName name="Solar_LLH" localSheetId="7">'[5]OFPC Source'!$V$47</definedName>
    <definedName name="Solar_LLH" localSheetId="14">'[5]OFPC Source'!$V$47</definedName>
    <definedName name="Solar_LLH" localSheetId="2">'[5]OFPC Source'!$V$47</definedName>
    <definedName name="Solar_LLH" localSheetId="3">'[5]OFPC Source'!$V$47</definedName>
    <definedName name="Solar_LLH" localSheetId="6">'[5]OFPC Source'!$V$47</definedName>
    <definedName name="Solar_LLH" localSheetId="8">'[5]OFPC Source'!$V$47</definedName>
    <definedName name="Solar_LLH">'[4]OFPC Source'!$V$48</definedName>
    <definedName name="Solar_Tracking_integr_cost">'[6]Table 10'!$B$45</definedName>
    <definedName name="Study_Cap_Adj" localSheetId="1">'[1]Table 1'!$I$8</definedName>
    <definedName name="Study_Cap_Adj" localSheetId="2">'Table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9">[2]ImportData!$D$7</definedName>
    <definedName name="Study_Name" localSheetId="7">[2]ImportData!$D$7</definedName>
    <definedName name="Study_Name" localSheetId="14">[2]ImportData!$D$7</definedName>
    <definedName name="Study_Name" localSheetId="2">[2]ImportData!$D$7</definedName>
    <definedName name="Study_Name" localSheetId="3">[2]ImportData!$D$7</definedName>
    <definedName name="Study_Name" localSheetId="6">[2]ImportData!$D$7</definedName>
    <definedName name="Study_Name" localSheetId="8">[2]ImportData!$D$7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B13" i="48" l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13" i="31"/>
  <c r="O32" i="48"/>
  <c r="N32" i="48"/>
  <c r="M32" i="48"/>
  <c r="L32" i="48"/>
  <c r="K32" i="48"/>
  <c r="J32" i="48"/>
  <c r="I32" i="48"/>
  <c r="H32" i="48"/>
  <c r="G32" i="48"/>
  <c r="F32" i="48"/>
  <c r="E32" i="48"/>
  <c r="D32" i="48"/>
  <c r="C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L13" i="31" l="1"/>
  <c r="M14" i="31"/>
  <c r="L14" i="31" s="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C94" i="31" l="1"/>
  <c r="C118" i="31"/>
  <c r="C80" i="31"/>
  <c r="C68" i="31"/>
  <c r="C108" i="31"/>
  <c r="C101" i="31"/>
  <c r="C32" i="31"/>
  <c r="C71" i="31"/>
  <c r="C92" i="31"/>
  <c r="C23" i="31"/>
  <c r="C122" i="31"/>
  <c r="C89" i="31"/>
  <c r="C55" i="31"/>
  <c r="C115" i="31"/>
  <c r="C56" i="31"/>
  <c r="C17" i="31"/>
  <c r="C51" i="31"/>
  <c r="C77" i="31"/>
  <c r="C99" i="31"/>
  <c r="C53" i="31"/>
  <c r="C128" i="31"/>
  <c r="C59" i="31"/>
  <c r="C105" i="31"/>
  <c r="C79" i="31"/>
  <c r="C31" i="31"/>
  <c r="C36" i="31"/>
  <c r="C91" i="31"/>
  <c r="C124" i="31"/>
  <c r="C14" i="31"/>
  <c r="C123" i="31"/>
  <c r="C52" i="31"/>
  <c r="C76" i="31"/>
  <c r="C117" i="31"/>
  <c r="C72" i="31"/>
  <c r="C70" i="31"/>
  <c r="C93" i="31"/>
  <c r="C26" i="31"/>
  <c r="C127" i="31"/>
  <c r="C86" i="31"/>
  <c r="C87" i="31"/>
  <c r="C30" i="31"/>
  <c r="C39" i="31"/>
  <c r="C44" i="31"/>
  <c r="C100" i="31"/>
  <c r="C132" i="31"/>
  <c r="C29" i="31"/>
  <c r="C120" i="31"/>
  <c r="C22" i="31"/>
  <c r="C112" i="31"/>
  <c r="C82" i="31"/>
  <c r="C78" i="31"/>
  <c r="C33" i="31"/>
  <c r="C28" i="31"/>
  <c r="C125" i="31"/>
  <c r="C107" i="31"/>
  <c r="C54" i="31"/>
  <c r="C103" i="31"/>
  <c r="C46" i="31"/>
  <c r="C64" i="31"/>
  <c r="C19" i="31"/>
  <c r="C21" i="31"/>
  <c r="C88" i="31"/>
  <c r="C58" i="31"/>
  <c r="C110" i="31"/>
  <c r="C106" i="31"/>
  <c r="C47" i="31"/>
  <c r="C42" i="31"/>
  <c r="C24" i="31"/>
  <c r="C102" i="31"/>
  <c r="C111" i="31"/>
  <c r="C84" i="31"/>
  <c r="C45" i="31"/>
  <c r="C50" i="31"/>
  <c r="C104" i="31"/>
  <c r="C113" i="31"/>
  <c r="C66" i="31"/>
  <c r="C38" i="31"/>
  <c r="C75" i="31"/>
  <c r="C116" i="31"/>
  <c r="C20" i="31"/>
  <c r="C15" i="31"/>
  <c r="C57" i="31"/>
  <c r="C96" i="31"/>
  <c r="C131" i="31"/>
  <c r="C67" i="31"/>
  <c r="C41" i="31"/>
  <c r="C74" i="31"/>
  <c r="C95" i="31"/>
  <c r="C98" i="31"/>
  <c r="C114" i="31"/>
  <c r="C65" i="31"/>
  <c r="C35" i="31"/>
  <c r="C119" i="31"/>
  <c r="C27" i="31"/>
  <c r="C43" i="31"/>
  <c r="C130" i="31"/>
  <c r="C81" i="31"/>
  <c r="C34" i="31"/>
  <c r="C63" i="31"/>
  <c r="C18" i="31"/>
  <c r="C16" i="31"/>
  <c r="C69" i="31"/>
  <c r="C83" i="31"/>
  <c r="C90" i="31"/>
  <c r="C60" i="31"/>
  <c r="C126" i="31"/>
  <c r="C129" i="31"/>
  <c r="C48" i="31"/>
  <c r="C62" i="31"/>
  <c r="C40" i="31"/>
  <c r="C25" i="31" l="1"/>
  <c r="C97" i="31"/>
  <c r="C73" i="31"/>
  <c r="C37" i="31"/>
  <c r="C85" i="31"/>
  <c r="C109" i="31"/>
  <c r="C49" i="31"/>
  <c r="C121" i="31"/>
  <c r="C61" i="31"/>
  <c r="C13" i="31"/>
  <c r="F14" i="48" l="1"/>
  <c r="L17" i="48"/>
  <c r="H15" i="48"/>
  <c r="F21" i="48"/>
  <c r="H22" i="48"/>
  <c r="J22" i="48"/>
  <c r="N16" i="48"/>
  <c r="H20" i="48"/>
  <c r="F17" i="48"/>
  <c r="O19" i="48"/>
  <c r="I15" i="48"/>
  <c r="I18" i="48"/>
  <c r="M17" i="48"/>
  <c r="F20" i="48"/>
  <c r="K18" i="48"/>
  <c r="M22" i="48"/>
  <c r="K13" i="48"/>
  <c r="E21" i="48"/>
  <c r="M13" i="48"/>
  <c r="G18" i="48"/>
  <c r="H13" i="48"/>
  <c r="E17" i="48"/>
  <c r="N21" i="48"/>
  <c r="E15" i="48"/>
  <c r="L13" i="48"/>
  <c r="O22" i="48"/>
  <c r="E13" i="48"/>
  <c r="J16" i="48"/>
  <c r="M18" i="48"/>
  <c r="J15" i="48"/>
  <c r="O16" i="48"/>
  <c r="F18" i="48"/>
  <c r="G19" i="48"/>
  <c r="H14" i="48"/>
  <c r="F22" i="48"/>
  <c r="J21" i="48"/>
  <c r="L22" i="48"/>
  <c r="H17" i="48"/>
  <c r="H21" i="48"/>
  <c r="G17" i="48"/>
  <c r="K15" i="48"/>
  <c r="J19" i="48"/>
  <c r="E22" i="48"/>
  <c r="I19" i="48"/>
  <c r="N19" i="48"/>
  <c r="L15" i="48"/>
  <c r="I16" i="48"/>
  <c r="F19" i="48"/>
  <c r="J18" i="48"/>
  <c r="N17" i="48"/>
  <c r="G13" i="48"/>
  <c r="J17" i="48"/>
  <c r="I20" i="48"/>
  <c r="G14" i="48"/>
  <c r="E14" i="48"/>
  <c r="K22" i="48"/>
  <c r="O20" i="48"/>
  <c r="M14" i="48"/>
  <c r="L16" i="48"/>
  <c r="N15" i="48"/>
  <c r="O17" i="48"/>
  <c r="H18" i="48"/>
  <c r="M21" i="48"/>
  <c r="K21" i="48"/>
  <c r="M16" i="48"/>
  <c r="O21" i="48"/>
  <c r="G16" i="48"/>
  <c r="K16" i="48"/>
  <c r="O15" i="48"/>
  <c r="N14" i="48"/>
  <c r="I17" i="48"/>
  <c r="J13" i="48"/>
  <c r="G20" i="48"/>
  <c r="G22" i="48"/>
  <c r="H19" i="48"/>
  <c r="E20" i="48"/>
  <c r="E16" i="48"/>
  <c r="J20" i="48"/>
  <c r="I14" i="48"/>
  <c r="J14" i="48"/>
  <c r="K19" i="48"/>
  <c r="G15" i="48"/>
  <c r="I22" i="48"/>
  <c r="I21" i="48"/>
  <c r="K20" i="48"/>
  <c r="M15" i="48"/>
  <c r="F15" i="48"/>
  <c r="O14" i="48"/>
  <c r="N13" i="48"/>
  <c r="N18" i="48"/>
  <c r="E18" i="48"/>
  <c r="O18" i="48"/>
  <c r="N20" i="48"/>
  <c r="E19" i="48"/>
  <c r="L20" i="48"/>
  <c r="K14" i="48"/>
  <c r="I13" i="48"/>
  <c r="N22" i="48"/>
  <c r="O13" i="48"/>
  <c r="L14" i="48"/>
  <c r="L19" i="48"/>
  <c r="H16" i="48"/>
  <c r="K17" i="48"/>
  <c r="L18" i="48"/>
  <c r="F13" i="48"/>
  <c r="M20" i="48"/>
  <c r="G21" i="48"/>
  <c r="L21" i="48"/>
  <c r="F16" i="48"/>
  <c r="M19" i="48"/>
  <c r="D22" i="48" l="1"/>
  <c r="D14" i="48"/>
  <c r="C14" i="48"/>
  <c r="D13" i="48"/>
  <c r="D15" i="48"/>
  <c r="D18" i="48"/>
  <c r="D16" i="48"/>
  <c r="D19" i="48"/>
  <c r="D21" i="48"/>
  <c r="D20" i="48"/>
  <c r="D17" i="48"/>
  <c r="C17" i="48" l="1"/>
  <c r="C15" i="48"/>
  <c r="C22" i="48"/>
  <c r="C21" i="48"/>
  <c r="C20" i="48"/>
  <c r="C18" i="48"/>
  <c r="C19" i="48"/>
  <c r="C16" i="48"/>
  <c r="C13" i="48"/>
  <c r="F164" i="31" l="1"/>
  <c r="F204" i="31"/>
  <c r="F195" i="31"/>
  <c r="F139" i="31"/>
  <c r="F211" i="31"/>
  <c r="F143" i="31"/>
  <c r="F229" i="31"/>
  <c r="F148" i="31"/>
  <c r="F221" i="31"/>
  <c r="F146" i="31"/>
  <c r="F137" i="31"/>
  <c r="F182" i="31"/>
  <c r="F238" i="31"/>
  <c r="F218" i="31"/>
  <c r="F214" i="31"/>
  <c r="F135" i="31"/>
  <c r="F183" i="31"/>
  <c r="F231" i="31"/>
  <c r="F157" i="31"/>
  <c r="F166" i="31"/>
  <c r="F177" i="31"/>
  <c r="F208" i="31"/>
  <c r="F196" i="31"/>
  <c r="F136" i="31"/>
  <c r="F207" i="31"/>
  <c r="F181" i="31"/>
  <c r="F236" i="31"/>
  <c r="F140" i="31"/>
  <c r="F180" i="31"/>
  <c r="F233" i="31"/>
  <c r="F174" i="31"/>
  <c r="F163" i="31"/>
  <c r="F138" i="31"/>
  <c r="F205" i="31"/>
  <c r="F141" i="31"/>
  <c r="F133" i="31"/>
  <c r="F240" i="31"/>
  <c r="F232" i="31"/>
  <c r="F168" i="31"/>
  <c r="F239" i="31"/>
  <c r="F197" i="31"/>
  <c r="F219" i="31"/>
  <c r="F170" i="31"/>
  <c r="F165" i="31"/>
  <c r="F179" i="31"/>
  <c r="F222" i="31"/>
  <c r="F224" i="31"/>
  <c r="F175" i="31"/>
  <c r="F153" i="31"/>
  <c r="F223" i="31"/>
  <c r="F225" i="31"/>
  <c r="F150" i="31"/>
  <c r="F189" i="31"/>
  <c r="F198" i="31"/>
  <c r="F206" i="31"/>
  <c r="F173" i="31"/>
  <c r="F151" i="31"/>
  <c r="F227" i="31"/>
  <c r="F199" i="31"/>
  <c r="F178" i="31"/>
  <c r="F235" i="31"/>
  <c r="F188" i="31"/>
  <c r="F210" i="31"/>
  <c r="F215" i="31"/>
  <c r="F216" i="31"/>
  <c r="F147" i="31"/>
  <c r="F134" i="31"/>
  <c r="F156" i="31"/>
  <c r="F171" i="31"/>
  <c r="F228" i="31"/>
  <c r="F201" i="31"/>
  <c r="F200" i="31"/>
  <c r="F212" i="31"/>
  <c r="F213" i="31"/>
  <c r="F203" i="31"/>
  <c r="F162" i="31"/>
  <c r="F169" i="31"/>
  <c r="F159" i="31"/>
  <c r="F192" i="31"/>
  <c r="F152" i="31"/>
  <c r="F158" i="31"/>
  <c r="F194" i="31"/>
  <c r="F185" i="31"/>
  <c r="F184" i="31"/>
  <c r="F217" i="31"/>
  <c r="F230" i="31"/>
  <c r="F187" i="31"/>
  <c r="F193" i="31"/>
  <c r="F172" i="31"/>
  <c r="F155" i="31"/>
  <c r="F144" i="31"/>
  <c r="F160" i="31"/>
  <c r="F176" i="31"/>
  <c r="F154" i="31"/>
  <c r="F186" i="31"/>
  <c r="F190" i="31"/>
  <c r="F202" i="31"/>
  <c r="F142" i="31"/>
  <c r="F226" i="31"/>
  <c r="F145" i="31"/>
  <c r="F209" i="31"/>
  <c r="F191" i="31"/>
  <c r="F161" i="31"/>
  <c r="F149" i="31"/>
  <c r="F237" i="31"/>
  <c r="F234" i="31"/>
  <c r="F220" i="31"/>
  <c r="F167" i="31"/>
  <c r="C233" i="31" l="1"/>
  <c r="C191" i="31"/>
  <c r="C166" i="31"/>
  <c r="C198" i="31"/>
  <c r="C152" i="31"/>
  <c r="C224" i="31"/>
  <c r="C228" i="31"/>
  <c r="C230" i="31"/>
  <c r="C235" i="31"/>
  <c r="C195" i="31"/>
  <c r="C154" i="31"/>
  <c r="C214" i="31"/>
  <c r="C168" i="31"/>
  <c r="C160" i="31"/>
  <c r="C158" i="31"/>
  <c r="C227" i="31"/>
  <c r="C170" i="31"/>
  <c r="C202" i="31"/>
  <c r="C222" i="31"/>
  <c r="C178" i="31"/>
  <c r="C232" i="31"/>
  <c r="C144" i="31"/>
  <c r="C197" i="31"/>
  <c r="C231" i="31"/>
  <c r="C226" i="31"/>
  <c r="C190" i="31"/>
  <c r="C223" i="31"/>
  <c r="C163" i="31"/>
  <c r="C196" i="31"/>
  <c r="C184" i="31"/>
  <c r="C201" i="31"/>
  <c r="C153" i="31"/>
  <c r="C155" i="31"/>
  <c r="C171" i="31"/>
  <c r="C208" i="31"/>
  <c r="C239" i="31"/>
  <c r="C135" i="31"/>
  <c r="C138" i="31"/>
  <c r="C182" i="31"/>
  <c r="C225" i="31"/>
  <c r="C213" i="31"/>
  <c r="C194" i="31"/>
  <c r="C185" i="31"/>
  <c r="C134" i="31"/>
  <c r="C218" i="31"/>
  <c r="C220" i="31"/>
  <c r="C162" i="31"/>
  <c r="C210" i="31"/>
  <c r="C164" i="31" l="1"/>
  <c r="C147" i="31"/>
  <c r="C186" i="31"/>
  <c r="C176" i="31"/>
  <c r="C146" i="31"/>
  <c r="C151" i="31"/>
  <c r="C187" i="31"/>
  <c r="C236" i="31"/>
  <c r="C143" i="31"/>
  <c r="C193" i="31"/>
  <c r="C142" i="31"/>
  <c r="C175" i="31"/>
  <c r="C174" i="31"/>
  <c r="C188" i="31"/>
  <c r="C216" i="31"/>
  <c r="C161" i="31"/>
  <c r="C192" i="31"/>
  <c r="C211" i="31"/>
  <c r="C189" i="31"/>
  <c r="C205" i="31"/>
  <c r="C221" i="31"/>
  <c r="C165" i="31"/>
  <c r="C207" i="31"/>
  <c r="C157" i="31"/>
  <c r="C183" i="31"/>
  <c r="C203" i="31"/>
  <c r="C204" i="31"/>
  <c r="C173" i="31"/>
  <c r="C206" i="31"/>
  <c r="C181" i="31"/>
  <c r="C200" i="31"/>
  <c r="C159" i="31"/>
  <c r="C149" i="31"/>
  <c r="C148" i="31"/>
  <c r="C234" i="31"/>
  <c r="C177" i="31"/>
  <c r="C156" i="31"/>
  <c r="C145" i="31"/>
  <c r="C219" i="31"/>
  <c r="C212" i="31"/>
  <c r="C199" i="31"/>
  <c r="C150" i="31"/>
  <c r="C140" i="31"/>
  <c r="C237" i="31"/>
  <c r="C139" i="31"/>
  <c r="C180" i="31"/>
  <c r="C172" i="31"/>
  <c r="C240" i="31"/>
  <c r="C179" i="31"/>
  <c r="C167" i="31"/>
  <c r="C137" i="31"/>
  <c r="C136" i="31"/>
  <c r="C141" i="31"/>
  <c r="C238" i="31"/>
  <c r="C215" i="31"/>
  <c r="C209" i="31"/>
  <c r="C133" i="31" l="1"/>
  <c r="C229" i="31"/>
  <c r="C169" i="31"/>
  <c r="C217" i="31"/>
  <c r="C11" i="47" l="1"/>
  <c r="BM5" i="25"/>
  <c r="B38" i="25" l="1"/>
  <c r="B52" i="25"/>
  <c r="B42" i="25" l="1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H10" i="43"/>
  <c r="C10" i="47" l="1"/>
  <c r="E10" i="47" s="1"/>
  <c r="C45" i="47"/>
  <c r="H11" i="43"/>
  <c r="C40" i="47"/>
  <c r="H12" i="43" l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C46" i="47"/>
  <c r="C47" i="47" l="1"/>
  <c r="C12" i="47"/>
  <c r="E12" i="47" l="1"/>
  <c r="C13" i="47"/>
  <c r="C48" i="47"/>
  <c r="C10" i="25"/>
  <c r="E13" i="47" l="1"/>
  <c r="C49" i="47"/>
  <c r="C14" i="47"/>
  <c r="E14" i="47" l="1"/>
  <c r="C15" i="47"/>
  <c r="F41" i="47"/>
  <c r="E15" i="47" l="1"/>
  <c r="C16" i="47"/>
  <c r="F42" i="47"/>
  <c r="H10" i="44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E16" i="47" l="1"/>
  <c r="C17" i="47"/>
  <c r="F43" i="47"/>
  <c r="D10" i="46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E17" i="47" l="1"/>
  <c r="F44" i="47"/>
  <c r="C18" i="47"/>
  <c r="F10" i="46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E18" i="47" l="1"/>
  <c r="C19" i="47"/>
  <c r="F45" i="47"/>
  <c r="K12" i="43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E19" i="47" l="1"/>
  <c r="C20" i="47"/>
  <c r="F46" i="47"/>
  <c r="D12" i="44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E20" i="47" l="1"/>
  <c r="C21" i="47"/>
  <c r="F47" i="47"/>
  <c r="F12" i="44"/>
  <c r="I12" i="44" s="1"/>
  <c r="J12" i="44" s="1"/>
  <c r="K16" i="44"/>
  <c r="E15" i="43"/>
  <c r="H17" i="46"/>
  <c r="E16" i="44"/>
  <c r="G16" i="44"/>
  <c r="C73" i="44"/>
  <c r="E17" i="46"/>
  <c r="G17" i="46"/>
  <c r="C74" i="46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21" i="47" l="1"/>
  <c r="C22" i="47"/>
  <c r="F48" i="47"/>
  <c r="E16" i="43"/>
  <c r="K17" i="44"/>
  <c r="G17" i="44"/>
  <c r="H17" i="44"/>
  <c r="E18" i="46"/>
  <c r="F66" i="46"/>
  <c r="C74" i="44"/>
  <c r="G18" i="46"/>
  <c r="E17" i="44"/>
  <c r="H18" i="46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22" i="47" l="1"/>
  <c r="C23" i="47"/>
  <c r="F49" i="47"/>
  <c r="E17" i="43"/>
  <c r="E18" i="44"/>
  <c r="K18" i="44"/>
  <c r="K17" i="43"/>
  <c r="E19" i="46"/>
  <c r="G18" i="44"/>
  <c r="G17" i="43"/>
  <c r="G19" i="46"/>
  <c r="H18" i="44"/>
  <c r="H19" i="46"/>
  <c r="F67" i="46"/>
  <c r="F66" i="44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E23" i="47" l="1"/>
  <c r="I41" i="47"/>
  <c r="C24" i="47"/>
  <c r="K18" i="43"/>
  <c r="E19" i="44"/>
  <c r="K19" i="44"/>
  <c r="G18" i="43"/>
  <c r="G19" i="44"/>
  <c r="H19" i="44"/>
  <c r="E20" i="46"/>
  <c r="F67" i="44"/>
  <c r="F68" i="46"/>
  <c r="H20" i="46"/>
  <c r="G20" i="46"/>
  <c r="E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4" i="47" l="1"/>
  <c r="C25" i="47"/>
  <c r="I42" i="47"/>
  <c r="E20" i="44"/>
  <c r="K20" i="44"/>
  <c r="G21" i="46"/>
  <c r="H20" i="44"/>
  <c r="E19" i="43"/>
  <c r="E21" i="46"/>
  <c r="G20" i="44"/>
  <c r="F69" i="46"/>
  <c r="F68" i="44"/>
  <c r="H21" i="46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5" i="47" l="1"/>
  <c r="C26" i="47"/>
  <c r="I43" i="47"/>
  <c r="E22" i="46"/>
  <c r="E23" i="46" s="1"/>
  <c r="E21" i="44"/>
  <c r="K21" i="44"/>
  <c r="E20" i="43"/>
  <c r="K20" i="43"/>
  <c r="F69" i="44"/>
  <c r="F70" i="46"/>
  <c r="G22" i="46"/>
  <c r="H22" i="46"/>
  <c r="G21" i="44"/>
  <c r="H21" i="44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6" i="47" l="1"/>
  <c r="C27" i="47"/>
  <c r="I44" i="47"/>
  <c r="E22" i="44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7" i="47" l="1"/>
  <c r="I45" i="47"/>
  <c r="C28" i="47"/>
  <c r="E23" i="44"/>
  <c r="E24" i="44" s="1"/>
  <c r="K23" i="44"/>
  <c r="K22" i="43"/>
  <c r="G23" i="44"/>
  <c r="E25" i="46"/>
  <c r="F72" i="46"/>
  <c r="F71" i="44"/>
  <c r="G24" i="46"/>
  <c r="H23" i="44"/>
  <c r="H24" i="46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C29" i="47" l="1"/>
  <c r="E28" i="47"/>
  <c r="I46" i="47"/>
  <c r="K24" i="44"/>
  <c r="H24" i="44"/>
  <c r="H25" i="46"/>
  <c r="G24" i="44"/>
  <c r="G25" i="46"/>
  <c r="F73" i="46"/>
  <c r="E26" i="46"/>
  <c r="E25" i="44"/>
  <c r="F72" i="44"/>
  <c r="G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E29" i="47" l="1"/>
  <c r="C30" i="47"/>
  <c r="I47" i="47"/>
  <c r="K25" i="44"/>
  <c r="H25" i="44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E30" i="47" l="1"/>
  <c r="C31" i="47"/>
  <c r="I48" i="47"/>
  <c r="K26" i="44"/>
  <c r="G26" i="44"/>
  <c r="H27" i="46"/>
  <c r="E28" i="46"/>
  <c r="I66" i="46"/>
  <c r="E27" i="44"/>
  <c r="F74" i="44"/>
  <c r="G27" i="46"/>
  <c r="H26" i="44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E31" i="47" l="1"/>
  <c r="C32" i="47"/>
  <c r="E32" i="47" s="1"/>
  <c r="I49" i="47"/>
  <c r="K27" i="44"/>
  <c r="H27" i="44"/>
  <c r="K26" i="43"/>
  <c r="G27" i="44"/>
  <c r="G28" i="46"/>
  <c r="E28" i="44"/>
  <c r="I66" i="44"/>
  <c r="I67" i="46"/>
  <c r="E29" i="46"/>
  <c r="H28" i="46"/>
  <c r="G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6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33" i="31"/>
  <c r="I25" i="31"/>
  <c r="I14" i="31"/>
  <c r="K9" i="31"/>
  <c r="I253" i="31" l="1"/>
  <c r="G32" i="29"/>
  <c r="H32" i="29" s="1"/>
  <c r="D34" i="29"/>
  <c r="E33" i="29"/>
  <c r="F33" i="29"/>
  <c r="I85" i="29"/>
  <c r="I134" i="31"/>
  <c r="I145" i="31"/>
  <c r="I26" i="31"/>
  <c r="I15" i="31"/>
  <c r="I37" i="31"/>
  <c r="I254" i="31" l="1"/>
  <c r="F34" i="29"/>
  <c r="E34" i="29"/>
  <c r="G33" i="29"/>
  <c r="H33" i="29" s="1"/>
  <c r="D35" i="29"/>
  <c r="I86" i="29"/>
  <c r="I157" i="31"/>
  <c r="I49" i="31"/>
  <c r="I146" i="31"/>
  <c r="I38" i="31"/>
  <c r="I135" i="31"/>
  <c r="I27" i="31"/>
  <c r="I16" i="31"/>
  <c r="I255" i="31" l="1"/>
  <c r="G34" i="29"/>
  <c r="H34" i="29" s="1"/>
  <c r="F35" i="29"/>
  <c r="E35" i="29"/>
  <c r="D36" i="29"/>
  <c r="I87" i="29"/>
  <c r="I147" i="31"/>
  <c r="I39" i="31"/>
  <c r="I169" i="31"/>
  <c r="I61" i="31"/>
  <c r="I136" i="31"/>
  <c r="I17" i="31"/>
  <c r="I28" i="31"/>
  <c r="I158" i="31"/>
  <c r="I50" i="31"/>
  <c r="I256" i="31" l="1"/>
  <c r="G35" i="29"/>
  <c r="H35" i="29" s="1"/>
  <c r="E36" i="29"/>
  <c r="F36" i="29"/>
  <c r="D37" i="29"/>
  <c r="I88" i="29"/>
  <c r="I170" i="31"/>
  <c r="I62" i="31"/>
  <c r="I148" i="31"/>
  <c r="I40" i="31"/>
  <c r="I159" i="31"/>
  <c r="I51" i="31"/>
  <c r="I137" i="31"/>
  <c r="I29" i="31"/>
  <c r="I18" i="31"/>
  <c r="I181" i="31"/>
  <c r="I73" i="31"/>
  <c r="I257" i="31" l="1"/>
  <c r="G36" i="29"/>
  <c r="H36" i="29" s="1"/>
  <c r="F37" i="29"/>
  <c r="E37" i="29"/>
  <c r="D38" i="29"/>
  <c r="I89" i="29"/>
  <c r="I138" i="3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I258" i="31" l="1"/>
  <c r="G37" i="29"/>
  <c r="H37" i="29" s="1"/>
  <c r="F38" i="29"/>
  <c r="E38" i="29"/>
  <c r="D39" i="29"/>
  <c r="I90" i="29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31" i="31"/>
  <c r="I20" i="31"/>
  <c r="I259" i="31" l="1"/>
  <c r="I217" i="31"/>
  <c r="G38" i="29"/>
  <c r="H38" i="29" s="1"/>
  <c r="E39" i="29"/>
  <c r="F39" i="29"/>
  <c r="D40" i="29"/>
  <c r="I91" i="29"/>
  <c r="I151" i="31"/>
  <c r="I43" i="31"/>
  <c r="I195" i="31"/>
  <c r="I87" i="31"/>
  <c r="I162" i="31"/>
  <c r="I54" i="31"/>
  <c r="I109" i="31"/>
  <c r="I184" i="31"/>
  <c r="I76" i="31"/>
  <c r="I140" i="31"/>
  <c r="I21" i="31"/>
  <c r="I32" i="31"/>
  <c r="I206" i="31"/>
  <c r="I98" i="31"/>
  <c r="I173" i="31"/>
  <c r="I65" i="31"/>
  <c r="I218" i="31" l="1"/>
  <c r="I260" i="31"/>
  <c r="I229" i="31"/>
  <c r="G39" i="29"/>
  <c r="H39" i="29" s="1"/>
  <c r="F40" i="29"/>
  <c r="E40" i="29"/>
  <c r="I152" i="31"/>
  <c r="I44" i="31"/>
  <c r="I174" i="31"/>
  <c r="I66" i="31"/>
  <c r="I185" i="31"/>
  <c r="I77" i="31"/>
  <c r="I110" i="31"/>
  <c r="I141" i="31"/>
  <c r="I33" i="31"/>
  <c r="I22" i="31"/>
  <c r="I196" i="31"/>
  <c r="I88" i="31"/>
  <c r="I121" i="31"/>
  <c r="I207" i="31"/>
  <c r="I99" i="31"/>
  <c r="I163" i="31"/>
  <c r="I55" i="31"/>
  <c r="I261" i="31" l="1"/>
  <c r="I219" i="31"/>
  <c r="I230" i="31"/>
  <c r="G40" i="29"/>
  <c r="H40" i="29" s="1"/>
  <c r="I175" i="31"/>
  <c r="I67" i="31"/>
  <c r="I208" i="31"/>
  <c r="I100" i="31"/>
  <c r="I153" i="31"/>
  <c r="I45" i="31"/>
  <c r="I122" i="31"/>
  <c r="I164" i="31"/>
  <c r="I56" i="31"/>
  <c r="I111" i="31"/>
  <c r="I241" i="31"/>
  <c r="I142" i="31"/>
  <c r="I23" i="31"/>
  <c r="I34" i="31"/>
  <c r="I197" i="31"/>
  <c r="I89" i="31"/>
  <c r="I186" i="31"/>
  <c r="I78" i="31"/>
  <c r="I262" i="31" l="1"/>
  <c r="I220" i="31"/>
  <c r="I231" i="31"/>
  <c r="I198" i="31"/>
  <c r="I90" i="31"/>
  <c r="I143" i="31"/>
  <c r="I35" i="31"/>
  <c r="I24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112" i="31"/>
  <c r="I232" i="31" l="1"/>
  <c r="I221" i="31"/>
  <c r="I263" i="31"/>
  <c r="I177" i="31"/>
  <c r="I69" i="31"/>
  <c r="I188" i="31"/>
  <c r="I80" i="31"/>
  <c r="I113" i="31"/>
  <c r="I199" i="31"/>
  <c r="I91" i="31"/>
  <c r="I243" i="31"/>
  <c r="I155" i="31"/>
  <c r="I47" i="31"/>
  <c r="I124" i="31"/>
  <c r="I166" i="31"/>
  <c r="I58" i="31"/>
  <c r="I144" i="31"/>
  <c r="I36" i="31"/>
  <c r="I210" i="31"/>
  <c r="I102" i="31"/>
  <c r="I264" i="31" l="1"/>
  <c r="I222" i="31"/>
  <c r="I233" i="3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125" i="31"/>
  <c r="I200" i="31"/>
  <c r="I92" i="31"/>
  <c r="I223" i="31" l="1"/>
  <c r="I234" i="31"/>
  <c r="I212" i="31"/>
  <c r="I104" i="31"/>
  <c r="I190" i="31"/>
  <c r="I82" i="31"/>
  <c r="I201" i="31"/>
  <c r="I93" i="31"/>
  <c r="I245" i="31"/>
  <c r="I179" i="31"/>
  <c r="I71" i="31"/>
  <c r="I168" i="31"/>
  <c r="I60" i="31"/>
  <c r="I115" i="31"/>
  <c r="I126" i="31"/>
  <c r="I224" i="31" l="1"/>
  <c r="I235" i="31"/>
  <c r="I127" i="31"/>
  <c r="I246" i="31"/>
  <c r="I191" i="31"/>
  <c r="I83" i="31"/>
  <c r="I213" i="31"/>
  <c r="I105" i="31"/>
  <c r="I202" i="31"/>
  <c r="I94" i="31"/>
  <c r="I180" i="31"/>
  <c r="I72" i="31"/>
  <c r="I116" i="31"/>
  <c r="I236" i="31" l="1"/>
  <c r="I225" i="31"/>
  <c r="I117" i="31"/>
  <c r="I203" i="31"/>
  <c r="I95" i="31"/>
  <c r="I128" i="31"/>
  <c r="I192" i="31"/>
  <c r="I84" i="31"/>
  <c r="I214" i="31"/>
  <c r="I106" i="31"/>
  <c r="I247" i="31"/>
  <c r="I237" i="31" l="1"/>
  <c r="I226" i="31"/>
  <c r="I118" i="31"/>
  <c r="I248" i="31"/>
  <c r="I215" i="31"/>
  <c r="I107" i="31"/>
  <c r="I204" i="31"/>
  <c r="I96" i="31"/>
  <c r="I129" i="31"/>
  <c r="I227" i="31" l="1"/>
  <c r="I238" i="31"/>
  <c r="I249" i="31"/>
  <c r="I119" i="31"/>
  <c r="I216" i="31"/>
  <c r="I108" i="31"/>
  <c r="I130" i="31"/>
  <c r="I239" i="31" l="1"/>
  <c r="I228" i="31"/>
  <c r="I250" i="31"/>
  <c r="I131" i="31"/>
  <c r="I120" i="31"/>
  <c r="I240" i="31" l="1"/>
  <c r="I251" i="3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9" i="25" l="1"/>
  <c r="M16" i="28" l="1"/>
  <c r="B60" i="25"/>
  <c r="C9" i="28" l="1"/>
  <c r="C29" i="28" l="1"/>
  <c r="I29" i="29" s="1"/>
  <c r="J29" i="29" s="1"/>
  <c r="K29" i="29" s="1"/>
  <c r="C26" i="28"/>
  <c r="C36" i="28"/>
  <c r="I36" i="29" s="1"/>
  <c r="J36" i="29" s="1"/>
  <c r="K36" i="29" s="1"/>
  <c r="C39" i="28"/>
  <c r="I39" i="29" s="1"/>
  <c r="J39" i="29" s="1"/>
  <c r="K39" i="29" s="1"/>
  <c r="C31" i="28"/>
  <c r="I31" i="29" s="1"/>
  <c r="J31" i="29" s="1"/>
  <c r="K31" i="29" s="1"/>
  <c r="C17" i="28"/>
  <c r="C18" i="28"/>
  <c r="C20" i="28"/>
  <c r="C32" i="28"/>
  <c r="I32" i="29" s="1"/>
  <c r="J32" i="29" s="1"/>
  <c r="K32" i="29" s="1"/>
  <c r="C25" i="28"/>
  <c r="C38" i="28"/>
  <c r="I38" i="29" s="1"/>
  <c r="J38" i="29" s="1"/>
  <c r="K38" i="29" s="1"/>
  <c r="C24" i="28"/>
  <c r="C27" i="28"/>
  <c r="I27" i="29" s="1"/>
  <c r="J27" i="29" s="1"/>
  <c r="K27" i="29" s="1"/>
  <c r="C40" i="28"/>
  <c r="I40" i="29" s="1"/>
  <c r="J40" i="29" s="1"/>
  <c r="K40" i="29" s="1"/>
  <c r="C35" i="28"/>
  <c r="I35" i="29" s="1"/>
  <c r="J35" i="29" s="1"/>
  <c r="K35" i="29" s="1"/>
  <c r="C16" i="28"/>
  <c r="C34" i="28"/>
  <c r="I34" i="29" s="1"/>
  <c r="J34" i="29" s="1"/>
  <c r="K34" i="29" s="1"/>
  <c r="C22" i="28"/>
  <c r="C14" i="28"/>
  <c r="C19" i="28"/>
  <c r="C15" i="28"/>
  <c r="C33" i="28"/>
  <c r="I33" i="29" s="1"/>
  <c r="J33" i="29" s="1"/>
  <c r="K33" i="29" s="1"/>
  <c r="C30" i="28"/>
  <c r="I30" i="29" s="1"/>
  <c r="J30" i="29" s="1"/>
  <c r="K30" i="29" s="1"/>
  <c r="C37" i="28"/>
  <c r="I37" i="29" s="1"/>
  <c r="J37" i="29" s="1"/>
  <c r="K37" i="29" s="1"/>
  <c r="C28" i="28"/>
  <c r="C21" i="28"/>
  <c r="C23" i="28"/>
  <c r="J13" i="31" l="1"/>
  <c r="B13" i="25" s="1"/>
  <c r="B14" i="31"/>
  <c r="L16" i="31"/>
  <c r="O13" i="25" l="1"/>
  <c r="B14" i="25"/>
  <c r="L17" i="3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J14" i="31"/>
  <c r="B15" i="31"/>
  <c r="AC13" i="25" l="1"/>
  <c r="AD13" i="25"/>
  <c r="AH13" i="25"/>
  <c r="AG13" i="25"/>
  <c r="AF13" i="25"/>
  <c r="AI13" i="25"/>
  <c r="AK13" i="25"/>
  <c r="BL13" i="25"/>
  <c r="BM13" i="25" s="1"/>
  <c r="BN13" i="25" s="1"/>
  <c r="AJ13" i="25"/>
  <c r="B15" i="25"/>
  <c r="O14" i="25"/>
  <c r="B16" i="31"/>
  <c r="J15" i="31"/>
  <c r="AP13" i="25"/>
  <c r="AO13" i="25"/>
  <c r="AV13" i="25"/>
  <c r="AT13" i="25"/>
  <c r="AU13" i="25"/>
  <c r="AS13" i="25"/>
  <c r="AN13" i="25"/>
  <c r="AQ13" i="25"/>
  <c r="AW13" i="25"/>
  <c r="AR13" i="25"/>
  <c r="AF14" i="25" l="1"/>
  <c r="AK14" i="25"/>
  <c r="AC14" i="25"/>
  <c r="AJ14" i="25"/>
  <c r="AE14" i="25"/>
  <c r="AG14" i="25"/>
  <c r="AB14" i="25"/>
  <c r="AD14" i="25"/>
  <c r="AI14" i="25"/>
  <c r="BL14" i="25"/>
  <c r="BM14" i="25" s="1"/>
  <c r="BN14" i="25" s="1"/>
  <c r="AH14" i="25"/>
  <c r="AE13" i="25"/>
  <c r="BA13" i="25"/>
  <c r="AB13" i="25"/>
  <c r="BG13" i="25"/>
  <c r="J16" i="31"/>
  <c r="B17" i="31"/>
  <c r="BF13" i="25"/>
  <c r="BE13" i="25"/>
  <c r="BD13" i="25"/>
  <c r="AV14" i="25"/>
  <c r="AN14" i="25"/>
  <c r="AP14" i="25"/>
  <c r="AO14" i="25"/>
  <c r="AQ14" i="25"/>
  <c r="AU14" i="25"/>
  <c r="AS14" i="25"/>
  <c r="AR14" i="25"/>
  <c r="AW14" i="25"/>
  <c r="AT14" i="25"/>
  <c r="BH13" i="25"/>
  <c r="BB13" i="25"/>
  <c r="BI13" i="25"/>
  <c r="B16" i="25"/>
  <c r="O15" i="25"/>
  <c r="AD15" i="25" l="1"/>
  <c r="AH15" i="25"/>
  <c r="AG15" i="25"/>
  <c r="AC15" i="25"/>
  <c r="AI15" i="25"/>
  <c r="AF15" i="25"/>
  <c r="AE15" i="25"/>
  <c r="AK15" i="25"/>
  <c r="BI14" i="25"/>
  <c r="BF14" i="25"/>
  <c r="BL15" i="25"/>
  <c r="BM15" i="25" s="1"/>
  <c r="BN15" i="25" s="1"/>
  <c r="AJ15" i="25"/>
  <c r="BH14" i="25"/>
  <c r="BE14" i="25"/>
  <c r="BD14" i="25"/>
  <c r="BG14" i="25"/>
  <c r="BA14" i="25"/>
  <c r="BB14" i="25"/>
  <c r="O16" i="25"/>
  <c r="B17" i="25"/>
  <c r="AQ15" i="25"/>
  <c r="AW15" i="25"/>
  <c r="AV15" i="25"/>
  <c r="AP15" i="25"/>
  <c r="AU15" i="25"/>
  <c r="AT15" i="25"/>
  <c r="AO15" i="25"/>
  <c r="AR15" i="25"/>
  <c r="AN15" i="25"/>
  <c r="AS15" i="25"/>
  <c r="B18" i="31"/>
  <c r="J17" i="31"/>
  <c r="AZ13" i="25"/>
  <c r="AZ14" i="25"/>
  <c r="BC13" i="25"/>
  <c r="BC14" i="25"/>
  <c r="AJ16" i="25" l="1"/>
  <c r="AG16" i="25"/>
  <c r="AB16" i="25"/>
  <c r="AD16" i="25"/>
  <c r="AH16" i="25"/>
  <c r="AF16" i="25"/>
  <c r="AI16" i="25"/>
  <c r="AE16" i="25"/>
  <c r="BD15" i="25"/>
  <c r="AB15" i="25"/>
  <c r="AZ15" i="25" s="1"/>
  <c r="BL16" i="25"/>
  <c r="BM16" i="25" s="1"/>
  <c r="BN16" i="25" s="1"/>
  <c r="BE15" i="25"/>
  <c r="BF15" i="25"/>
  <c r="BI15" i="25"/>
  <c r="BB15" i="25"/>
  <c r="BC15" i="25"/>
  <c r="BJ14" i="25"/>
  <c r="C14" i="25" s="1"/>
  <c r="BA15" i="25"/>
  <c r="BJ13" i="25"/>
  <c r="C13" i="25" s="1"/>
  <c r="BH15" i="25"/>
  <c r="BG15" i="25"/>
  <c r="J18" i="31"/>
  <c r="B19" i="31"/>
  <c r="B18" i="25"/>
  <c r="O17" i="25"/>
  <c r="AS16" i="25"/>
  <c r="AW16" i="25"/>
  <c r="AP16" i="25"/>
  <c r="AK16" i="25"/>
  <c r="AV16" i="25"/>
  <c r="AT16" i="25"/>
  <c r="AQ16" i="25"/>
  <c r="AU16" i="25"/>
  <c r="AN16" i="25"/>
  <c r="AO16" i="25"/>
  <c r="AC16" i="25"/>
  <c r="AR16" i="25"/>
  <c r="AG17" i="25" l="1"/>
  <c r="AF17" i="25"/>
  <c r="AH17" i="25"/>
  <c r="AC17" i="25"/>
  <c r="AE17" i="25"/>
  <c r="AI17" i="25"/>
  <c r="AD17" i="25"/>
  <c r="AB17" i="25"/>
  <c r="AK17" i="25"/>
  <c r="BL17" i="25"/>
  <c r="BM17" i="25" s="1"/>
  <c r="BN17" i="25" s="1"/>
  <c r="AJ17" i="25"/>
  <c r="BG16" i="25"/>
  <c r="AZ16" i="25"/>
  <c r="BH16" i="25"/>
  <c r="BC16" i="25"/>
  <c r="BJ15" i="25"/>
  <c r="C15" i="25" s="1"/>
  <c r="BA16" i="25"/>
  <c r="BI16" i="25"/>
  <c r="BB16" i="25"/>
  <c r="BD16" i="25"/>
  <c r="BE16" i="25"/>
  <c r="BF16" i="25"/>
  <c r="AP17" i="25"/>
  <c r="AV17" i="25"/>
  <c r="AQ17" i="25"/>
  <c r="AS17" i="25"/>
  <c r="AW17" i="25"/>
  <c r="AU17" i="25"/>
  <c r="AO17" i="25"/>
  <c r="AR17" i="25"/>
  <c r="AT17" i="25"/>
  <c r="AN17" i="25"/>
  <c r="O18" i="25"/>
  <c r="B19" i="25"/>
  <c r="B20" i="31"/>
  <c r="J19" i="31"/>
  <c r="AF18" i="25" l="1"/>
  <c r="AB18" i="25"/>
  <c r="AG18" i="25"/>
  <c r="AJ18" i="25"/>
  <c r="AD18" i="25"/>
  <c r="AH18" i="25"/>
  <c r="AC18" i="25"/>
  <c r="AK18" i="25"/>
  <c r="BL18" i="25"/>
  <c r="BM18" i="25" s="1"/>
  <c r="BN18" i="25" s="1"/>
  <c r="AI18" i="25"/>
  <c r="BE17" i="25"/>
  <c r="BF17" i="25"/>
  <c r="BJ16" i="25"/>
  <c r="C16" i="25" s="1"/>
  <c r="AZ17" i="25"/>
  <c r="BB17" i="25"/>
  <c r="BD17" i="25"/>
  <c r="BG17" i="25"/>
  <c r="BA17" i="25"/>
  <c r="BI17" i="25"/>
  <c r="BC17" i="25"/>
  <c r="BH17" i="25"/>
  <c r="J20" i="31"/>
  <c r="B21" i="31"/>
  <c r="B20" i="25"/>
  <c r="O19" i="25"/>
  <c r="AS18" i="25"/>
  <c r="AQ18" i="25"/>
  <c r="AN18" i="25"/>
  <c r="AW18" i="25"/>
  <c r="AE18" i="25"/>
  <c r="AO18" i="25"/>
  <c r="AT18" i="25"/>
  <c r="AU18" i="25"/>
  <c r="AP18" i="25"/>
  <c r="AV18" i="25"/>
  <c r="AR18" i="25"/>
  <c r="AC19" i="25" l="1"/>
  <c r="AH19" i="25"/>
  <c r="AF19" i="25"/>
  <c r="AJ19" i="25"/>
  <c r="AE19" i="25"/>
  <c r="AD19" i="25"/>
  <c r="AB19" i="25"/>
  <c r="AI19" i="25"/>
  <c r="AK19" i="25"/>
  <c r="AG19" i="25"/>
  <c r="BB18" i="25"/>
  <c r="BD18" i="25"/>
  <c r="BL19" i="25"/>
  <c r="BM19" i="25" s="1"/>
  <c r="BN19" i="25" s="1"/>
  <c r="BH18" i="25"/>
  <c r="BF18" i="25"/>
  <c r="BE18" i="25"/>
  <c r="BJ17" i="25"/>
  <c r="C17" i="25" s="1"/>
  <c r="BG18" i="25"/>
  <c r="AZ18" i="25"/>
  <c r="BC18" i="25"/>
  <c r="BA18" i="25"/>
  <c r="BI18" i="25"/>
  <c r="AU19" i="25"/>
  <c r="AW19" i="25"/>
  <c r="AT19" i="25"/>
  <c r="AN19" i="25"/>
  <c r="AR19" i="25"/>
  <c r="AQ19" i="25"/>
  <c r="AV19" i="25"/>
  <c r="AO19" i="25"/>
  <c r="AP19" i="25"/>
  <c r="AS19" i="25"/>
  <c r="O20" i="25"/>
  <c r="B21" i="25"/>
  <c r="J21" i="31"/>
  <c r="B22" i="31"/>
  <c r="AB20" i="25" l="1"/>
  <c r="AK20" i="25"/>
  <c r="AI20" i="25"/>
  <c r="AD20" i="25"/>
  <c r="AH20" i="25"/>
  <c r="AC20" i="25"/>
  <c r="AG20" i="25"/>
  <c r="AE20" i="25"/>
  <c r="BI19" i="25"/>
  <c r="BH19" i="25"/>
  <c r="BL20" i="25"/>
  <c r="BM20" i="25" s="1"/>
  <c r="BN20" i="25" s="1"/>
  <c r="AF20" i="25"/>
  <c r="AJ20" i="25"/>
  <c r="BB19" i="25"/>
  <c r="BD19" i="25"/>
  <c r="BE19" i="25"/>
  <c r="AZ19" i="25"/>
  <c r="BF19" i="25"/>
  <c r="BA19" i="25"/>
  <c r="BC19" i="25"/>
  <c r="BG19" i="25"/>
  <c r="BJ18" i="25"/>
  <c r="C18" i="25" s="1"/>
  <c r="J22" i="31"/>
  <c r="B23" i="31"/>
  <c r="O21" i="25"/>
  <c r="B22" i="25"/>
  <c r="AN20" i="25"/>
  <c r="AR20" i="25"/>
  <c r="AT20" i="25"/>
  <c r="AQ20" i="25"/>
  <c r="AP20" i="25"/>
  <c r="AS20" i="25"/>
  <c r="AW20" i="25"/>
  <c r="AO20" i="25"/>
  <c r="AU20" i="25"/>
  <c r="AV20" i="25"/>
  <c r="AG21" i="25" l="1"/>
  <c r="AF21" i="25"/>
  <c r="AI21" i="25"/>
  <c r="AH21" i="25"/>
  <c r="AK21" i="25"/>
  <c r="AJ21" i="25"/>
  <c r="AE21" i="25"/>
  <c r="BL21" i="25"/>
  <c r="BM21" i="25" s="1"/>
  <c r="BN21" i="25" s="1"/>
  <c r="AB21" i="25"/>
  <c r="AD21" i="25"/>
  <c r="BE20" i="25"/>
  <c r="BC20" i="25"/>
  <c r="BF20" i="25"/>
  <c r="BD20" i="25"/>
  <c r="BI20" i="25"/>
  <c r="BH20" i="25"/>
  <c r="AZ20" i="25"/>
  <c r="BG20" i="25"/>
  <c r="BB20" i="25"/>
  <c r="BA20" i="25"/>
  <c r="BJ19" i="25"/>
  <c r="C19" i="25" s="1"/>
  <c r="AS21" i="25"/>
  <c r="AV21" i="25"/>
  <c r="AP21" i="25"/>
  <c r="AO21" i="25"/>
  <c r="AQ21" i="25"/>
  <c r="AU21" i="25"/>
  <c r="AT21" i="25"/>
  <c r="AC21" i="25"/>
  <c r="AW21" i="25"/>
  <c r="AN21" i="25"/>
  <c r="AR21" i="25"/>
  <c r="J23" i="31"/>
  <c r="B24" i="31"/>
  <c r="O22" i="25"/>
  <c r="B23" i="25"/>
  <c r="AB22" i="25" l="1"/>
  <c r="AK22" i="25"/>
  <c r="AJ22" i="25"/>
  <c r="AI22" i="25"/>
  <c r="AD22" i="25"/>
  <c r="AG22" i="25"/>
  <c r="AF22" i="25"/>
  <c r="AC22" i="25"/>
  <c r="AE22" i="25"/>
  <c r="BI21" i="25"/>
  <c r="BL22" i="25"/>
  <c r="BM22" i="25" s="1"/>
  <c r="BN22" i="25" s="1"/>
  <c r="AH22" i="25"/>
  <c r="AZ21" i="25"/>
  <c r="BF21" i="25"/>
  <c r="BC21" i="25"/>
  <c r="BB21" i="25"/>
  <c r="BG21" i="25"/>
  <c r="BH21" i="25"/>
  <c r="BD21" i="25"/>
  <c r="BE21" i="25"/>
  <c r="BJ20" i="25"/>
  <c r="C20" i="25" s="1"/>
  <c r="BA21" i="25"/>
  <c r="O23" i="25"/>
  <c r="B24" i="25"/>
  <c r="AT22" i="25"/>
  <c r="AU22" i="25"/>
  <c r="AP22" i="25"/>
  <c r="AW22" i="25"/>
  <c r="AO22" i="25"/>
  <c r="AS22" i="25"/>
  <c r="AV22" i="25"/>
  <c r="AN22" i="25"/>
  <c r="AQ22" i="25"/>
  <c r="AR22" i="25"/>
  <c r="J24" i="31"/>
  <c r="B25" i="31"/>
  <c r="AD23" i="25" l="1"/>
  <c r="AH23" i="25"/>
  <c r="AK23" i="25"/>
  <c r="AJ23" i="25"/>
  <c r="AF23" i="25"/>
  <c r="AB23" i="25"/>
  <c r="AI23" i="25"/>
  <c r="BD22" i="25"/>
  <c r="BL23" i="25"/>
  <c r="BM23" i="25" s="1"/>
  <c r="BN23" i="25" s="1"/>
  <c r="AE23" i="25"/>
  <c r="AC23" i="25"/>
  <c r="AG23" i="25"/>
  <c r="AZ22" i="25"/>
  <c r="BG22" i="25"/>
  <c r="BC22" i="25"/>
  <c r="BH22" i="25"/>
  <c r="BJ21" i="25"/>
  <c r="C21" i="25" s="1"/>
  <c r="BE22" i="25"/>
  <c r="BA22" i="25"/>
  <c r="BI22" i="25"/>
  <c r="BF22" i="25"/>
  <c r="BB22" i="25"/>
  <c r="O24" i="25"/>
  <c r="B25" i="25"/>
  <c r="B26" i="31"/>
  <c r="J25" i="31"/>
  <c r="AR23" i="25"/>
  <c r="AN23" i="25"/>
  <c r="AS23" i="25"/>
  <c r="AO23" i="25"/>
  <c r="AT23" i="25"/>
  <c r="AQ23" i="25"/>
  <c r="AW23" i="25"/>
  <c r="AU23" i="25"/>
  <c r="AP23" i="25"/>
  <c r="AV23" i="25"/>
  <c r="AH24" i="25" l="1"/>
  <c r="AG24" i="25"/>
  <c r="AE24" i="25"/>
  <c r="AD24" i="25"/>
  <c r="AB24" i="25"/>
  <c r="AI24" i="25"/>
  <c r="BL24" i="25"/>
  <c r="BM24" i="25" s="1"/>
  <c r="BN24" i="25" s="1"/>
  <c r="AC24" i="25"/>
  <c r="AK24" i="25"/>
  <c r="AF24" i="25"/>
  <c r="AJ24" i="25"/>
  <c r="BC23" i="25"/>
  <c r="BH23" i="25"/>
  <c r="BD23" i="25"/>
  <c r="BF23" i="25"/>
  <c r="BG23" i="25"/>
  <c r="AZ23" i="25"/>
  <c r="BJ22" i="25"/>
  <c r="C22" i="25" s="1"/>
  <c r="BI23" i="25"/>
  <c r="BB23" i="25"/>
  <c r="BA23" i="25"/>
  <c r="BE23" i="25"/>
  <c r="J26" i="31"/>
  <c r="B27" i="31"/>
  <c r="B26" i="25"/>
  <c r="O25" i="25"/>
  <c r="AV24" i="25"/>
  <c r="AO24" i="25"/>
  <c r="AQ24" i="25"/>
  <c r="AT24" i="25"/>
  <c r="AN24" i="25"/>
  <c r="AR24" i="25"/>
  <c r="AW24" i="25"/>
  <c r="AU24" i="25"/>
  <c r="AP24" i="25"/>
  <c r="AS24" i="25"/>
  <c r="AH25" i="25" l="1"/>
  <c r="AI25" i="25"/>
  <c r="AD25" i="25"/>
  <c r="AJ25" i="25"/>
  <c r="AF25" i="25"/>
  <c r="AE25" i="25"/>
  <c r="AB25" i="25"/>
  <c r="AK25" i="25"/>
  <c r="AG25" i="25"/>
  <c r="AC25" i="25"/>
  <c r="BI24" i="25"/>
  <c r="BL25" i="25"/>
  <c r="BM25" i="25" s="1"/>
  <c r="BN25" i="25" s="1"/>
  <c r="BJ23" i="25"/>
  <c r="C23" i="25" s="1"/>
  <c r="BD24" i="25"/>
  <c r="AZ24" i="25"/>
  <c r="BA24" i="25"/>
  <c r="BE24" i="25"/>
  <c r="BF24" i="25"/>
  <c r="BH24" i="25"/>
  <c r="BG24" i="25"/>
  <c r="BB24" i="25"/>
  <c r="BC24" i="25"/>
  <c r="AV25" i="25"/>
  <c r="AW25" i="25"/>
  <c r="AR25" i="25"/>
  <c r="AP25" i="25"/>
  <c r="AQ25" i="25"/>
  <c r="AN25" i="25"/>
  <c r="AT25" i="25"/>
  <c r="AS25" i="25"/>
  <c r="AU25" i="25"/>
  <c r="AO25" i="25"/>
  <c r="B27" i="25"/>
  <c r="O26" i="25"/>
  <c r="B28" i="31"/>
  <c r="J27" i="31"/>
  <c r="AH26" i="25" l="1"/>
  <c r="AG26" i="25"/>
  <c r="AF26" i="25"/>
  <c r="AI26" i="25"/>
  <c r="AE26" i="25"/>
  <c r="AD26" i="25"/>
  <c r="AC26" i="25"/>
  <c r="AJ26" i="25"/>
  <c r="AK26" i="25"/>
  <c r="AB26" i="25"/>
  <c r="BA25" i="25"/>
  <c r="BE25" i="25"/>
  <c r="BL26" i="25"/>
  <c r="BM26" i="25" s="1"/>
  <c r="BN26" i="25" s="1"/>
  <c r="BF25" i="25"/>
  <c r="AZ25" i="25"/>
  <c r="BI25" i="25"/>
  <c r="BD25" i="25"/>
  <c r="BJ24" i="25"/>
  <c r="C24" i="25" s="1"/>
  <c r="BG25" i="25"/>
  <c r="BC25" i="25"/>
  <c r="BH25" i="25"/>
  <c r="BB25" i="25"/>
  <c r="AR26" i="25"/>
  <c r="AO26" i="25"/>
  <c r="AU26" i="25"/>
  <c r="AV26" i="25"/>
  <c r="AQ26" i="25"/>
  <c r="AT26" i="25"/>
  <c r="AP26" i="25"/>
  <c r="AN26" i="25"/>
  <c r="AS26" i="25"/>
  <c r="AW26" i="25"/>
  <c r="B29" i="31"/>
  <c r="J28" i="31"/>
  <c r="B28" i="25"/>
  <c r="O27" i="25"/>
  <c r="AI27" i="25" l="1"/>
  <c r="AH27" i="25"/>
  <c r="AG27" i="25"/>
  <c r="AJ27" i="25"/>
  <c r="AB27" i="25"/>
  <c r="AE27" i="25"/>
  <c r="AD27" i="25"/>
  <c r="AK27" i="25"/>
  <c r="AC27" i="25"/>
  <c r="BG26" i="25"/>
  <c r="BE26" i="25"/>
  <c r="BL27" i="25"/>
  <c r="BM27" i="25" s="1"/>
  <c r="BN27" i="25" s="1"/>
  <c r="AF27" i="25"/>
  <c r="BB26" i="25"/>
  <c r="BI26" i="25"/>
  <c r="BJ25" i="25"/>
  <c r="C25" i="25" s="1"/>
  <c r="BH26" i="25"/>
  <c r="AZ26" i="25"/>
  <c r="BF26" i="25"/>
  <c r="BC26" i="25"/>
  <c r="BA26" i="25"/>
  <c r="BD26" i="25"/>
  <c r="B29" i="25"/>
  <c r="O28" i="25"/>
  <c r="AS27" i="25"/>
  <c r="AV27" i="25"/>
  <c r="AN27" i="25"/>
  <c r="AW27" i="25"/>
  <c r="AP27" i="25"/>
  <c r="AT27" i="25"/>
  <c r="AQ27" i="25"/>
  <c r="AU27" i="25"/>
  <c r="AR27" i="25"/>
  <c r="AO27" i="25"/>
  <c r="B30" i="31"/>
  <c r="J29" i="31"/>
  <c r="AH28" i="25" l="1"/>
  <c r="AG28" i="25"/>
  <c r="AC28" i="25"/>
  <c r="AJ28" i="25"/>
  <c r="AF28" i="25"/>
  <c r="AB28" i="25"/>
  <c r="AI28" i="25"/>
  <c r="AE28" i="25"/>
  <c r="BF27" i="25"/>
  <c r="BD27" i="25"/>
  <c r="BL28" i="25"/>
  <c r="BM28" i="25" s="1"/>
  <c r="BN28" i="25" s="1"/>
  <c r="AK28" i="25"/>
  <c r="AD28" i="25"/>
  <c r="BI27" i="25"/>
  <c r="BB27" i="25"/>
  <c r="BE27" i="25"/>
  <c r="BA27" i="25"/>
  <c r="BJ26" i="25"/>
  <c r="C26" i="25" s="1"/>
  <c r="BG27" i="25"/>
  <c r="AZ27" i="25"/>
  <c r="BC27" i="25"/>
  <c r="BH27" i="25"/>
  <c r="B31" i="31"/>
  <c r="J30" i="31"/>
  <c r="AT28" i="25"/>
  <c r="AW28" i="25"/>
  <c r="AO28" i="25"/>
  <c r="AP28" i="25"/>
  <c r="AR28" i="25"/>
  <c r="AQ28" i="25"/>
  <c r="AS28" i="25"/>
  <c r="AN28" i="25"/>
  <c r="AU28" i="25"/>
  <c r="AV28" i="25"/>
  <c r="B30" i="25"/>
  <c r="O29" i="25"/>
  <c r="AD29" i="25" l="1"/>
  <c r="AH29" i="25"/>
  <c r="AG29" i="25"/>
  <c r="AC29" i="25"/>
  <c r="AJ29" i="25"/>
  <c r="AF29" i="25"/>
  <c r="AB29" i="25"/>
  <c r="AI29" i="25"/>
  <c r="AK29" i="25"/>
  <c r="BG28" i="25"/>
  <c r="BC28" i="25"/>
  <c r="BL29" i="25"/>
  <c r="BM29" i="25" s="1"/>
  <c r="BN29" i="25" s="1"/>
  <c r="BI28" i="25"/>
  <c r="BE28" i="25"/>
  <c r="BH28" i="25"/>
  <c r="BA28" i="25"/>
  <c r="BJ27" i="25"/>
  <c r="C27" i="25" s="1"/>
  <c r="AZ28" i="25"/>
  <c r="BD28" i="25"/>
  <c r="BB28" i="25"/>
  <c r="BF28" i="25"/>
  <c r="B31" i="25"/>
  <c r="O30" i="25"/>
  <c r="AP29" i="25"/>
  <c r="AS29" i="25"/>
  <c r="AQ29" i="25"/>
  <c r="AE29" i="25"/>
  <c r="AR29" i="25"/>
  <c r="AO29" i="25"/>
  <c r="AV29" i="25"/>
  <c r="AN29" i="25"/>
  <c r="AW29" i="25"/>
  <c r="AT29" i="25"/>
  <c r="AU29" i="25"/>
  <c r="B32" i="31"/>
  <c r="J31" i="31"/>
  <c r="AH30" i="25" l="1"/>
  <c r="AG30" i="25"/>
  <c r="AC30" i="25"/>
  <c r="AB30" i="25"/>
  <c r="AE30" i="25"/>
  <c r="AD30" i="25"/>
  <c r="AF30" i="25"/>
  <c r="AK30" i="25"/>
  <c r="AI30" i="25"/>
  <c r="BI29" i="25"/>
  <c r="BF29" i="25"/>
  <c r="BL30" i="25"/>
  <c r="BM30" i="25" s="1"/>
  <c r="BN30" i="25" s="1"/>
  <c r="AJ30" i="25"/>
  <c r="AZ29" i="25"/>
  <c r="BA29" i="25"/>
  <c r="BD29" i="25"/>
  <c r="BH29" i="25"/>
  <c r="BC29" i="25"/>
  <c r="BE29" i="25"/>
  <c r="BJ28" i="25"/>
  <c r="C28" i="25" s="1"/>
  <c r="BG29" i="25"/>
  <c r="BB29" i="25"/>
  <c r="AT30" i="25"/>
  <c r="AU30" i="25"/>
  <c r="AV30" i="25"/>
  <c r="AQ30" i="25"/>
  <c r="AS30" i="25"/>
  <c r="AP30" i="25"/>
  <c r="AW30" i="25"/>
  <c r="AN30" i="25"/>
  <c r="AO30" i="25"/>
  <c r="AR30" i="25"/>
  <c r="B33" i="31"/>
  <c r="J32" i="31"/>
  <c r="B32" i="25"/>
  <c r="O31" i="25"/>
  <c r="AC31" i="25" l="1"/>
  <c r="AB31" i="25"/>
  <c r="AE31" i="25"/>
  <c r="B33" i="25"/>
  <c r="AK31" i="25"/>
  <c r="AJ31" i="25"/>
  <c r="AF31" i="25"/>
  <c r="AD31" i="25"/>
  <c r="AI31" i="25"/>
  <c r="AH31" i="25"/>
  <c r="AG31" i="25"/>
  <c r="BI30" i="25"/>
  <c r="BL31" i="25"/>
  <c r="AZ30" i="25"/>
  <c r="BB30" i="25"/>
  <c r="BG30" i="25"/>
  <c r="BA30" i="25"/>
  <c r="BC30" i="25"/>
  <c r="BJ29" i="25"/>
  <c r="C29" i="25" s="1"/>
  <c r="BH30" i="25"/>
  <c r="BE30" i="25"/>
  <c r="BD30" i="25"/>
  <c r="BF30" i="25"/>
  <c r="O32" i="25"/>
  <c r="J33" i="31"/>
  <c r="B34" i="31"/>
  <c r="AO31" i="25"/>
  <c r="AP31" i="25"/>
  <c r="AS31" i="25"/>
  <c r="AN31" i="25"/>
  <c r="AT31" i="25"/>
  <c r="AQ31" i="25"/>
  <c r="AU31" i="25"/>
  <c r="AR31" i="25"/>
  <c r="AV31" i="25"/>
  <c r="AW31" i="25"/>
  <c r="AF32" i="25" l="1"/>
  <c r="AK32" i="25"/>
  <c r="BM31" i="25"/>
  <c r="BN31" i="25" s="1"/>
  <c r="O33" i="25"/>
  <c r="AE32" i="25"/>
  <c r="AH32" i="25"/>
  <c r="AD32" i="25"/>
  <c r="AC32" i="25"/>
  <c r="AJ32" i="25"/>
  <c r="AB32" i="25"/>
  <c r="AG32" i="25"/>
  <c r="BH31" i="25"/>
  <c r="BL32" i="25"/>
  <c r="AI32" i="25"/>
  <c r="BJ30" i="25"/>
  <c r="C30" i="25" s="1"/>
  <c r="BI31" i="25"/>
  <c r="BG31" i="25"/>
  <c r="BF31" i="25"/>
  <c r="BE31" i="25"/>
  <c r="BD31" i="25"/>
  <c r="BC31" i="25"/>
  <c r="BB31" i="25"/>
  <c r="AZ31" i="25"/>
  <c r="BA31" i="25"/>
  <c r="B35" i="31"/>
  <c r="J34" i="31"/>
  <c r="AP32" i="25"/>
  <c r="AO32" i="25"/>
  <c r="AU32" i="25"/>
  <c r="AT32" i="25"/>
  <c r="AN32" i="25"/>
  <c r="AS32" i="25"/>
  <c r="AQ32" i="25"/>
  <c r="AW32" i="25"/>
  <c r="AR32" i="25"/>
  <c r="AV32" i="25"/>
  <c r="AJ33" i="25" l="1"/>
  <c r="AI33" i="25"/>
  <c r="AH33" i="25"/>
  <c r="BM32" i="25"/>
  <c r="BN32" i="25" s="1"/>
  <c r="AU33" i="25"/>
  <c r="AV33" i="25"/>
  <c r="AN33" i="25"/>
  <c r="AK33" i="25"/>
  <c r="AF33" i="25"/>
  <c r="AE33" i="25"/>
  <c r="AT33" i="25"/>
  <c r="AQ33" i="25"/>
  <c r="AO33" i="25"/>
  <c r="AG33" i="25"/>
  <c r="AB33" i="25"/>
  <c r="AD33" i="25"/>
  <c r="BL33" i="25"/>
  <c r="AP33" i="25"/>
  <c r="AC33" i="25"/>
  <c r="BA33" i="25" s="1"/>
  <c r="AR33" i="25"/>
  <c r="BD33" i="25" s="1"/>
  <c r="AW33" i="25"/>
  <c r="AS33" i="25"/>
  <c r="BE33" i="25" s="1"/>
  <c r="BC32" i="25"/>
  <c r="BG32" i="25"/>
  <c r="BI32" i="25"/>
  <c r="BD32" i="25"/>
  <c r="BH32" i="25"/>
  <c r="BF32" i="25"/>
  <c r="BB32" i="25"/>
  <c r="BJ31" i="25"/>
  <c r="C31" i="25" s="1"/>
  <c r="BE32" i="25"/>
  <c r="AZ32" i="25"/>
  <c r="BA32" i="25"/>
  <c r="B36" i="31"/>
  <c r="J35" i="31"/>
  <c r="BG33" i="25" l="1"/>
  <c r="BB33" i="25"/>
  <c r="BC33" i="25"/>
  <c r="BH33" i="25"/>
  <c r="BF33" i="25"/>
  <c r="AZ33" i="25"/>
  <c r="BI33" i="25"/>
  <c r="BM33" i="25"/>
  <c r="BN33" i="25" s="1"/>
  <c r="A63" i="25"/>
  <c r="A62" i="25"/>
  <c r="BJ32" i="25"/>
  <c r="C32" i="25" s="1"/>
  <c r="J36" i="31"/>
  <c r="B37" i="31"/>
  <c r="BJ33" i="25" l="1"/>
  <c r="C33" i="25" s="1"/>
  <c r="B38" i="3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B49" i="31" l="1"/>
  <c r="J48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B60" i="31" l="1"/>
  <c r="J59" i="31"/>
  <c r="J60" i="31" l="1"/>
  <c r="B61" i="31"/>
  <c r="J61" i="31" l="1"/>
  <c r="B62" i="31"/>
  <c r="J62" i="31" l="1"/>
  <c r="B63" i="31"/>
  <c r="B64" i="31" l="1"/>
  <c r="J63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B73" i="31" l="1"/>
  <c r="J72" i="31"/>
  <c r="J73" i="31" l="1"/>
  <c r="B74" i="31"/>
  <c r="J74" i="31" l="1"/>
  <c r="B75" i="31"/>
  <c r="B76" i="31" l="1"/>
  <c r="J75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B87" i="31" l="1"/>
  <c r="J86" i="31"/>
  <c r="J87" i="31" l="1"/>
  <c r="B88" i="31"/>
  <c r="J88" i="31" l="1"/>
  <c r="B89" i="31"/>
  <c r="B90" i="31" l="1"/>
  <c r="J89" i="31"/>
  <c r="B91" i="31" l="1"/>
  <c r="J90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B98" i="31" l="1"/>
  <c r="J97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B106" i="31" l="1"/>
  <c r="J105" i="31"/>
  <c r="J106" i="31" l="1"/>
  <c r="B107" i="31"/>
  <c r="B108" i="31" l="1"/>
  <c r="J107" i="31"/>
  <c r="J108" i="31" l="1"/>
  <c r="B109" i="31"/>
  <c r="B110" i="31" l="1"/>
  <c r="J109" i="31"/>
  <c r="J110" i="31" l="1"/>
  <c r="B111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B124" i="31" l="1"/>
  <c r="J123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B143" i="31" l="1"/>
  <c r="J142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B151" i="31" l="1"/>
  <c r="J150" i="31"/>
  <c r="J151" i="31" l="1"/>
  <c r="B152" i="31"/>
  <c r="J152" i="31" l="1"/>
  <c r="B153" i="31"/>
  <c r="J153" i="31" l="1"/>
  <c r="B154" i="31"/>
  <c r="J154" i="31" l="1"/>
  <c r="B155" i="31"/>
  <c r="B156" i="31" l="1"/>
  <c r="J155" i="31"/>
  <c r="J156" i="31" l="1"/>
  <c r="B157" i="31"/>
  <c r="J157" i="31" l="1"/>
  <c r="B158" i="31"/>
  <c r="J158" i="31" l="1"/>
  <c r="B159" i="31"/>
  <c r="B160" i="31" l="1"/>
  <c r="J159" i="31"/>
  <c r="J160" i="31" l="1"/>
  <c r="B161" i="31"/>
  <c r="B162" i="31" l="1"/>
  <c r="J161" i="31"/>
  <c r="J162" i="31" l="1"/>
  <c r="B163" i="31"/>
  <c r="B164" i="31" l="1"/>
  <c r="J163" i="31"/>
  <c r="B165" i="31" l="1"/>
  <c r="J164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B182" i="31" l="1"/>
  <c r="J181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J191" i="31"/>
  <c r="J192" i="31" l="1"/>
  <c r="B193" i="31"/>
  <c r="B194" i="31" l="1"/>
  <c r="J193" i="31"/>
  <c r="J194" i="31" l="1"/>
  <c r="B195" i="31"/>
  <c r="B196" i="31" l="1"/>
  <c r="J195" i="31"/>
  <c r="J196" i="31" l="1"/>
  <c r="B197" i="31"/>
  <c r="J197" i="31" l="1"/>
  <c r="B198" i="31"/>
  <c r="J198" i="31" l="1"/>
  <c r="B199" i="31"/>
  <c r="J199" i="31" l="1"/>
  <c r="B200" i="31"/>
  <c r="J200" i="31" l="1"/>
  <c r="B201" i="31"/>
  <c r="J201" i="31" l="1"/>
  <c r="B202" i="31"/>
  <c r="J202" i="31" l="1"/>
  <c r="B203" i="31"/>
  <c r="J203" i="31" l="1"/>
  <c r="B204" i="31"/>
  <c r="B205" i="31" l="1"/>
  <c r="J204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J211" i="31" l="1"/>
  <c r="B212" i="31"/>
  <c r="J212" i="31" l="1"/>
  <c r="B213" i="31"/>
  <c r="B214" i="31" l="1"/>
  <c r="J213" i="31"/>
  <c r="J214" i="31" l="1"/>
  <c r="B215" i="31"/>
  <c r="J215" i="31" l="1"/>
  <c r="B216" i="31"/>
  <c r="B217" i="31" s="1"/>
  <c r="B218" i="31" l="1"/>
  <c r="J217" i="31"/>
  <c r="J216" i="31"/>
  <c r="B219" i="31" l="1"/>
  <c r="J218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B227" i="31" l="1"/>
  <c r="J226" i="31"/>
  <c r="J227" i="31" l="1"/>
  <c r="B228" i="31"/>
  <c r="J228" i="31" l="1"/>
  <c r="B229" i="31"/>
  <c r="B230" i="31" l="1"/>
  <c r="J229" i="31"/>
  <c r="B231" i="31" l="1"/>
  <c r="J230" i="31"/>
  <c r="B232" i="31" l="1"/>
  <c r="J231" i="31"/>
  <c r="J232" i="31" l="1"/>
  <c r="B233" i="31"/>
  <c r="B234" i="31" l="1"/>
  <c r="J233" i="31"/>
  <c r="B235" i="31" l="1"/>
  <c r="J234" i="31"/>
  <c r="B236" i="31" l="1"/>
  <c r="J235" i="31"/>
  <c r="J236" i="31" l="1"/>
  <c r="B237" i="31"/>
  <c r="J237" i="31" l="1"/>
  <c r="B238" i="31"/>
  <c r="B239" i="31" l="1"/>
  <c r="J238" i="31"/>
  <c r="B240" i="31" l="1"/>
  <c r="J240" i="31" s="1"/>
  <c r="J239" i="31"/>
  <c r="B241" i="31" l="1"/>
  <c r="B242" i="31" l="1"/>
  <c r="J241" i="31"/>
  <c r="F241" i="31" s="1"/>
  <c r="J242" i="31" l="1"/>
  <c r="F242" i="31" s="1"/>
  <c r="B243" i="31"/>
  <c r="B244" i="31" l="1"/>
  <c r="J243" i="31"/>
  <c r="F243" i="31" s="1"/>
  <c r="J244" i="31" l="1"/>
  <c r="F244" i="31" s="1"/>
  <c r="B245" i="31"/>
  <c r="B246" i="31" l="1"/>
  <c r="J245" i="31"/>
  <c r="F245" i="31" s="1"/>
  <c r="J246" i="31" l="1"/>
  <c r="F246" i="31" s="1"/>
  <c r="B247" i="31"/>
  <c r="J247" i="31" l="1"/>
  <c r="F247" i="31" s="1"/>
  <c r="B248" i="31"/>
  <c r="B249" i="31" l="1"/>
  <c r="J248" i="31"/>
  <c r="F248" i="31" s="1"/>
  <c r="J249" i="31" l="1"/>
  <c r="F249" i="31" s="1"/>
  <c r="B250" i="31"/>
  <c r="J250" i="31" l="1"/>
  <c r="F250" i="31" s="1"/>
  <c r="B251" i="31"/>
  <c r="B252" i="31" l="1"/>
  <c r="J251" i="31"/>
  <c r="F251" i="31" s="1"/>
  <c r="B253" i="31" l="1"/>
  <c r="J252" i="31"/>
  <c r="F252" i="31" s="1"/>
  <c r="B254" i="31" l="1"/>
  <c r="J253" i="31"/>
  <c r="F253" i="31" s="1"/>
  <c r="B266" i="31"/>
  <c r="J254" i="31" l="1"/>
  <c r="F254" i="31" s="1"/>
  <c r="B255" i="31"/>
  <c r="J255" i="31" l="1"/>
  <c r="F255" i="31" s="1"/>
  <c r="B256" i="31"/>
  <c r="J256" i="31" l="1"/>
  <c r="F256" i="31" s="1"/>
  <c r="B257" i="31"/>
  <c r="J257" i="31" l="1"/>
  <c r="F257" i="31" s="1"/>
  <c r="B258" i="31"/>
  <c r="J258" i="31" l="1"/>
  <c r="F258" i="31" s="1"/>
  <c r="B259" i="31"/>
  <c r="J259" i="31" l="1"/>
  <c r="F259" i="31" s="1"/>
  <c r="B260" i="31"/>
  <c r="J260" i="31" l="1"/>
  <c r="F260" i="31" s="1"/>
  <c r="B261" i="31"/>
  <c r="B262" i="31" l="1"/>
  <c r="J261" i="31"/>
  <c r="F261" i="31" s="1"/>
  <c r="J262" i="31" l="1"/>
  <c r="F262" i="31" s="1"/>
  <c r="B263" i="31"/>
  <c r="J263" i="31" l="1"/>
  <c r="F263" i="31" s="1"/>
  <c r="B264" i="31"/>
  <c r="J264" i="31" l="1"/>
  <c r="F264" i="31" s="1"/>
  <c r="K209" i="31" l="1"/>
  <c r="D209" i="31"/>
  <c r="D160" i="31"/>
  <c r="K160" i="31"/>
  <c r="D213" i="31"/>
  <c r="K213" i="31"/>
  <c r="D228" i="31"/>
  <c r="K228" i="31"/>
  <c r="D151" i="31"/>
  <c r="K151" i="31"/>
  <c r="K153" i="31"/>
  <c r="D153" i="31"/>
  <c r="D165" i="31"/>
  <c r="K165" i="31"/>
  <c r="K138" i="31"/>
  <c r="D138" i="31"/>
  <c r="K137" i="31"/>
  <c r="D137" i="31"/>
  <c r="D230" i="31"/>
  <c r="D229" i="31"/>
  <c r="K229" i="31"/>
  <c r="O34" i="31"/>
  <c r="K149" i="31"/>
  <c r="D149" i="31"/>
  <c r="K184" i="31"/>
  <c r="D184" i="31"/>
  <c r="D161" i="31"/>
  <c r="K161" i="31"/>
  <c r="O27" i="31"/>
  <c r="D145" i="31"/>
  <c r="K145" i="31"/>
  <c r="D190" i="31"/>
  <c r="K190" i="31"/>
  <c r="K154" i="31"/>
  <c r="D154" i="31"/>
  <c r="K144" i="31"/>
  <c r="D144" i="31"/>
  <c r="K155" i="31"/>
  <c r="D155" i="31"/>
  <c r="K187" i="31"/>
  <c r="D187" i="31"/>
  <c r="K217" i="31"/>
  <c r="O33" i="31"/>
  <c r="D217" i="31"/>
  <c r="D194" i="31"/>
  <c r="K194" i="31"/>
  <c r="K158" i="31"/>
  <c r="D158" i="31"/>
  <c r="K152" i="31"/>
  <c r="D152" i="31"/>
  <c r="O29" i="31"/>
  <c r="K169" i="31"/>
  <c r="D169" i="31"/>
  <c r="K200" i="31"/>
  <c r="D200" i="31"/>
  <c r="K171" i="31"/>
  <c r="D171" i="31"/>
  <c r="K147" i="31"/>
  <c r="D147" i="31"/>
  <c r="K216" i="31"/>
  <c r="D216" i="31"/>
  <c r="D178" i="31"/>
  <c r="K178" i="31"/>
  <c r="D223" i="31"/>
  <c r="K223" i="31"/>
  <c r="K240" i="31"/>
  <c r="D163" i="31"/>
  <c r="K163" i="31"/>
  <c r="K174" i="31"/>
  <c r="D174" i="31"/>
  <c r="K236" i="31"/>
  <c r="K136" i="31"/>
  <c r="D136" i="31"/>
  <c r="K208" i="31"/>
  <c r="D208" i="31"/>
  <c r="K231" i="31"/>
  <c r="K183" i="31"/>
  <c r="D183" i="31"/>
  <c r="K238" i="31"/>
  <c r="D182" i="31"/>
  <c r="K182" i="31"/>
  <c r="K221" i="31"/>
  <c r="D221" i="31"/>
  <c r="D148" i="31"/>
  <c r="K148" i="31"/>
  <c r="D195" i="31"/>
  <c r="K195" i="31"/>
  <c r="K142" i="31"/>
  <c r="D142" i="31"/>
  <c r="D176" i="31"/>
  <c r="K176" i="31"/>
  <c r="D231" i="31"/>
  <c r="K230" i="31"/>
  <c r="K203" i="31"/>
  <c r="D203" i="31"/>
  <c r="K134" i="31"/>
  <c r="D134" i="31"/>
  <c r="K167" i="31"/>
  <c r="D167" i="31"/>
  <c r="K237" i="31"/>
  <c r="D202" i="31"/>
  <c r="K202" i="31"/>
  <c r="D186" i="31"/>
  <c r="K186" i="31"/>
  <c r="O31" i="31"/>
  <c r="D193" i="31"/>
  <c r="K193" i="31"/>
  <c r="K185" i="31"/>
  <c r="D185" i="31"/>
  <c r="K159" i="31"/>
  <c r="D159" i="31"/>
  <c r="D212" i="31"/>
  <c r="K212" i="31"/>
  <c r="D210" i="31"/>
  <c r="K210" i="31"/>
  <c r="K235" i="31"/>
  <c r="D198" i="31"/>
  <c r="K198" i="31"/>
  <c r="D189" i="31"/>
  <c r="K189" i="31"/>
  <c r="K150" i="31"/>
  <c r="D150" i="31"/>
  <c r="D225" i="31"/>
  <c r="K225" i="31"/>
  <c r="K175" i="31"/>
  <c r="D175" i="31"/>
  <c r="K170" i="31"/>
  <c r="D170" i="31"/>
  <c r="K219" i="31"/>
  <c r="D219" i="31"/>
  <c r="K168" i="31"/>
  <c r="D168" i="31"/>
  <c r="K232" i="31"/>
  <c r="K133" i="31"/>
  <c r="D133" i="31"/>
  <c r="O26" i="31"/>
  <c r="K157" i="31"/>
  <c r="O28" i="31"/>
  <c r="D157" i="31"/>
  <c r="K214" i="31"/>
  <c r="D214" i="31"/>
  <c r="D146" i="31"/>
  <c r="K146" i="31"/>
  <c r="K143" i="31"/>
  <c r="D143" i="31"/>
  <c r="D139" i="31"/>
  <c r="K139" i="31"/>
  <c r="D164" i="31"/>
  <c r="K164" i="31"/>
  <c r="K234" i="31"/>
  <c r="K201" i="31"/>
  <c r="D201" i="31"/>
  <c r="D227" i="31"/>
  <c r="K227" i="31"/>
  <c r="K224" i="31"/>
  <c r="D224" i="31"/>
  <c r="K233" i="31"/>
  <c r="K140" i="31"/>
  <c r="D140" i="31"/>
  <c r="K135" i="31"/>
  <c r="D135" i="31"/>
  <c r="D220" i="31"/>
  <c r="K220" i="31"/>
  <c r="K191" i="31"/>
  <c r="D191" i="31"/>
  <c r="D226" i="31"/>
  <c r="K226" i="31"/>
  <c r="D172" i="31"/>
  <c r="K172" i="31"/>
  <c r="K192" i="31"/>
  <c r="D192" i="31"/>
  <c r="K162" i="31"/>
  <c r="D162" i="31"/>
  <c r="K156" i="31"/>
  <c r="D156" i="31"/>
  <c r="D215" i="31"/>
  <c r="K215" i="31"/>
  <c r="D188" i="31"/>
  <c r="K188" i="31"/>
  <c r="D199" i="31"/>
  <c r="K199" i="31"/>
  <c r="K173" i="31"/>
  <c r="D173" i="31"/>
  <c r="D206" i="31"/>
  <c r="K206" i="31"/>
  <c r="K222" i="31"/>
  <c r="D222" i="31"/>
  <c r="D179" i="31"/>
  <c r="K179" i="31"/>
  <c r="D197" i="31"/>
  <c r="K197" i="31"/>
  <c r="K239" i="31"/>
  <c r="K141" i="31"/>
  <c r="D141" i="31"/>
  <c r="D205" i="31"/>
  <c r="K205" i="31"/>
  <c r="O32" i="31"/>
  <c r="D180" i="31"/>
  <c r="K180" i="31"/>
  <c r="O30" i="31"/>
  <c r="K181" i="31"/>
  <c r="D181" i="31"/>
  <c r="K207" i="31"/>
  <c r="D207" i="31"/>
  <c r="D196" i="31"/>
  <c r="K196" i="31"/>
  <c r="K177" i="31"/>
  <c r="D177" i="31"/>
  <c r="K166" i="31"/>
  <c r="D166" i="31"/>
  <c r="K218" i="31"/>
  <c r="D218" i="31"/>
  <c r="D211" i="31"/>
  <c r="K211" i="31"/>
  <c r="D204" i="31"/>
  <c r="K204" i="31"/>
  <c r="K251" i="31" l="1"/>
  <c r="N28" i="31"/>
  <c r="K244" i="31"/>
  <c r="K250" i="31"/>
  <c r="K248" i="31"/>
  <c r="D233" i="31"/>
  <c r="N30" i="31"/>
  <c r="N32" i="31"/>
  <c r="D239" i="31"/>
  <c r="D234" i="31"/>
  <c r="D237" i="31"/>
  <c r="D238" i="31"/>
  <c r="K243" i="31"/>
  <c r="D236" i="31"/>
  <c r="N29" i="31"/>
  <c r="K246" i="31"/>
  <c r="K249" i="31"/>
  <c r="K245" i="31"/>
  <c r="D232" i="31"/>
  <c r="K247" i="31"/>
  <c r="K242" i="31"/>
  <c r="K252" i="31"/>
  <c r="O35" i="31"/>
  <c r="K241" i="31"/>
  <c r="D241" i="31"/>
  <c r="D235" i="31"/>
  <c r="N31" i="31"/>
  <c r="D240" i="31"/>
  <c r="N33" i="31"/>
  <c r="N27" i="31"/>
  <c r="N34" i="31" l="1"/>
  <c r="R34" i="31" s="1"/>
  <c r="R27" i="31"/>
  <c r="K253" i="31"/>
  <c r="D253" i="31"/>
  <c r="O36" i="31"/>
  <c r="K259" i="31"/>
  <c r="D259" i="31"/>
  <c r="K258" i="31"/>
  <c r="D258" i="31"/>
  <c r="K260" i="31"/>
  <c r="D260" i="31"/>
  <c r="K262" i="31"/>
  <c r="D262" i="31"/>
  <c r="K256" i="31"/>
  <c r="D256" i="31"/>
  <c r="K257" i="31"/>
  <c r="D257" i="31"/>
  <c r="K261" i="31"/>
  <c r="D261" i="31"/>
  <c r="R29" i="31"/>
  <c r="K255" i="31"/>
  <c r="D255" i="31"/>
  <c r="R28" i="31"/>
  <c r="R31" i="31"/>
  <c r="D252" i="31"/>
  <c r="D242" i="31"/>
  <c r="D247" i="31"/>
  <c r="D246" i="31"/>
  <c r="R32" i="31"/>
  <c r="D248" i="31"/>
  <c r="D250" i="31"/>
  <c r="D244" i="31"/>
  <c r="K264" i="31"/>
  <c r="D264" i="31"/>
  <c r="K263" i="31"/>
  <c r="D263" i="31"/>
  <c r="R33" i="31"/>
  <c r="D254" i="31"/>
  <c r="K254" i="31"/>
  <c r="D245" i="31"/>
  <c r="D249" i="31"/>
  <c r="D243" i="31"/>
  <c r="R30" i="31"/>
  <c r="D251" i="31"/>
  <c r="N36" i="31" l="1"/>
  <c r="R36" i="31" s="1"/>
  <c r="N35" i="31"/>
  <c r="R35" i="31" l="1"/>
  <c r="E191" i="31"/>
  <c r="E166" i="31"/>
  <c r="E198" i="31"/>
  <c r="E152" i="31"/>
  <c r="E224" i="31"/>
  <c r="E228" i="31"/>
  <c r="E195" i="31"/>
  <c r="E154" i="31"/>
  <c r="E214" i="31"/>
  <c r="E168" i="31"/>
  <c r="E160" i="31"/>
  <c r="E158" i="31"/>
  <c r="E227" i="31"/>
  <c r="E170" i="31"/>
  <c r="E202" i="31"/>
  <c r="E222" i="31"/>
  <c r="E164" i="31"/>
  <c r="E178" i="31"/>
  <c r="E144" i="31"/>
  <c r="E197" i="31"/>
  <c r="E226" i="31"/>
  <c r="E190" i="31"/>
  <c r="E223" i="31"/>
  <c r="E163" i="31"/>
  <c r="E196" i="31"/>
  <c r="E184" i="31"/>
  <c r="E201" i="31"/>
  <c r="E153" i="31"/>
  <c r="E155" i="31"/>
  <c r="E171" i="31"/>
  <c r="E208" i="31"/>
  <c r="E135" i="31"/>
  <c r="E138" i="31"/>
  <c r="E182" i="31"/>
  <c r="E225" i="31"/>
  <c r="E213" i="31"/>
  <c r="E194" i="31"/>
  <c r="E185" i="31"/>
  <c r="E134" i="31"/>
  <c r="E218" i="31"/>
  <c r="E220" i="31"/>
  <c r="E162" i="31"/>
  <c r="E210" i="31"/>
  <c r="G185" i="31" l="1"/>
  <c r="C251" i="31"/>
  <c r="E239" i="31"/>
  <c r="G163" i="31"/>
  <c r="G190" i="31"/>
  <c r="G164" i="31"/>
  <c r="G160" i="31"/>
  <c r="G198" i="31"/>
  <c r="G218" i="31"/>
  <c r="G182" i="31"/>
  <c r="G201" i="31"/>
  <c r="G226" i="31"/>
  <c r="G210" i="31"/>
  <c r="G220" i="31"/>
  <c r="G155" i="31"/>
  <c r="G153" i="31"/>
  <c r="G196" i="31"/>
  <c r="E231" i="31"/>
  <c r="C243" i="31"/>
  <c r="E232" i="31"/>
  <c r="C244" i="31"/>
  <c r="G222" i="31"/>
  <c r="G202" i="31"/>
  <c r="G170" i="31"/>
  <c r="G158" i="31"/>
  <c r="G168" i="31"/>
  <c r="G154" i="31"/>
  <c r="G152" i="31"/>
  <c r="G191" i="31"/>
  <c r="G134" i="31"/>
  <c r="C242" i="31"/>
  <c r="E230" i="31"/>
  <c r="G162" i="31"/>
  <c r="G194" i="31"/>
  <c r="G225" i="31"/>
  <c r="G171" i="31"/>
  <c r="G184" i="31"/>
  <c r="G197" i="31"/>
  <c r="G144" i="31"/>
  <c r="G228" i="31"/>
  <c r="C245" i="31"/>
  <c r="E233" i="31"/>
  <c r="G213" i="31"/>
  <c r="G135" i="31"/>
  <c r="G223" i="31"/>
  <c r="G138" i="31"/>
  <c r="G208" i="31"/>
  <c r="G178" i="31"/>
  <c r="G227" i="31"/>
  <c r="G214" i="31"/>
  <c r="G195" i="31"/>
  <c r="E235" i="31"/>
  <c r="C247" i="31"/>
  <c r="G224" i="31"/>
  <c r="G166" i="31"/>
  <c r="E147" i="31"/>
  <c r="E186" i="31"/>
  <c r="E176" i="31"/>
  <c r="E146" i="31"/>
  <c r="E151" i="31"/>
  <c r="E187" i="31"/>
  <c r="E143" i="31"/>
  <c r="E142" i="31"/>
  <c r="E175" i="31"/>
  <c r="E174" i="31"/>
  <c r="E188" i="31"/>
  <c r="E216" i="31"/>
  <c r="E161" i="31"/>
  <c r="E192" i="31"/>
  <c r="E211" i="31"/>
  <c r="E189" i="31"/>
  <c r="E221" i="31"/>
  <c r="E165" i="31"/>
  <c r="E207" i="31"/>
  <c r="E183" i="31"/>
  <c r="E203" i="31"/>
  <c r="E204" i="31"/>
  <c r="E173" i="31"/>
  <c r="E206" i="31"/>
  <c r="E200" i="31"/>
  <c r="E159" i="31"/>
  <c r="E149" i="31"/>
  <c r="E148" i="31"/>
  <c r="E177" i="31"/>
  <c r="E156" i="31"/>
  <c r="E219" i="31"/>
  <c r="E212" i="31"/>
  <c r="E199" i="31"/>
  <c r="E150" i="31"/>
  <c r="E140" i="31"/>
  <c r="E139" i="31"/>
  <c r="E180" i="31"/>
  <c r="E172" i="31"/>
  <c r="E179" i="31"/>
  <c r="E167" i="31"/>
  <c r="E137" i="31"/>
  <c r="E136" i="31"/>
  <c r="E141" i="31"/>
  <c r="E215" i="31"/>
  <c r="E209" i="31"/>
  <c r="G209" i="31" l="1"/>
  <c r="G167" i="31"/>
  <c r="E237" i="31"/>
  <c r="C249" i="31"/>
  <c r="G177" i="31"/>
  <c r="G149" i="31"/>
  <c r="G189" i="31"/>
  <c r="G146" i="31"/>
  <c r="E245" i="31"/>
  <c r="C257" i="31"/>
  <c r="E257" i="31" s="1"/>
  <c r="G215" i="31"/>
  <c r="G172" i="31"/>
  <c r="G212" i="31"/>
  <c r="C246" i="31"/>
  <c r="E234" i="31"/>
  <c r="G148" i="31"/>
  <c r="G200" i="31"/>
  <c r="G183" i="31"/>
  <c r="E157" i="31"/>
  <c r="M28" i="31"/>
  <c r="G165" i="31"/>
  <c r="G161" i="31"/>
  <c r="G188" i="31"/>
  <c r="G143" i="31"/>
  <c r="C259" i="31"/>
  <c r="E259" i="31" s="1"/>
  <c r="E247" i="31"/>
  <c r="E242" i="31"/>
  <c r="C254" i="31"/>
  <c r="E254" i="31" s="1"/>
  <c r="C256" i="31"/>
  <c r="E256" i="31" s="1"/>
  <c r="E244" i="31"/>
  <c r="C263" i="31"/>
  <c r="E263" i="31" s="1"/>
  <c r="E251" i="31"/>
  <c r="E238" i="31"/>
  <c r="C250" i="31"/>
  <c r="G139" i="31"/>
  <c r="G206" i="31"/>
  <c r="G216" i="31"/>
  <c r="G151" i="31"/>
  <c r="G147" i="31"/>
  <c r="C255" i="31"/>
  <c r="E255" i="31" s="1"/>
  <c r="E243" i="31"/>
  <c r="G141" i="31"/>
  <c r="G136" i="31"/>
  <c r="G140" i="31"/>
  <c r="G199" i="31"/>
  <c r="M27" i="31"/>
  <c r="E145" i="31"/>
  <c r="G156" i="31"/>
  <c r="M30" i="31"/>
  <c r="E181" i="31"/>
  <c r="G173" i="31"/>
  <c r="G207" i="31"/>
  <c r="G221" i="31"/>
  <c r="M32" i="31"/>
  <c r="E205" i="31"/>
  <c r="G192" i="31"/>
  <c r="E193" i="31"/>
  <c r="M31" i="31"/>
  <c r="E236" i="31"/>
  <c r="C248" i="31"/>
  <c r="G187" i="31"/>
  <c r="G235" i="31"/>
  <c r="G233" i="31"/>
  <c r="G232" i="31"/>
  <c r="G179" i="31"/>
  <c r="G219" i="31"/>
  <c r="G203" i="31"/>
  <c r="G174" i="31"/>
  <c r="G137" i="31"/>
  <c r="E240" i="31"/>
  <c r="C252" i="31"/>
  <c r="G180" i="31"/>
  <c r="G150" i="31"/>
  <c r="G159" i="31"/>
  <c r="G204" i="31"/>
  <c r="G211" i="31"/>
  <c r="G175" i="31"/>
  <c r="G142" i="31"/>
  <c r="G176" i="31"/>
  <c r="G186" i="31"/>
  <c r="G230" i="31"/>
  <c r="G231" i="31"/>
  <c r="G239" i="31"/>
  <c r="G247" i="31" l="1"/>
  <c r="G245" i="31"/>
  <c r="C241" i="31"/>
  <c r="M34" i="31"/>
  <c r="E229" i="31"/>
  <c r="G193" i="31"/>
  <c r="P32" i="31"/>
  <c r="Q32" i="31"/>
  <c r="Q30" i="31"/>
  <c r="P30" i="31"/>
  <c r="Q27" i="31"/>
  <c r="P27" i="31"/>
  <c r="G255" i="31"/>
  <c r="G238" i="31"/>
  <c r="G254" i="31"/>
  <c r="E249" i="31"/>
  <c r="C261" i="31"/>
  <c r="E261" i="31" s="1"/>
  <c r="M26" i="31"/>
  <c r="E133" i="31"/>
  <c r="G236" i="31"/>
  <c r="G263" i="31"/>
  <c r="G244" i="31"/>
  <c r="E217" i="31"/>
  <c r="M33" i="31"/>
  <c r="E169" i="31"/>
  <c r="M29" i="31"/>
  <c r="C264" i="31"/>
  <c r="E264" i="31" s="1"/>
  <c r="E252" i="31"/>
  <c r="E248" i="31"/>
  <c r="C260" i="31"/>
  <c r="E260" i="31" s="1"/>
  <c r="G251" i="31"/>
  <c r="G242" i="31"/>
  <c r="P28" i="31"/>
  <c r="Q28" i="31"/>
  <c r="G234" i="31"/>
  <c r="G257" i="31"/>
  <c r="G237" i="31"/>
  <c r="G240" i="31"/>
  <c r="G157" i="31"/>
  <c r="C258" i="31"/>
  <c r="E258" i="31" s="1"/>
  <c r="E246" i="31"/>
  <c r="Q31" i="31"/>
  <c r="P31" i="31"/>
  <c r="G205" i="31"/>
  <c r="G181" i="31"/>
  <c r="G145" i="31"/>
  <c r="G243" i="31"/>
  <c r="C262" i="31"/>
  <c r="E262" i="31" s="1"/>
  <c r="E250" i="31"/>
  <c r="G256" i="31"/>
  <c r="G259" i="31"/>
  <c r="G258" i="31" l="1"/>
  <c r="G248" i="31"/>
  <c r="G252" i="31"/>
  <c r="Q33" i="31"/>
  <c r="P33" i="31"/>
  <c r="G249" i="31"/>
  <c r="P34" i="31"/>
  <c r="Q34" i="31"/>
  <c r="G264" i="31"/>
  <c r="G217" i="31"/>
  <c r="E241" i="31"/>
  <c r="C253" i="31"/>
  <c r="M35" i="31"/>
  <c r="G250" i="31"/>
  <c r="Q29" i="31"/>
  <c r="P29" i="31"/>
  <c r="G133" i="31"/>
  <c r="G262" i="31"/>
  <c r="G246" i="31"/>
  <c r="G260" i="31"/>
  <c r="G169" i="31"/>
  <c r="Q26" i="31"/>
  <c r="G261" i="31"/>
  <c r="G229" i="31"/>
  <c r="G241" i="31" l="1"/>
  <c r="Q35" i="31"/>
  <c r="P35" i="31"/>
  <c r="E253" i="31"/>
  <c r="M36" i="31"/>
  <c r="Q36" i="31" l="1"/>
  <c r="P36" i="31"/>
  <c r="G253" i="31"/>
  <c r="D81" i="31" l="1"/>
  <c r="K81" i="31"/>
  <c r="K18" i="31"/>
  <c r="D18" i="31"/>
  <c r="D61" i="31"/>
  <c r="K61" i="31"/>
  <c r="O20" i="31"/>
  <c r="K106" i="31"/>
  <c r="D106" i="31"/>
  <c r="K34" i="31"/>
  <c r="D34" i="31"/>
  <c r="K46" i="31"/>
  <c r="D46" i="31"/>
  <c r="D86" i="31"/>
  <c r="K86" i="31"/>
  <c r="D19" i="31"/>
  <c r="K19" i="31"/>
  <c r="K45" i="31"/>
  <c r="D45" i="31"/>
  <c r="D82" i="31"/>
  <c r="K82" i="31"/>
  <c r="D98" i="31"/>
  <c r="K98" i="31"/>
  <c r="D116" i="31"/>
  <c r="K116" i="31"/>
  <c r="K24" i="31"/>
  <c r="D24" i="31"/>
  <c r="D40" i="31"/>
  <c r="K40" i="31"/>
  <c r="K59" i="31"/>
  <c r="D59" i="31"/>
  <c r="D72" i="31"/>
  <c r="K72" i="31"/>
  <c r="K102" i="31"/>
  <c r="D102" i="31"/>
  <c r="D129" i="31"/>
  <c r="K129" i="31"/>
  <c r="K21" i="31"/>
  <c r="D21" i="31"/>
  <c r="K38" i="31"/>
  <c r="D38" i="31"/>
  <c r="K55" i="31"/>
  <c r="D55" i="31"/>
  <c r="K64" i="31"/>
  <c r="D64" i="31"/>
  <c r="K80" i="31"/>
  <c r="D80" i="31"/>
  <c r="K113" i="31"/>
  <c r="D113" i="31"/>
  <c r="D20" i="31"/>
  <c r="K20" i="31"/>
  <c r="K37" i="31"/>
  <c r="O18" i="31"/>
  <c r="D37" i="31"/>
  <c r="K48" i="31"/>
  <c r="D48" i="31"/>
  <c r="K79" i="31"/>
  <c r="D79" i="31"/>
  <c r="K90" i="31"/>
  <c r="D90" i="31"/>
  <c r="D101" i="31"/>
  <c r="K101" i="31"/>
  <c r="D125" i="31"/>
  <c r="K125" i="31"/>
  <c r="D23" i="31"/>
  <c r="K23" i="31"/>
  <c r="K35" i="31"/>
  <c r="D35" i="31"/>
  <c r="D52" i="31"/>
  <c r="K52" i="31"/>
  <c r="K70" i="31"/>
  <c r="D70" i="31"/>
  <c r="K84" i="31"/>
  <c r="D84" i="31"/>
  <c r="O24" i="31"/>
  <c r="K109" i="31"/>
  <c r="D109" i="31"/>
  <c r="K111" i="31"/>
  <c r="D111" i="31"/>
  <c r="D130" i="31"/>
  <c r="K130" i="31"/>
  <c r="D105" i="31"/>
  <c r="K105" i="31"/>
  <c r="K119" i="31"/>
  <c r="D119" i="31"/>
  <c r="D54" i="31"/>
  <c r="K54" i="31"/>
  <c r="D123" i="31"/>
  <c r="K123" i="31"/>
  <c r="K32" i="31"/>
  <c r="D32" i="31"/>
  <c r="K76" i="31"/>
  <c r="D76" i="31"/>
  <c r="D74" i="31"/>
  <c r="K74" i="31"/>
  <c r="D131" i="31"/>
  <c r="K131" i="31"/>
  <c r="K14" i="31"/>
  <c r="D14" i="31"/>
  <c r="D28" i="31"/>
  <c r="K28" i="31"/>
  <c r="D44" i="31"/>
  <c r="K44" i="31"/>
  <c r="K62" i="31"/>
  <c r="D62" i="31"/>
  <c r="O21" i="31"/>
  <c r="D73" i="31"/>
  <c r="K73" i="31"/>
  <c r="D88" i="31"/>
  <c r="K88" i="31"/>
  <c r="D108" i="31"/>
  <c r="K108" i="31"/>
  <c r="K43" i="31"/>
  <c r="D43" i="31"/>
  <c r="D58" i="31"/>
  <c r="K58" i="31"/>
  <c r="K71" i="31"/>
  <c r="D71" i="31"/>
  <c r="K87" i="31"/>
  <c r="D87" i="31"/>
  <c r="D100" i="31"/>
  <c r="K100" i="31"/>
  <c r="D27" i="31"/>
  <c r="K27" i="31"/>
  <c r="D39" i="31"/>
  <c r="K39" i="31"/>
  <c r="D49" i="31"/>
  <c r="O19" i="31"/>
  <c r="K49" i="31"/>
  <c r="D65" i="31"/>
  <c r="K65" i="31"/>
  <c r="D83" i="31"/>
  <c r="K83" i="31"/>
  <c r="D94" i="31"/>
  <c r="K94" i="31"/>
  <c r="D104" i="31"/>
  <c r="K104" i="31"/>
  <c r="D12" i="31"/>
  <c r="G12" i="31" s="1"/>
  <c r="D25" i="31"/>
  <c r="K25" i="31"/>
  <c r="O17" i="31"/>
  <c r="K36" i="31"/>
  <c r="D36" i="31"/>
  <c r="D56" i="31"/>
  <c r="K56" i="31"/>
  <c r="K75" i="31"/>
  <c r="D75" i="31"/>
  <c r="D89" i="31"/>
  <c r="K89" i="31"/>
  <c r="D117" i="31"/>
  <c r="K117" i="31"/>
  <c r="D114" i="31"/>
  <c r="K114" i="31"/>
  <c r="D132" i="31"/>
  <c r="K132" i="31"/>
  <c r="K107" i="31"/>
  <c r="D107" i="31"/>
  <c r="K122" i="31"/>
  <c r="D122" i="31"/>
  <c r="K22" i="31"/>
  <c r="D22" i="31"/>
  <c r="K69" i="31"/>
  <c r="D69" i="31"/>
  <c r="D99" i="31"/>
  <c r="K99" i="31"/>
  <c r="K51" i="31"/>
  <c r="D51" i="31"/>
  <c r="D95" i="31"/>
  <c r="K95" i="31"/>
  <c r="K16" i="31"/>
  <c r="D16" i="31"/>
  <c r="D57" i="31"/>
  <c r="K57" i="31"/>
  <c r="D97" i="31"/>
  <c r="O23" i="31"/>
  <c r="K97" i="31"/>
  <c r="D120" i="31"/>
  <c r="K120" i="31"/>
  <c r="D31" i="31"/>
  <c r="K31" i="31"/>
  <c r="K67" i="31"/>
  <c r="D67" i="31"/>
  <c r="K124" i="31"/>
  <c r="D124" i="31"/>
  <c r="D126" i="31"/>
  <c r="K126" i="31"/>
  <c r="D17" i="31"/>
  <c r="K17" i="31"/>
  <c r="D33" i="31"/>
  <c r="K33" i="31"/>
  <c r="K50" i="31"/>
  <c r="D50" i="31"/>
  <c r="D66" i="31"/>
  <c r="K66" i="31"/>
  <c r="K77" i="31"/>
  <c r="D77" i="31"/>
  <c r="K93" i="31"/>
  <c r="D93" i="31"/>
  <c r="D115" i="31"/>
  <c r="K115" i="31"/>
  <c r="D13" i="31"/>
  <c r="K13" i="31"/>
  <c r="O16" i="31"/>
  <c r="K29" i="31"/>
  <c r="D29" i="31"/>
  <c r="K47" i="31"/>
  <c r="D47" i="31"/>
  <c r="D60" i="31"/>
  <c r="K60" i="31"/>
  <c r="D91" i="31"/>
  <c r="K91" i="31"/>
  <c r="D103" i="31"/>
  <c r="K103" i="31"/>
  <c r="K128" i="31"/>
  <c r="D128" i="31"/>
  <c r="D30" i="31"/>
  <c r="K30" i="31"/>
  <c r="K42" i="31"/>
  <c r="D42" i="31"/>
  <c r="K53" i="31"/>
  <c r="D53" i="31"/>
  <c r="D68" i="31"/>
  <c r="K68" i="31"/>
  <c r="K85" i="31"/>
  <c r="O22" i="31"/>
  <c r="D85" i="31"/>
  <c r="D96" i="31"/>
  <c r="K96" i="31"/>
  <c r="K110" i="31"/>
  <c r="D110" i="31"/>
  <c r="K15" i="31"/>
  <c r="D15" i="31"/>
  <c r="K26" i="31"/>
  <c r="D26" i="31"/>
  <c r="K41" i="31"/>
  <c r="D41" i="31"/>
  <c r="K63" i="31"/>
  <c r="D63" i="31"/>
  <c r="K78" i="31"/>
  <c r="D78" i="31"/>
  <c r="D92" i="31"/>
  <c r="K92" i="31"/>
  <c r="D121" i="31"/>
  <c r="K121" i="31"/>
  <c r="O25" i="31"/>
  <c r="D118" i="31"/>
  <c r="K118" i="31"/>
  <c r="K112" i="31"/>
  <c r="D112" i="31"/>
  <c r="D127" i="31"/>
  <c r="N26" i="31" s="1"/>
  <c r="K127" i="31"/>
  <c r="R26" i="31" l="1"/>
  <c r="P26" i="31"/>
  <c r="N21" i="31"/>
  <c r="R21" i="31" s="1"/>
  <c r="N20" i="31"/>
  <c r="N22" i="31"/>
  <c r="K5" i="31"/>
  <c r="N19" i="31"/>
  <c r="N25" i="31"/>
  <c r="N23" i="31"/>
  <c r="N16" i="31"/>
  <c r="N17" i="31"/>
  <c r="N24" i="31"/>
  <c r="N18" i="31"/>
  <c r="O41" i="31" l="1"/>
  <c r="O40" i="31"/>
  <c r="R20" i="31"/>
  <c r="R23" i="31"/>
  <c r="R25" i="31"/>
  <c r="R16" i="31"/>
  <c r="R18" i="31"/>
  <c r="R22" i="31"/>
  <c r="R24" i="31"/>
  <c r="R17" i="31"/>
  <c r="R19" i="31"/>
  <c r="M7" i="31"/>
  <c r="A9" i="31"/>
  <c r="A37" i="25" s="1"/>
  <c r="P5" i="31"/>
  <c r="A10" i="31"/>
  <c r="A51" i="25" s="1"/>
  <c r="A7" i="31"/>
  <c r="A41" i="25" s="1"/>
  <c r="K3" i="25"/>
  <c r="K6" i="31"/>
  <c r="K4" i="25" s="1"/>
  <c r="B5" i="31" l="1"/>
  <c r="Q5" i="31"/>
  <c r="P6" i="31"/>
  <c r="B5" i="25"/>
  <c r="B5" i="48" s="1"/>
  <c r="G9" i="25"/>
  <c r="E27" i="25"/>
  <c r="G27" i="25"/>
  <c r="E33" i="25"/>
  <c r="G29" i="25"/>
  <c r="G30" i="25"/>
  <c r="F9" i="31"/>
  <c r="G31" i="25"/>
  <c r="E28" i="25"/>
  <c r="E29" i="25"/>
  <c r="G25" i="25"/>
  <c r="G28" i="25"/>
  <c r="D9" i="31"/>
  <c r="E24" i="25"/>
  <c r="S40" i="31"/>
  <c r="Q41" i="31"/>
  <c r="E23" i="25"/>
  <c r="G24" i="25"/>
  <c r="G33" i="25"/>
  <c r="E26" i="25"/>
  <c r="S41" i="31"/>
  <c r="E25" i="25"/>
  <c r="G26" i="25"/>
  <c r="E32" i="25"/>
  <c r="P41" i="31"/>
  <c r="G32" i="25"/>
  <c r="E30" i="25"/>
  <c r="E31" i="25"/>
  <c r="P40" i="31"/>
  <c r="Q6" i="31" l="1"/>
  <c r="R6" i="31" s="1"/>
  <c r="C39" i="25"/>
  <c r="B5" i="28"/>
  <c r="B4" i="31"/>
  <c r="R5" i="31"/>
  <c r="Q40" i="31"/>
  <c r="F7" i="31"/>
  <c r="D7" i="31"/>
  <c r="C43" i="25" l="1"/>
  <c r="D10" i="31"/>
  <c r="F10" i="31"/>
  <c r="C53" i="25" l="1"/>
  <c r="E94" i="31" l="1"/>
  <c r="E118" i="31"/>
  <c r="E80" i="31"/>
  <c r="E68" i="31"/>
  <c r="E108" i="31"/>
  <c r="E101" i="31"/>
  <c r="E32" i="31"/>
  <c r="E71" i="31"/>
  <c r="E92" i="31"/>
  <c r="E23" i="31"/>
  <c r="E122" i="31"/>
  <c r="E89" i="31"/>
  <c r="E55" i="31"/>
  <c r="E115" i="31"/>
  <c r="E56" i="31"/>
  <c r="E17" i="31"/>
  <c r="E51" i="31"/>
  <c r="E77" i="31"/>
  <c r="E99" i="31"/>
  <c r="E53" i="31"/>
  <c r="E128" i="31"/>
  <c r="E59" i="31"/>
  <c r="E105" i="31"/>
  <c r="E79" i="31"/>
  <c r="E31" i="31"/>
  <c r="E36" i="31"/>
  <c r="E91" i="31"/>
  <c r="E124" i="31"/>
  <c r="E14" i="31"/>
  <c r="E123" i="31"/>
  <c r="E52" i="31"/>
  <c r="E76" i="31"/>
  <c r="E117" i="31"/>
  <c r="E72" i="31"/>
  <c r="E70" i="31"/>
  <c r="E93" i="31"/>
  <c r="E26" i="31"/>
  <c r="E127" i="31"/>
  <c r="E86" i="31"/>
  <c r="E87" i="31"/>
  <c r="E30" i="31"/>
  <c r="E39" i="31"/>
  <c r="E44" i="31"/>
  <c r="E100" i="31"/>
  <c r="E132" i="31"/>
  <c r="E29" i="31"/>
  <c r="E120" i="31"/>
  <c r="E22" i="31"/>
  <c r="E112" i="31"/>
  <c r="E82" i="31"/>
  <c r="E78" i="31"/>
  <c r="E33" i="31"/>
  <c r="E28" i="31"/>
  <c r="E125" i="31"/>
  <c r="E107" i="31"/>
  <c r="E54" i="31"/>
  <c r="E103" i="31"/>
  <c r="E46" i="31"/>
  <c r="E64" i="31"/>
  <c r="E19" i="31"/>
  <c r="E21" i="31"/>
  <c r="E88" i="31"/>
  <c r="E58" i="31"/>
  <c r="E110" i="31"/>
  <c r="E106" i="31"/>
  <c r="E47" i="31"/>
  <c r="E42" i="31"/>
  <c r="E24" i="31"/>
  <c r="E102" i="31"/>
  <c r="E111" i="31"/>
  <c r="E84" i="31"/>
  <c r="E45" i="31"/>
  <c r="E50" i="31"/>
  <c r="E104" i="31"/>
  <c r="E113" i="31"/>
  <c r="E66" i="31"/>
  <c r="E38" i="31"/>
  <c r="E75" i="31"/>
  <c r="E116" i="31"/>
  <c r="E20" i="31"/>
  <c r="E15" i="31"/>
  <c r="E57" i="31"/>
  <c r="E96" i="31"/>
  <c r="E131" i="31"/>
  <c r="E67" i="31"/>
  <c r="E41" i="31"/>
  <c r="E74" i="31"/>
  <c r="E95" i="31"/>
  <c r="E98" i="31"/>
  <c r="E114" i="31"/>
  <c r="E65" i="31"/>
  <c r="E35" i="31"/>
  <c r="E119" i="31"/>
  <c r="E27" i="31"/>
  <c r="E43" i="31"/>
  <c r="E130" i="31"/>
  <c r="E81" i="31"/>
  <c r="E34" i="31"/>
  <c r="E63" i="31"/>
  <c r="E18" i="31"/>
  <c r="E16" i="31"/>
  <c r="E69" i="31"/>
  <c r="E83" i="31"/>
  <c r="E90" i="31"/>
  <c r="E60" i="31"/>
  <c r="E126" i="31"/>
  <c r="E129" i="31"/>
  <c r="E48" i="31"/>
  <c r="E62" i="31"/>
  <c r="E40" i="31"/>
  <c r="G23" i="25"/>
  <c r="G126" i="31" l="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48" i="31"/>
  <c r="G90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2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E22" i="25"/>
  <c r="E17" i="25"/>
  <c r="E14" i="25"/>
  <c r="E20" i="25"/>
  <c r="E19" i="25"/>
  <c r="C9" i="31"/>
  <c r="E15" i="25"/>
  <c r="E18" i="25"/>
  <c r="C10" i="31"/>
  <c r="C7" i="31"/>
  <c r="E16" i="25"/>
  <c r="E21" i="25"/>
  <c r="E13" i="25"/>
  <c r="E40" i="25" l="1"/>
  <c r="G9" i="31"/>
  <c r="G40" i="25" s="1"/>
  <c r="E44" i="25"/>
  <c r="G7" i="31"/>
  <c r="G44" i="25" s="1"/>
  <c r="E54" i="25"/>
  <c r="G10" i="31"/>
  <c r="G54" i="25" s="1"/>
  <c r="E121" i="31"/>
  <c r="M25" i="31"/>
  <c r="E37" i="31"/>
  <c r="M18" i="31"/>
  <c r="M21" i="31"/>
  <c r="E73" i="31"/>
  <c r="M20" i="31"/>
  <c r="E61" i="31"/>
  <c r="E85" i="31"/>
  <c r="M22" i="31"/>
  <c r="E49" i="31"/>
  <c r="M19" i="31"/>
  <c r="E97" i="31"/>
  <c r="M23" i="31"/>
  <c r="M16" i="31"/>
  <c r="E13" i="31"/>
  <c r="E109" i="31"/>
  <c r="M24" i="31"/>
  <c r="E25" i="31"/>
  <c r="M17" i="31"/>
  <c r="E9" i="31"/>
  <c r="G18" i="25"/>
  <c r="R41" i="31"/>
  <c r="G22" i="25"/>
  <c r="G21" i="25"/>
  <c r="G17" i="25"/>
  <c r="E10" i="31"/>
  <c r="G13" i="25"/>
  <c r="G16" i="25"/>
  <c r="G15" i="25"/>
  <c r="E7" i="31"/>
  <c r="G14" i="25"/>
  <c r="G19" i="25"/>
  <c r="R40" i="31"/>
  <c r="G20" i="25"/>
  <c r="T41" i="31" l="1"/>
  <c r="T40" i="31"/>
  <c r="I65" i="25"/>
  <c r="G109" i="31"/>
  <c r="G97" i="31"/>
  <c r="P22" i="31"/>
  <c r="Q22" i="31"/>
  <c r="G73" i="31"/>
  <c r="P25" i="31"/>
  <c r="Q25" i="31"/>
  <c r="Q17" i="31"/>
  <c r="P17" i="31"/>
  <c r="G13" i="31"/>
  <c r="P19" i="31"/>
  <c r="Q19" i="31"/>
  <c r="G85" i="31"/>
  <c r="P21" i="31"/>
  <c r="Q21" i="31"/>
  <c r="G121" i="31"/>
  <c r="G25" i="31"/>
  <c r="Q16" i="31"/>
  <c r="P16" i="31"/>
  <c r="G49" i="31"/>
  <c r="G61" i="31"/>
  <c r="P18" i="31"/>
  <c r="Q18" i="31"/>
  <c r="I66" i="25"/>
  <c r="Q24" i="31"/>
  <c r="P24" i="31"/>
  <c r="Q23" i="31"/>
  <c r="P23" i="31"/>
  <c r="P20" i="31"/>
  <c r="Q20" i="31"/>
  <c r="G37" i="3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<sst xmlns="http://schemas.openxmlformats.org/spreadsheetml/2006/main" count="816" uniqueCount="195">
  <si>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</si>
  <si>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</si>
  <si>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</si>
  <si>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</si>
  <si>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</si>
  <si>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</si>
  <si>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</si>
  <si>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</si>
  <si>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</si>
  <si>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</si>
  <si>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</si>
  <si>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</si>
  <si>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</si>
  <si>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</si>
  <si>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</si>
  <si>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</si>
  <si>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</si>
  <si>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</si>
  <si>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</si>
  <si>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</si>
  <si>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</si>
  <si>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</si>
  <si>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</si>
  <si>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</si>
  <si>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</si>
  <si>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</si>
  <si>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</si>
  <si>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</si>
  <si>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</si>
  <si>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</si>
  <si>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</si>
  <si>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</si>
  <si>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</si>
  <si>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</si>
  <si>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</si>
  <si>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</si>
  <si>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</si>
  <si>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</si>
  <si>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</si>
  <si>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</si>
  <si>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</si>
  <si>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</si>
  <si>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</si>
  <si>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</si>
  <si>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</si>
  <si>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</si>
  <si>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</si>
  <si>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</si>
  <si>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</si>
  <si>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</si>
  <si>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</si>
  <si>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</si>
  <si>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</si>
  <si>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</si>
  <si>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</si>
  <si>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</si>
  <si>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</si>
  <si>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</si>
  <si>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</si>
  <si>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</si>
  <si>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</si>
  <si>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</si>
  <si>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</si>
  <si>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</si>
  <si>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</si>
  <si>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</si>
  <si>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</si>
  <si>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</si>
  <si>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</si>
  <si>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</si>
  <si>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</si>
  <si>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</si>
  <si>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</si>
  <si>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</si>
  <si>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</si>
  <si>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</si>
  <si>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</si>
  <si>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</si>
  <si>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</si>
  <si>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</si>
  <si>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</si>
  <si>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</si>
  <si>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</si>
  <si>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</si>
  <si>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</si>
  <si>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</si>
  <si>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</si>
  <si>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Plant Costs  - 2015 IRP - Table 6.1 &amp; 6.2 - Page 92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</si>
  <si>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</si>
  <si>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</si>
  <si>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</si>
  <si>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</si>
  <si>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</si>
  <si>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</si>
  <si>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</si>
  <si>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</si>
  <si>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</si>
  <si>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</si>
  <si>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</si>
  <si>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</si>
  <si>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</si>
  <si>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</si>
  <si>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</si>
  <si>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</si>
  <si>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</si>
  <si>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</si>
  <si>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</si>
  <si>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</si>
  <si>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</si>
  <si>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</si>
  <si>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</si>
  <si>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</si>
  <si>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</si>
  <si>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</si>
  <si>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</si>
  <si>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</si>
  <si>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</si>
  <si>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</si>
  <si>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</si>
  <si>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</si>
  <si>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</si>
  <si>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</si>
  <si>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</si>
  <si>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</si>
  <si>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</si>
  <si>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mainly due to gas tranposrtation cost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</si>
  <si>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</si>
  <si>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</si>
  <si>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</si>
  <si>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</si>
  <si>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</si>
  <si>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</si>
  <si>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</si>
  <si>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</si>
  <si>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</si>
  <si>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</si>
  <si>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</si>
  <si>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</si>
  <si>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</si>
  <si>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</si>
  <si>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</si>
  <si>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</si>
  <si>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</si>
  <si>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</si>
  <si>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</si>
  <si>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</si>
  <si>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</si>
  <si>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</si>
  <si>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</si>
  <si>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</si>
  <si>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</si>
  <si>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</si>
  <si>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</si>
  <si>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Corrected</t>
  </si>
  <si>
    <t xml:space="preserve">start </t>
  </si>
  <si>
    <t>end</t>
  </si>
  <si>
    <t>2017 IRP Wyoming Wind Resource</t>
  </si>
  <si>
    <t>2017 IRP Wyoming DJ Wind Resource</t>
  </si>
  <si>
    <t>2017 IRP Utah Solar Resource</t>
  </si>
  <si>
    <t>2017 IRP Yakima Solar Resource</t>
  </si>
  <si>
    <t>2017 IRP Geothermal PPA West Side Resource</t>
  </si>
  <si>
    <t>SCCT Resource Costs - 2017 Integrated Resource Plan</t>
  </si>
  <si>
    <t>2017 IRP ID Wind Resource</t>
  </si>
  <si>
    <t>2017 IRP Aeolus-Bridger/Anticline Transmission</t>
  </si>
  <si>
    <t>Months In Service</t>
  </si>
  <si>
    <t>#</t>
  </si>
  <si>
    <t>Transfer Capacity (MW)</t>
  </si>
  <si>
    <t>15 Year Starting 2018</t>
  </si>
  <si>
    <t>15 Year Starting 2019</t>
  </si>
  <si>
    <t>20 Year Starting 2019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</si>
  <si>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</si>
  <si>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</si>
  <si>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</si>
  <si>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</si>
  <si>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</si>
  <si>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</si>
  <si>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</si>
  <si>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</si>
  <si>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</si>
  <si>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</si>
  <si>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</si>
  <si>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</si>
  <si>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</si>
  <si>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</si>
  <si>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</si>
  <si>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</si>
  <si>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</si>
  <si>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</si>
  <si>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</si>
  <si>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</si>
  <si>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</si>
  <si>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</si>
  <si>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</si>
  <si>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</si>
  <si>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QF - Sch37 - UT - Solar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</si>
</sst>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_(* #,##0.000_);[Red]_(* \(#,##0.000\);_(* &quot;-&quot;_);_(@_)"/>
    <numFmt numFmtId="183" formatCode="&quot;$&quot;#,##0.00_)"/>
  </numFmts>
  <fonts count="36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0">
    <xf numFmtId="172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>
      <protection locked="0"/>
    </xf>
    <xf numFmtId="41" fontId="4" fillId="0" borderId="0"/>
    <xf numFmtId="172" fontId="4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167" fontId="2" fillId="0" borderId="0"/>
    <xf numFmtId="167" fontId="2" fillId="0" borderId="0"/>
    <xf numFmtId="41" fontId="4" fillId="0" borderId="0"/>
    <xf numFmtId="172" fontId="4" fillId="0" borderId="0"/>
    <xf numFmtId="172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4" fillId="0" borderId="0" applyFont="0" applyFill="0" applyBorder="0" applyProtection="0">
      <alignment horizontal="right"/>
    </xf>
    <xf numFmtId="177" fontId="15" fillId="0" borderId="0" applyNumberFormat="0" applyFill="0" applyBorder="0" applyAlignment="0" applyProtection="0"/>
    <xf numFmtId="0" fontId="13" fillId="0" borderId="21" applyNumberFormat="0" applyBorder="0" applyAlignment="0"/>
    <xf numFmtId="12" fontId="25" fillId="7" borderId="20">
      <alignment horizontal="left"/>
    </xf>
    <xf numFmtId="37" fontId="13" fillId="8" borderId="0" applyNumberFormat="0" applyBorder="0" applyAlignment="0" applyProtection="0"/>
    <xf numFmtId="37" fontId="13" fillId="0" borderId="0"/>
    <xf numFmtId="3" fontId="21" fillId="9" borderId="22" applyProtection="0"/>
    <xf numFmtId="172" fontId="2" fillId="0" borderId="0"/>
    <xf numFmtId="9" fontId="2" fillId="0" borderId="0" applyFont="0" applyFill="0" applyBorder="0" applyAlignment="0" applyProtection="0"/>
    <xf numFmtId="172" fontId="4" fillId="0" borderId="0"/>
    <xf numFmtId="0" fontId="2" fillId="0" borderId="0"/>
    <xf numFmtId="172" fontId="2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342">
    <xf numFmtId="172" fontId="0" fillId="0" borderId="0" xfId="0"/>
    <xf numFmtId="172" fontId="5" fillId="0" borderId="0" xfId="0" applyFont="1" applyFill="1" applyAlignment="1">
      <alignment horizontal="centerContinuous"/>
    </xf>
    <xf numFmtId="172" fontId="7" fillId="0" borderId="0" xfId="0" quotePrefix="1" applyFont="1" applyFill="1" applyBorder="1" applyAlignment="1">
      <alignment horizontal="center"/>
    </xf>
    <xf numFmtId="172" fontId="8" fillId="0" borderId="0" xfId="0" applyFont="1" applyFill="1" applyAlignment="1">
      <alignment horizontal="centerContinuous"/>
    </xf>
    <xf numFmtId="172" fontId="4" fillId="0" borderId="0" xfId="0" applyFont="1" applyFill="1"/>
    <xf numFmtId="172" fontId="6" fillId="0" borderId="0" xfId="0" applyFont="1" applyFill="1" applyAlignment="1">
      <alignment horizontal="centerContinuous"/>
    </xf>
    <xf numFmtId="172" fontId="4" fillId="0" borderId="0" xfId="0" applyFont="1" applyFill="1" applyBorder="1"/>
    <xf numFmtId="172" fontId="4" fillId="0" borderId="0" xfId="0" applyFont="1" applyFill="1" applyAlignment="1">
      <alignment horizontal="center"/>
    </xf>
    <xf numFmtId="8" fontId="4" fillId="0" borderId="0" xfId="0" applyNumberFormat="1" applyFont="1" applyFill="1"/>
    <xf numFmtId="8" fontId="4" fillId="0" borderId="2" xfId="0" applyNumberFormat="1" applyFont="1" applyFill="1" applyBorder="1" applyAlignment="1">
      <alignment horizontal="center"/>
    </xf>
    <xf numFmtId="8" fontId="4" fillId="0" borderId="0" xfId="0" applyNumberFormat="1" applyFont="1" applyFill="1" applyBorder="1" applyAlignment="1">
      <alignment horizontal="center"/>
    </xf>
    <xf numFmtId="172" fontId="4" fillId="0" borderId="0" xfId="0" quotePrefix="1" applyFont="1" applyFill="1"/>
    <xf numFmtId="172" fontId="4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"/>
    </xf>
    <xf numFmtId="8" fontId="4" fillId="0" borderId="8" xfId="0" applyNumberFormat="1" applyFont="1" applyFill="1" applyBorder="1" applyAlignment="1">
      <alignment horizontal="center"/>
    </xf>
    <xf numFmtId="8" fontId="4" fillId="0" borderId="11" xfId="0" applyNumberFormat="1" applyFont="1" applyFill="1" applyBorder="1" applyAlignment="1">
      <alignment horizontal="center"/>
    </xf>
    <xf numFmtId="0" fontId="4" fillId="0" borderId="10" xfId="0" applyNumberFormat="1" applyFont="1" applyFill="1" applyBorder="1" applyAlignment="1">
      <alignment horizontal="center"/>
    </xf>
    <xf numFmtId="172" fontId="3" fillId="0" borderId="0" xfId="0" applyFont="1" applyFill="1" applyAlignment="1">
      <alignment horizontal="right"/>
    </xf>
    <xf numFmtId="172" fontId="3" fillId="0" borderId="5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" wrapText="1"/>
    </xf>
    <xf numFmtId="172" fontId="3" fillId="0" borderId="5" xfId="0" applyFont="1" applyFill="1" applyBorder="1" applyAlignment="1">
      <alignment horizontal="centerContinuous" wrapText="1"/>
    </xf>
    <xf numFmtId="172" fontId="8" fillId="0" borderId="6" xfId="0" applyFont="1" applyFill="1" applyBorder="1" applyAlignment="1">
      <alignment horizontal="centerContinuous"/>
    </xf>
    <xf numFmtId="172" fontId="11" fillId="0" borderId="6" xfId="0" quotePrefix="1" applyFont="1" applyFill="1" applyBorder="1" applyAlignment="1">
      <alignment horizontal="center" wrapText="1"/>
    </xf>
    <xf numFmtId="172" fontId="11" fillId="0" borderId="6" xfId="0" applyFont="1" applyFill="1" applyBorder="1" applyAlignment="1">
      <alignment horizontal="center" wrapText="1"/>
    </xf>
    <xf numFmtId="172" fontId="3" fillId="0" borderId="0" xfId="0" applyFont="1" applyFill="1" applyAlignment="1">
      <alignment horizontal="centerContinuous"/>
    </xf>
    <xf numFmtId="172" fontId="3" fillId="0" borderId="5" xfId="0" applyFont="1" applyFill="1" applyBorder="1"/>
    <xf numFmtId="172" fontId="3" fillId="0" borderId="13" xfId="0" applyFont="1" applyFill="1" applyBorder="1" applyAlignment="1">
      <alignment horizontal="center"/>
    </xf>
    <xf numFmtId="172" fontId="3" fillId="0" borderId="6" xfId="0" applyFont="1" applyFill="1" applyBorder="1"/>
    <xf numFmtId="172" fontId="3" fillId="0" borderId="6" xfId="0" applyFont="1" applyFill="1" applyBorder="1" applyAlignment="1">
      <alignment horizontal="center"/>
    </xf>
    <xf numFmtId="8" fontId="12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Continuous"/>
    </xf>
    <xf numFmtId="172" fontId="6" fillId="0" borderId="7" xfId="0" applyFont="1" applyFill="1" applyBorder="1" applyAlignment="1">
      <alignment horizontal="centerContinuous"/>
    </xf>
    <xf numFmtId="172" fontId="13" fillId="2" borderId="0" xfId="0" applyFont="1" applyFill="1" applyAlignment="1">
      <alignment horizontal="centerContinuous"/>
    </xf>
    <xf numFmtId="172" fontId="15" fillId="2" borderId="0" xfId="0" applyFont="1" applyFill="1" applyBorder="1" applyAlignment="1">
      <alignment horizontal="centerContinuous"/>
    </xf>
    <xf numFmtId="171" fontId="13" fillId="2" borderId="0" xfId="1" applyNumberFormat="1" applyFont="1" applyFill="1" applyAlignment="1">
      <alignment horizontal="centerContinuous"/>
    </xf>
    <xf numFmtId="172" fontId="13" fillId="0" borderId="0" xfId="0" applyFont="1" applyFill="1" applyBorder="1"/>
    <xf numFmtId="172" fontId="15" fillId="0" borderId="0" xfId="0" applyFont="1" applyFill="1" applyBorder="1" applyAlignment="1">
      <alignment wrapText="1"/>
    </xf>
    <xf numFmtId="172" fontId="13" fillId="0" borderId="0" xfId="0" applyFont="1" applyFill="1" applyBorder="1" applyAlignment="1">
      <alignment horizontal="center"/>
    </xf>
    <xf numFmtId="168" fontId="13" fillId="0" borderId="0" xfId="0" applyNumberFormat="1" applyFont="1" applyFill="1" applyBorder="1"/>
    <xf numFmtId="172" fontId="3" fillId="0" borderId="7" xfId="0" applyFont="1" applyFill="1" applyBorder="1" applyAlignment="1">
      <alignment horizontal="center"/>
    </xf>
    <xf numFmtId="172" fontId="3" fillId="0" borderId="7" xfId="0" applyFont="1" applyFill="1" applyBorder="1" applyAlignment="1">
      <alignment horizontal="centerContinuous"/>
    </xf>
    <xf numFmtId="172" fontId="18" fillId="0" borderId="0" xfId="0" applyFont="1" applyFill="1"/>
    <xf numFmtId="167" fontId="18" fillId="0" borderId="0" xfId="8" applyNumberFormat="1" applyFont="1" applyFill="1"/>
    <xf numFmtId="43" fontId="18" fillId="0" borderId="0" xfId="2" applyNumberFormat="1" applyFont="1" applyFill="1"/>
    <xf numFmtId="164" fontId="18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right"/>
    </xf>
    <xf numFmtId="41" fontId="18" fillId="0" borderId="0" xfId="0" applyNumberFormat="1" applyFont="1" applyFill="1"/>
    <xf numFmtId="8" fontId="18" fillId="0" borderId="0" xfId="2" applyNumberFormat="1" applyFont="1" applyFill="1"/>
    <xf numFmtId="2" fontId="4" fillId="0" borderId="0" xfId="0" applyNumberFormat="1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39" fontId="4" fillId="0" borderId="0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center"/>
    </xf>
    <xf numFmtId="172" fontId="3" fillId="0" borderId="16" xfId="0" applyFont="1" applyFill="1" applyBorder="1" applyAlignment="1">
      <alignment horizontal="centerContinuous"/>
    </xf>
    <xf numFmtId="172" fontId="3" fillId="0" borderId="17" xfId="0" applyFont="1" applyFill="1" applyBorder="1" applyAlignment="1">
      <alignment horizontal="centerContinuous"/>
    </xf>
    <xf numFmtId="172" fontId="3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3" fillId="0" borderId="16" xfId="5" applyFont="1" applyFill="1" applyBorder="1" applyAlignment="1">
      <alignment horizontal="centerContinuous"/>
    </xf>
    <xf numFmtId="172" fontId="3" fillId="0" borderId="3" xfId="5" applyFont="1" applyFill="1" applyBorder="1" applyAlignment="1">
      <alignment horizontal="centerContinuous"/>
    </xf>
    <xf numFmtId="172" fontId="20" fillId="0" borderId="0" xfId="5" applyFont="1" applyFill="1" applyBorder="1"/>
    <xf numFmtId="2" fontId="4" fillId="0" borderId="2" xfId="0" applyNumberFormat="1" applyFont="1" applyFill="1" applyBorder="1" applyAlignment="1">
      <alignment horizontal="center"/>
    </xf>
    <xf numFmtId="8" fontId="4" fillId="0" borderId="0" xfId="0" quotePrefix="1" applyNumberFormat="1" applyFont="1" applyFill="1" applyBorder="1" applyAlignment="1">
      <alignment horizontal="center"/>
    </xf>
    <xf numFmtId="172" fontId="1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left" indent="1"/>
    </xf>
    <xf numFmtId="172" fontId="4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4" fillId="0" borderId="0" xfId="8" applyNumberFormat="1" applyFont="1" applyFill="1" applyAlignment="1">
      <alignment horizontal="center"/>
    </xf>
    <xf numFmtId="41" fontId="4" fillId="0" borderId="0" xfId="11"/>
    <xf numFmtId="41" fontId="4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2" fillId="0" borderId="0" xfId="10" applyNumberFormat="1" applyFont="1"/>
    <xf numFmtId="174" fontId="2" fillId="5" borderId="0" xfId="10" applyNumberFormat="1" applyFont="1" applyFill="1"/>
    <xf numFmtId="170" fontId="2" fillId="0" borderId="0" xfId="2" applyNumberFormat="1" applyFont="1"/>
    <xf numFmtId="10" fontId="2" fillId="0" borderId="0" xfId="8" applyNumberFormat="1" applyFont="1"/>
    <xf numFmtId="172" fontId="2" fillId="0" borderId="5" xfId="10" applyNumberFormat="1" applyFont="1" applyBorder="1"/>
    <xf numFmtId="172" fontId="2" fillId="0" borderId="7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Continuous"/>
    </xf>
    <xf numFmtId="172" fontId="2" fillId="0" borderId="4" xfId="10" applyNumberFormat="1" applyFont="1" applyBorder="1" applyAlignment="1">
      <alignment horizontal="centerContinuous"/>
    </xf>
    <xf numFmtId="172" fontId="2" fillId="0" borderId="6" xfId="10" applyNumberFormat="1" applyFont="1" applyBorder="1"/>
    <xf numFmtId="172" fontId="2" fillId="0" borderId="4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"/>
    </xf>
    <xf numFmtId="172" fontId="2" fillId="0" borderId="6" xfId="10" applyNumberFormat="1" applyFont="1" applyBorder="1" applyAlignment="1">
      <alignment horizontal="center"/>
    </xf>
    <xf numFmtId="172" fontId="2" fillId="0" borderId="9" xfId="10" applyNumberFormat="1" applyFont="1" applyBorder="1" applyAlignment="1">
      <alignment horizontal="centerContinuous"/>
    </xf>
    <xf numFmtId="172" fontId="2" fillId="0" borderId="2" xfId="10" applyNumberFormat="1" applyFont="1" applyBorder="1"/>
    <xf numFmtId="41" fontId="2" fillId="0" borderId="8" xfId="10" applyNumberFormat="1" applyFont="1" applyBorder="1"/>
    <xf numFmtId="41" fontId="2" fillId="0" borderId="11" xfId="10" applyNumberFormat="1" applyFont="1" applyBorder="1"/>
    <xf numFmtId="168" fontId="2" fillId="0" borderId="8" xfId="10" applyNumberFormat="1" applyFont="1" applyBorder="1"/>
    <xf numFmtId="0" fontId="2" fillId="0" borderId="0" xfId="10" applyNumberFormat="1" applyFont="1"/>
    <xf numFmtId="17" fontId="2" fillId="0" borderId="5" xfId="10" applyNumberFormat="1" applyFont="1" applyBorder="1" applyAlignment="1">
      <alignment horizontal="center"/>
    </xf>
    <xf numFmtId="172" fontId="2" fillId="0" borderId="0" xfId="10" applyNumberFormat="1" applyFont="1" applyBorder="1"/>
    <xf numFmtId="168" fontId="2" fillId="0" borderId="11" xfId="10" applyNumberFormat="1" applyFont="1" applyBorder="1"/>
    <xf numFmtId="172" fontId="2" fillId="0" borderId="13" xfId="10" applyNumberFormat="1" applyFont="1" applyBorder="1"/>
    <xf numFmtId="17" fontId="2" fillId="0" borderId="13" xfId="10" applyNumberFormat="1" applyFont="1" applyBorder="1" applyAlignment="1">
      <alignment horizontal="center"/>
    </xf>
    <xf numFmtId="172" fontId="2" fillId="0" borderId="1" xfId="10" applyNumberFormat="1" applyFont="1" applyBorder="1"/>
    <xf numFmtId="41" fontId="2" fillId="0" borderId="12" xfId="10" applyNumberFormat="1" applyFont="1" applyBorder="1"/>
    <xf numFmtId="168" fontId="2" fillId="0" borderId="12" xfId="10" applyNumberFormat="1" applyFont="1" applyBorder="1"/>
    <xf numFmtId="17" fontId="2" fillId="0" borderId="6" xfId="10" applyNumberFormat="1" applyFont="1" applyBorder="1" applyAlignment="1">
      <alignment horizontal="center"/>
    </xf>
    <xf numFmtId="172" fontId="2" fillId="0" borderId="0" xfId="10" applyNumberFormat="1" applyFont="1" applyAlignment="1">
      <alignment horizontal="center"/>
    </xf>
    <xf numFmtId="172" fontId="14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4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8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8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9" fillId="6" borderId="0" xfId="10" applyNumberFormat="1" applyFont="1" applyFill="1"/>
    <xf numFmtId="8" fontId="0" fillId="0" borderId="20" xfId="0" applyNumberFormat="1" applyFont="1" applyFill="1" applyBorder="1"/>
    <xf numFmtId="7" fontId="2" fillId="0" borderId="0" xfId="2" applyNumberFormat="1" applyFont="1"/>
    <xf numFmtId="172" fontId="2" fillId="0" borderId="5" xfId="10" applyNumberFormat="1" applyFont="1" applyBorder="1" applyAlignment="1">
      <alignment horizontal="center"/>
    </xf>
    <xf numFmtId="175" fontId="2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3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7" fillId="0" borderId="0" xfId="0" applyFont="1" applyFill="1"/>
    <xf numFmtId="172" fontId="15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2" fontId="15" fillId="2" borderId="0" xfId="0" applyFont="1" applyFill="1" applyAlignment="1">
      <alignment horizontal="centerContinuous"/>
    </xf>
    <xf numFmtId="172" fontId="7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2" fontId="7" fillId="0" borderId="0" xfId="0" applyFont="1" applyFill="1" applyBorder="1" applyAlignment="1">
      <alignment horizontal="center"/>
    </xf>
    <xf numFmtId="172" fontId="13" fillId="2" borderId="0" xfId="0" applyFont="1" applyFill="1" applyBorder="1" applyAlignment="1">
      <alignment horizontal="centerContinuous" wrapText="1"/>
    </xf>
    <xf numFmtId="172" fontId="7" fillId="0" borderId="0" xfId="0" applyFont="1" applyFill="1" applyAlignment="1">
      <alignment horizontal="center"/>
    </xf>
    <xf numFmtId="172" fontId="13" fillId="0" borderId="15" xfId="0" applyFont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172" fontId="7" fillId="4" borderId="14" xfId="0" applyFont="1" applyFill="1" applyBorder="1"/>
    <xf numFmtId="0" fontId="3" fillId="0" borderId="0" xfId="0" applyNumberFormat="1" applyFont="1" applyFill="1" applyAlignment="1"/>
    <xf numFmtId="172" fontId="14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2" fillId="0" borderId="0" xfId="10" applyNumberFormat="1" applyFont="1"/>
    <xf numFmtId="174" fontId="0" fillId="0" borderId="0" xfId="0" applyNumberFormat="1" applyFont="1" applyFill="1"/>
    <xf numFmtId="174" fontId="18" fillId="0" borderId="0" xfId="0" applyNumberFormat="1" applyFont="1" applyFill="1"/>
    <xf numFmtId="167" fontId="2" fillId="5" borderId="0" xfId="8" applyNumberFormat="1" applyFont="1" applyFill="1"/>
    <xf numFmtId="172" fontId="14" fillId="0" borderId="7" xfId="23" applyFont="1" applyFill="1" applyBorder="1" applyAlignment="1">
      <alignment horizontal="centerContinuous"/>
    </xf>
    <xf numFmtId="172" fontId="27" fillId="0" borderId="6" xfId="0" applyFont="1" applyBorder="1" applyAlignment="1">
      <alignment horizontal="center"/>
    </xf>
    <xf numFmtId="172" fontId="27" fillId="0" borderId="0" xfId="0" applyFont="1"/>
    <xf numFmtId="172" fontId="27" fillId="0" borderId="7" xfId="0" applyFont="1" applyBorder="1"/>
    <xf numFmtId="167" fontId="26" fillId="0" borderId="7" xfId="24" applyNumberFormat="1" applyFont="1" applyFill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172" fontId="26" fillId="0" borderId="0" xfId="0" applyFont="1"/>
    <xf numFmtId="9" fontId="26" fillId="0" borderId="0" xfId="8" applyFont="1"/>
    <xf numFmtId="43" fontId="2" fillId="0" borderId="0" xfId="10" applyNumberFormat="1" applyFont="1"/>
    <xf numFmtId="172" fontId="28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5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Continuous"/>
    </xf>
    <xf numFmtId="172" fontId="4" fillId="0" borderId="0" xfId="25" applyFont="1" applyFill="1"/>
    <xf numFmtId="172" fontId="4" fillId="0" borderId="0" xfId="25" applyFont="1" applyFill="1" applyBorder="1" applyAlignment="1">
      <alignment horizontal="centerContinuous"/>
    </xf>
    <xf numFmtId="172" fontId="4" fillId="0" borderId="0" xfId="25" applyFont="1" applyFill="1" applyBorder="1"/>
    <xf numFmtId="172" fontId="3" fillId="0" borderId="5" xfId="25" applyFont="1" applyFill="1" applyBorder="1" applyAlignment="1">
      <alignment horizontal="center"/>
    </xf>
    <xf numFmtId="172" fontId="3" fillId="0" borderId="5" xfId="25" applyFont="1" applyFill="1" applyBorder="1" applyAlignment="1">
      <alignment horizontal="center" wrapText="1"/>
    </xf>
    <xf numFmtId="172" fontId="8" fillId="0" borderId="6" xfId="25" applyFont="1" applyFill="1" applyBorder="1" applyAlignment="1">
      <alignment horizontal="centerContinuous"/>
    </xf>
    <xf numFmtId="172" fontId="11" fillId="0" borderId="6" xfId="25" quotePrefix="1" applyFont="1" applyFill="1" applyBorder="1" applyAlignment="1">
      <alignment horizontal="center" wrapText="1"/>
    </xf>
    <xf numFmtId="172" fontId="11" fillId="0" borderId="6" xfId="25" applyFont="1" applyFill="1" applyBorder="1" applyAlignment="1">
      <alignment horizontal="center" wrapText="1"/>
    </xf>
    <xf numFmtId="172" fontId="7" fillId="0" borderId="0" xfId="25" quotePrefix="1" applyFont="1" applyFill="1" applyBorder="1" applyAlignment="1">
      <alignment horizontal="center"/>
    </xf>
    <xf numFmtId="0" fontId="4" fillId="0" borderId="0" xfId="25" applyNumberFormat="1" applyFont="1" applyFill="1"/>
    <xf numFmtId="6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/>
    <xf numFmtId="8" fontId="4" fillId="0" borderId="0" xfId="25" applyNumberFormat="1" applyFont="1" applyFill="1" applyBorder="1"/>
    <xf numFmtId="179" fontId="4" fillId="0" borderId="0" xfId="25" applyNumberFormat="1" applyFont="1" applyFill="1" applyAlignment="1">
      <alignment horizontal="right"/>
    </xf>
    <xf numFmtId="165" fontId="4" fillId="0" borderId="0" xfId="25" applyNumberFormat="1" applyFont="1" applyFill="1" applyAlignment="1">
      <alignment horizontal="center"/>
    </xf>
    <xf numFmtId="165" fontId="4" fillId="0" borderId="1" xfId="25" applyNumberFormat="1" applyFont="1" applyFill="1" applyBorder="1" applyAlignment="1">
      <alignment horizontal="center"/>
    </xf>
    <xf numFmtId="8" fontId="4" fillId="0" borderId="1" xfId="25" applyNumberFormat="1" applyFont="1" applyFill="1" applyBorder="1" applyAlignment="1">
      <alignment horizontal="right"/>
    </xf>
    <xf numFmtId="8" fontId="4" fillId="0" borderId="1" xfId="25" applyNumberFormat="1" applyFont="1" applyFill="1" applyBorder="1"/>
    <xf numFmtId="172" fontId="4" fillId="0" borderId="0" xfId="25" quotePrefix="1" applyFont="1" applyFill="1"/>
    <xf numFmtId="0" fontId="4" fillId="0" borderId="0" xfId="26" applyFont="1"/>
    <xf numFmtId="14" fontId="4" fillId="0" borderId="0" xfId="27" applyNumberFormat="1" applyFont="1"/>
    <xf numFmtId="0" fontId="4" fillId="0" borderId="0" xfId="25" applyNumberFormat="1" applyFont="1" applyFill="1" applyBorder="1"/>
    <xf numFmtId="165" fontId="4" fillId="0" borderId="0" xfId="25" applyNumberFormat="1" applyFont="1" applyFill="1" applyBorder="1" applyAlignment="1">
      <alignment horizontal="center"/>
    </xf>
    <xf numFmtId="8" fontId="4" fillId="0" borderId="0" xfId="25" applyNumberFormat="1" applyFont="1" applyFill="1" applyBorder="1" applyAlignment="1">
      <alignment horizontal="right"/>
    </xf>
    <xf numFmtId="8" fontId="4" fillId="0" borderId="0" xfId="25" applyNumberFormat="1" applyFont="1" applyFill="1" applyAlignment="1">
      <alignment horizontal="center"/>
    </xf>
    <xf numFmtId="172" fontId="6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"/>
    </xf>
    <xf numFmtId="41" fontId="4" fillId="0" borderId="0" xfId="4" applyFont="1" applyFill="1"/>
    <xf numFmtId="172" fontId="3" fillId="0" borderId="17" xfId="25" applyFont="1" applyFill="1" applyBorder="1" applyAlignment="1">
      <alignment horizontal="centerContinuous"/>
    </xf>
    <xf numFmtId="172" fontId="4" fillId="0" borderId="17" xfId="25" applyFont="1" applyFill="1" applyBorder="1"/>
    <xf numFmtId="172" fontId="4" fillId="0" borderId="19" xfId="25" applyFont="1" applyFill="1" applyBorder="1"/>
    <xf numFmtId="172" fontId="3" fillId="0" borderId="16" xfId="25" applyFont="1" applyFill="1" applyBorder="1" applyAlignment="1">
      <alignment horizontal="center"/>
    </xf>
    <xf numFmtId="172" fontId="3" fillId="0" borderId="17" xfId="5" applyFont="1" applyFill="1" applyBorder="1" applyAlignment="1">
      <alignment horizontal="centerContinuous"/>
    </xf>
    <xf numFmtId="172" fontId="4" fillId="0" borderId="17" xfId="25" applyFont="1" applyFill="1" applyBorder="1" applyAlignment="1">
      <alignment horizontal="centerContinuous"/>
    </xf>
    <xf numFmtId="6" fontId="4" fillId="0" borderId="0" xfId="2" applyNumberFormat="1" applyFont="1" applyFill="1"/>
    <xf numFmtId="8" fontId="4" fillId="0" borderId="0" xfId="2" applyNumberFormat="1" applyFont="1" applyFill="1"/>
    <xf numFmtId="180" fontId="29" fillId="0" borderId="0" xfId="28" applyNumberFormat="1" applyAlignment="1" applyProtection="1"/>
    <xf numFmtId="1" fontId="4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3" fillId="0" borderId="0" xfId="25" applyNumberFormat="1" applyFont="1" applyFill="1"/>
    <xf numFmtId="173" fontId="4" fillId="0" borderId="0" xfId="25" applyNumberFormat="1" applyFont="1" applyFill="1"/>
    <xf numFmtId="167" fontId="4" fillId="0" borderId="0" xfId="8" applyNumberFormat="1" applyFont="1" applyFill="1"/>
    <xf numFmtId="164" fontId="4" fillId="0" borderId="0" xfId="25" applyNumberFormat="1" applyFont="1" applyFill="1"/>
    <xf numFmtId="175" fontId="4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5" fontId="31" fillId="0" borderId="0" xfId="0" applyNumberFormat="1" applyFont="1" applyFill="1" applyProtection="1">
      <protection locked="0"/>
    </xf>
    <xf numFmtId="9" fontId="4" fillId="0" borderId="0" xfId="25" applyNumberFormat="1" applyFont="1" applyFill="1"/>
    <xf numFmtId="43" fontId="4" fillId="0" borderId="0" xfId="2" applyNumberFormat="1" applyFont="1" applyFill="1"/>
    <xf numFmtId="167" fontId="4" fillId="0" borderId="0" xfId="25" applyNumberFormat="1" applyFont="1" applyFill="1"/>
    <xf numFmtId="43" fontId="4" fillId="0" borderId="0" xfId="25" applyNumberFormat="1" applyFont="1" applyFill="1" applyBorder="1" applyAlignment="1">
      <alignment horizontal="right"/>
    </xf>
    <xf numFmtId="10" fontId="4" fillId="0" borderId="0" xfId="8" applyNumberFormat="1" applyFont="1" applyFill="1"/>
    <xf numFmtId="173" fontId="4" fillId="0" borderId="0" xfId="25" applyNumberFormat="1" applyFont="1" applyFill="1" applyBorder="1"/>
    <xf numFmtId="172" fontId="4" fillId="0" borderId="0" xfId="25" applyNumberFormat="1" applyFont="1" applyFill="1"/>
    <xf numFmtId="172" fontId="4" fillId="0" borderId="0" xfId="25" applyNumberFormat="1" applyFont="1" applyFill="1" applyAlignment="1">
      <alignment horizontal="right"/>
    </xf>
    <xf numFmtId="172" fontId="4" fillId="0" borderId="0" xfId="6" applyNumberFormat="1" applyFont="1" applyFill="1" applyAlignment="1" applyProtection="1">
      <alignment horizontal="center"/>
      <protection locked="0"/>
    </xf>
    <xf numFmtId="172" fontId="4" fillId="0" borderId="0" xfId="25" applyNumberFormat="1" applyFont="1" applyFill="1" applyBorder="1"/>
    <xf numFmtId="43" fontId="4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4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4" fillId="6" borderId="0" xfId="25" applyFont="1" applyFill="1"/>
    <xf numFmtId="172" fontId="3" fillId="0" borderId="0" xfId="25" applyFont="1" applyFill="1" applyBorder="1" applyAlignment="1">
      <alignment horizontal="center" wrapText="1"/>
    </xf>
    <xf numFmtId="164" fontId="4" fillId="0" borderId="0" xfId="1" applyNumberFormat="1" applyFont="1"/>
    <xf numFmtId="41" fontId="4" fillId="0" borderId="0" xfId="11" applyAlignment="1">
      <alignment wrapText="1"/>
    </xf>
    <xf numFmtId="173" fontId="2" fillId="0" borderId="0" xfId="10" applyNumberFormat="1" applyFont="1"/>
    <xf numFmtId="172" fontId="3" fillId="0" borderId="0" xfId="0" applyFont="1"/>
    <xf numFmtId="0" fontId="4" fillId="0" borderId="0" xfId="0" applyNumberFormat="1" applyFont="1" applyFill="1" applyBorder="1" applyAlignment="1">
      <alignment horizontal="center"/>
    </xf>
    <xf numFmtId="172" fontId="3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6" fillId="0" borderId="6" xfId="0" applyFont="1" applyFill="1" applyBorder="1" applyAlignment="1">
      <alignment horizontal="center"/>
    </xf>
    <xf numFmtId="172" fontId="26" fillId="0" borderId="0" xfId="0" applyFont="1" applyFill="1"/>
    <xf numFmtId="6" fontId="4" fillId="6" borderId="0" xfId="2" applyNumberFormat="1" applyFont="1" applyFill="1"/>
    <xf numFmtId="9" fontId="4" fillId="6" borderId="0" xfId="25" applyNumberFormat="1" applyFont="1" applyFill="1"/>
    <xf numFmtId="172" fontId="0" fillId="0" borderId="0" xfId="0" applyNumberFormat="1"/>
    <xf numFmtId="172" fontId="4" fillId="0" borderId="1" xfId="0" applyFont="1" applyFill="1" applyBorder="1" applyAlignment="1">
      <alignment horizontal="center"/>
    </xf>
    <xf numFmtId="172" fontId="4" fillId="0" borderId="1" xfId="0" quotePrefix="1" applyFont="1" applyFill="1" applyBorder="1" applyAlignment="1">
      <alignment horizontal="center"/>
    </xf>
    <xf numFmtId="167" fontId="23" fillId="0" borderId="0" xfId="8" applyNumberFormat="1" applyFont="1" applyFill="1"/>
    <xf numFmtId="172" fontId="2" fillId="0" borderId="0" xfId="10" applyNumberFormat="1" applyFont="1" applyAlignment="1">
      <alignment horizontal="left" vertical="top"/>
    </xf>
    <xf numFmtId="181" fontId="2" fillId="0" borderId="0" xfId="10" applyNumberFormat="1" applyFont="1"/>
    <xf numFmtId="7" fontId="4" fillId="6" borderId="0" xfId="2" applyNumberFormat="1" applyFont="1" applyFill="1"/>
    <xf numFmtId="172" fontId="2" fillId="0" borderId="0" xfId="10" applyNumberFormat="1" applyFont="1" applyFill="1"/>
    <xf numFmtId="174" fontId="0" fillId="0" borderId="0" xfId="0" applyNumberFormat="1"/>
    <xf numFmtId="8" fontId="4" fillId="6" borderId="0" xfId="25" applyNumberFormat="1" applyFont="1" applyFill="1" applyAlignment="1">
      <alignment horizontal="right"/>
    </xf>
    <xf numFmtId="172" fontId="2" fillId="10" borderId="0" xfId="10" applyNumberFormat="1" applyFont="1" applyFill="1" applyBorder="1"/>
    <xf numFmtId="41" fontId="2" fillId="10" borderId="11" xfId="10" applyNumberFormat="1" applyFont="1" applyFill="1" applyBorder="1"/>
    <xf numFmtId="168" fontId="2" fillId="10" borderId="11" xfId="10" applyNumberFormat="1" applyFont="1" applyFill="1" applyBorder="1"/>
    <xf numFmtId="172" fontId="2" fillId="10" borderId="1" xfId="10" applyNumberFormat="1" applyFont="1" applyFill="1" applyBorder="1"/>
    <xf numFmtId="41" fontId="2" fillId="10" borderId="12" xfId="10" applyNumberFormat="1" applyFont="1" applyFill="1" applyBorder="1"/>
    <xf numFmtId="168" fontId="2" fillId="10" borderId="12" xfId="10" applyNumberFormat="1" applyFont="1" applyFill="1" applyBorder="1"/>
    <xf numFmtId="172" fontId="2" fillId="10" borderId="2" xfId="10" applyNumberFormat="1" applyFont="1" applyFill="1" applyBorder="1"/>
    <xf numFmtId="41" fontId="2" fillId="10" borderId="8" xfId="10" applyNumberFormat="1" applyFont="1" applyFill="1" applyBorder="1"/>
    <xf numFmtId="168" fontId="2" fillId="10" borderId="8" xfId="10" applyNumberFormat="1" applyFont="1" applyFill="1" applyBorder="1"/>
    <xf numFmtId="6" fontId="4" fillId="0" borderId="0" xfId="26" applyNumberFormat="1" applyFont="1"/>
    <xf numFmtId="182" fontId="4" fillId="0" borderId="0" xfId="25" applyNumberFormat="1" applyFont="1" applyFill="1"/>
    <xf numFmtId="43" fontId="4" fillId="0" borderId="0" xfId="29" applyFont="1" applyFill="1"/>
    <xf numFmtId="0" fontId="4" fillId="0" borderId="0" xfId="25" applyNumberFormat="1" applyFont="1" applyFill="1" applyBorder="1" applyAlignment="1">
      <alignment horizontal="right"/>
    </xf>
    <xf numFmtId="172" fontId="32" fillId="0" borderId="0" xfId="0" applyFont="1" applyAlignment="1">
      <alignment horizontal="center"/>
    </xf>
    <xf numFmtId="172" fontId="3" fillId="0" borderId="0" xfId="0" applyFont="1" applyAlignment="1">
      <alignment vertical="top" wrapText="1"/>
    </xf>
    <xf numFmtId="172" fontId="3" fillId="0" borderId="0" xfId="0" applyFont="1" applyAlignment="1">
      <alignment horizontal="left" vertical="top" wrapText="1"/>
    </xf>
    <xf numFmtId="17" fontId="2" fillId="10" borderId="0" xfId="10" applyNumberFormat="1" applyFont="1" applyFill="1"/>
    <xf numFmtId="17" fontId="2" fillId="10" borderId="5" xfId="10" applyNumberFormat="1" applyFont="1" applyFill="1" applyBorder="1" applyAlignment="1">
      <alignment horizontal="center"/>
    </xf>
    <xf numFmtId="17" fontId="2" fillId="10" borderId="13" xfId="10" applyNumberFormat="1" applyFont="1" applyFill="1" applyBorder="1" applyAlignment="1">
      <alignment horizontal="center"/>
    </xf>
    <xf numFmtId="17" fontId="2" fillId="10" borderId="6" xfId="10" applyNumberFormat="1" applyFont="1" applyFill="1" applyBorder="1" applyAlignment="1">
      <alignment horizontal="center"/>
    </xf>
    <xf numFmtId="172" fontId="4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3" fontId="4" fillId="0" borderId="0" xfId="0" applyNumberFormat="1" applyFont="1" applyFill="1" applyBorder="1" applyAlignment="1">
      <alignment horizontal="center"/>
    </xf>
    <xf numFmtId="8" fontId="4" fillId="0" borderId="0" xfId="25" applyNumberFormat="1" applyFont="1" applyFill="1" applyAlignment="1">
      <alignment horizontal="right" vertical="center"/>
    </xf>
    <xf numFmtId="172" fontId="4" fillId="0" borderId="0" xfId="0" applyFont="1" applyFill="1" applyAlignment="1">
      <alignment horizontal="center"/>
    </xf>
    <xf numFmtId="172" fontId="14" fillId="0" borderId="0" xfId="10" applyNumberFormat="1" applyFont="1" applyAlignment="1">
      <alignment horizontal="right"/>
    </xf>
    <xf numFmtId="172" fontId="33" fillId="0" borderId="0" xfId="0" applyFont="1" applyFill="1" applyAlignment="1">
      <alignment horizontal="centerContinuous"/>
    </xf>
    <xf numFmtId="172" fontId="34" fillId="0" borderId="0" xfId="0" applyFont="1" applyFill="1" applyAlignment="1">
      <alignment horizontal="centerContinuous"/>
    </xf>
    <xf numFmtId="172" fontId="5" fillId="0" borderId="0" xfId="0" applyFont="1" applyFill="1" applyBorder="1" applyAlignment="1">
      <alignment horizontal="centerContinuous"/>
    </xf>
    <xf numFmtId="172" fontId="6" fillId="0" borderId="0" xfId="0" applyFont="1" applyFill="1" applyBorder="1" applyAlignment="1">
      <alignment horizontal="centerContinuous"/>
    </xf>
    <xf numFmtId="172" fontId="4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2" fontId="4" fillId="0" borderId="23" xfId="0" applyFont="1" applyFill="1" applyBorder="1" applyAlignment="1">
      <alignment horizontal="center"/>
    </xf>
    <xf numFmtId="172" fontId="4" fillId="0" borderId="5" xfId="0" applyFont="1" applyFill="1" applyBorder="1" applyAlignment="1">
      <alignment horizontal="centerContinuous"/>
    </xf>
    <xf numFmtId="172" fontId="4" fillId="0" borderId="5" xfId="0" quotePrefix="1" applyFont="1" applyFill="1" applyBorder="1" applyAlignment="1">
      <alignment horizontal="centerContinuous"/>
    </xf>
    <xf numFmtId="172" fontId="4" fillId="0" borderId="4" xfId="0" applyFont="1" applyFill="1" applyBorder="1" applyAlignment="1">
      <alignment horizontal="centerContinuous"/>
    </xf>
    <xf numFmtId="172" fontId="4" fillId="0" borderId="7" xfId="0" applyFont="1" applyFill="1" applyBorder="1" applyAlignment="1">
      <alignment horizontal="centerContinuous"/>
    </xf>
    <xf numFmtId="172" fontId="4" fillId="0" borderId="3" xfId="0" applyFont="1" applyFill="1" applyBorder="1" applyAlignment="1">
      <alignment horizontal="centerContinuous"/>
    </xf>
    <xf numFmtId="172" fontId="4" fillId="0" borderId="23" xfId="0" applyFont="1" applyFill="1" applyBorder="1" applyAlignment="1">
      <alignment horizontal="centerContinuous"/>
    </xf>
    <xf numFmtId="172" fontId="4" fillId="0" borderId="2" xfId="0" applyFont="1" applyFill="1" applyBorder="1" applyAlignment="1">
      <alignment horizontal="centerContinuous"/>
    </xf>
    <xf numFmtId="172" fontId="4" fillId="0" borderId="8" xfId="0" applyFont="1" applyFill="1" applyBorder="1" applyAlignment="1">
      <alignment horizontal="centerContinuous"/>
    </xf>
    <xf numFmtId="172" fontId="4" fillId="0" borderId="24" xfId="0" applyFont="1" applyFill="1" applyBorder="1" applyAlignment="1">
      <alignment horizontal="center"/>
    </xf>
    <xf numFmtId="172" fontId="4" fillId="0" borderId="3" xfId="0" applyFont="1" applyFill="1" applyBorder="1" applyAlignment="1">
      <alignment horizontal="center"/>
    </xf>
    <xf numFmtId="172" fontId="4" fillId="0" borderId="9" xfId="0" applyFont="1" applyFill="1" applyBorder="1" applyAlignment="1">
      <alignment horizontal="center"/>
    </xf>
    <xf numFmtId="172" fontId="4" fillId="0" borderId="4" xfId="0" applyFont="1" applyFill="1" applyBorder="1" applyAlignment="1">
      <alignment horizontal="center"/>
    </xf>
    <xf numFmtId="172" fontId="4" fillId="0" borderId="0" xfId="0" quotePrefix="1" applyFont="1" applyFill="1" applyBorder="1"/>
    <xf numFmtId="172" fontId="3" fillId="0" borderId="0" xfId="0" applyFont="1" applyFill="1" applyBorder="1" applyAlignment="1">
      <alignment horizontal="left"/>
    </xf>
    <xf numFmtId="0" fontId="4" fillId="0" borderId="23" xfId="0" applyNumberFormat="1" applyFont="1" applyFill="1" applyBorder="1" applyAlignment="1">
      <alignment horizontal="center"/>
    </xf>
    <xf numFmtId="8" fontId="4" fillId="0" borderId="5" xfId="0" applyNumberFormat="1" applyFont="1" applyFill="1" applyBorder="1"/>
    <xf numFmtId="8" fontId="4" fillId="11" borderId="23" xfId="0" applyNumberFormat="1" applyFont="1" applyFill="1" applyBorder="1" applyAlignment="1">
      <alignment horizontal="center"/>
    </xf>
    <xf numFmtId="8" fontId="4" fillId="11" borderId="2" xfId="0" applyNumberFormat="1" applyFont="1" applyFill="1" applyBorder="1" applyAlignment="1">
      <alignment horizontal="center"/>
    </xf>
    <xf numFmtId="8" fontId="4" fillId="11" borderId="8" xfId="0" applyNumberFormat="1" applyFont="1" applyFill="1" applyBorder="1" applyAlignment="1">
      <alignment horizontal="center"/>
    </xf>
    <xf numFmtId="43" fontId="4" fillId="0" borderId="13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43" fontId="4" fillId="0" borderId="11" xfId="0" applyNumberFormat="1" applyFont="1" applyFill="1" applyBorder="1" applyAlignment="1">
      <alignment horizontal="center"/>
    </xf>
    <xf numFmtId="43" fontId="4" fillId="0" borderId="10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43" fontId="4" fillId="0" borderId="6" xfId="0" applyNumberFormat="1" applyFont="1" applyFill="1" applyBorder="1"/>
    <xf numFmtId="43" fontId="4" fillId="0" borderId="1" xfId="0" applyNumberFormat="1" applyFont="1" applyFill="1" applyBorder="1" applyAlignment="1">
      <alignment horizontal="center"/>
    </xf>
    <xf numFmtId="43" fontId="4" fillId="0" borderId="12" xfId="0" applyNumberFormat="1" applyFont="1" applyFill="1" applyBorder="1" applyAlignment="1">
      <alignment horizontal="center"/>
    </xf>
    <xf numFmtId="43" fontId="4" fillId="0" borderId="24" xfId="0" applyNumberFormat="1" applyFont="1" applyFill="1" applyBorder="1" applyAlignment="1">
      <alignment horizontal="center"/>
    </xf>
    <xf numFmtId="172" fontId="4" fillId="0" borderId="0" xfId="0" applyFont="1" applyFill="1" applyBorder="1" applyAlignment="1">
      <alignment horizontal="left"/>
    </xf>
    <xf numFmtId="172" fontId="4" fillId="0" borderId="0" xfId="0" applyFont="1" applyFill="1" applyAlignment="1">
      <alignment horizontal="center" vertical="top"/>
    </xf>
    <xf numFmtId="172" fontId="4" fillId="0" borderId="0" xfId="0" applyFont="1" applyFill="1" applyAlignment="1">
      <alignment horizontal="center"/>
    </xf>
    <xf numFmtId="165" fontId="4" fillId="0" borderId="0" xfId="25" applyNumberFormat="1" applyFont="1" applyFill="1" applyAlignment="1">
      <alignment horizontal="right" wrapText="1"/>
    </xf>
    <xf numFmtId="172" fontId="0" fillId="0" borderId="0" xfId="0" applyAlignment="1">
      <alignment wrapText="1"/>
    </xf>
  </cellXfs>
  <cellStyles count="30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17-035-T07%20RMP%20Wkpr%20-%20Avoided%20Cost%20Study-Wind%2002-22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3a%20-%20GRID%20AC%20Study%20Solar%20T%2002-22-18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3b%20-%20GRID%20AC%20Study%20Solar%20T%2002-22-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 TransCost D2 "/>
      <sheetName val="Table 3 WY Wind 2021"/>
      <sheetName val="Table 3 DJ Wind 2031"/>
      <sheetName val="Table 4"/>
      <sheetName val="Table 5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  <sheetName val="17-035-T07 RMP Wkpr - Avoided C"/>
    </sheetNames>
    <sheetDataSet>
      <sheetData sheetId="0">
        <row r="5">
          <cell r="B5" t="str">
            <v>QF - Sch37 - UT - Wind - 10.0 MW and 31.0% CF</v>
          </cell>
        </row>
        <row r="39">
          <cell r="I39">
            <v>6.5699999999999995E-2</v>
          </cell>
        </row>
      </sheetData>
      <sheetData sheetId="1"/>
      <sheetData sheetId="2"/>
      <sheetData sheetId="3"/>
      <sheetData sheetId="4"/>
      <sheetData sheetId="5">
        <row r="39">
          <cell r="I39">
            <v>2.739633333333332</v>
          </cell>
        </row>
      </sheetData>
      <sheetData sheetId="6">
        <row r="4">
          <cell r="M4" t="str">
            <v>QF - Sch37 - UT - Wind</v>
          </cell>
        </row>
        <row r="6">
          <cell r="M6">
            <v>10</v>
          </cell>
        </row>
        <row r="7">
          <cell r="M7">
            <v>0.31039805936073062</v>
          </cell>
        </row>
      </sheetData>
      <sheetData sheetId="7"/>
      <sheetData sheetId="8"/>
      <sheetData sheetId="9"/>
      <sheetData sheetId="10">
        <row r="39">
          <cell r="I39">
            <v>7.33</v>
          </cell>
        </row>
      </sheetData>
      <sheetData sheetId="11">
        <row r="39">
          <cell r="I39">
            <v>7.24</v>
          </cell>
        </row>
      </sheetData>
      <sheetData sheetId="12">
        <row r="39">
          <cell r="I39">
            <v>7.37</v>
          </cell>
        </row>
      </sheetData>
      <sheetData sheetId="13">
        <row r="39">
          <cell r="I39">
            <v>7.37</v>
          </cell>
        </row>
      </sheetData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19.624765981879392</v>
          </cell>
          <cell r="D7">
            <v>19.440096496038514</v>
          </cell>
          <cell r="E7">
            <v>17.959677749704106</v>
          </cell>
          <cell r="F7">
            <v>17.293247990408293</v>
          </cell>
          <cell r="G7">
            <v>15.852775175753461</v>
          </cell>
          <cell r="H7">
            <v>16.324081357967749</v>
          </cell>
          <cell r="I7">
            <v>15.897934765364386</v>
          </cell>
          <cell r="J7">
            <v>30.783752763003474</v>
          </cell>
          <cell r="K7">
            <v>24.608100097937722</v>
          </cell>
          <cell r="L7">
            <v>18.316386400824644</v>
          </cell>
          <cell r="M7">
            <v>17.524564177752236</v>
          </cell>
          <cell r="N7">
            <v>17.532574814276472</v>
          </cell>
          <cell r="O7">
            <v>22.804958824071175</v>
          </cell>
        </row>
        <row r="8">
          <cell r="C8">
            <v>19.823058821227161</v>
          </cell>
          <cell r="D8">
            <v>21.828547306532965</v>
          </cell>
          <cell r="E8">
            <v>19.15280124999218</v>
          </cell>
          <cell r="F8">
            <v>17.826201437607789</v>
          </cell>
          <cell r="G8">
            <v>15.907070123371234</v>
          </cell>
          <cell r="H8">
            <v>16.380730504255652</v>
          </cell>
          <cell r="I8">
            <v>16.629071302917126</v>
          </cell>
          <cell r="J8">
            <v>31.181211965401527</v>
          </cell>
          <cell r="K8">
            <v>23.416356581805729</v>
          </cell>
          <cell r="L8">
            <v>18.296279563912957</v>
          </cell>
          <cell r="M8">
            <v>18.031275596358292</v>
          </cell>
          <cell r="N8">
            <v>17.714154990317901</v>
          </cell>
          <cell r="O8">
            <v>20.655413181218957</v>
          </cell>
        </row>
        <row r="9">
          <cell r="C9">
            <v>21.440660237913605</v>
          </cell>
          <cell r="D9">
            <v>20.858705374642092</v>
          </cell>
          <cell r="E9">
            <v>22.376629060625415</v>
          </cell>
          <cell r="F9">
            <v>19.789997453655278</v>
          </cell>
          <cell r="G9">
            <v>17.633544395569885</v>
          </cell>
          <cell r="H9">
            <v>18.26448179622027</v>
          </cell>
          <cell r="I9">
            <v>19.291203242643128</v>
          </cell>
          <cell r="J9">
            <v>31.061936367239696</v>
          </cell>
          <cell r="K9">
            <v>23.801301376280513</v>
          </cell>
          <cell r="L9">
            <v>17.881769280439876</v>
          </cell>
          <cell r="M9">
            <v>20.143047425839892</v>
          </cell>
          <cell r="N9">
            <v>20.598436924237852</v>
          </cell>
          <cell r="O9">
            <v>28.562528745232481</v>
          </cell>
        </row>
        <row r="10">
          <cell r="C10">
            <v>19.625420338050603</v>
          </cell>
          <cell r="D10">
            <v>18.924541369460684</v>
          </cell>
          <cell r="E10">
            <v>18.575536101155873</v>
          </cell>
          <cell r="F10">
            <v>19.901137982519959</v>
          </cell>
          <cell r="G10">
            <v>14.672053589209353</v>
          </cell>
          <cell r="H10">
            <v>16.603107862904043</v>
          </cell>
          <cell r="I10">
            <v>18.327086760559411</v>
          </cell>
          <cell r="J10">
            <v>31.901667517056769</v>
          </cell>
          <cell r="K10">
            <v>21.770082569116362</v>
          </cell>
          <cell r="L10">
            <v>17.307623051674959</v>
          </cell>
          <cell r="M10">
            <v>16.672008306473245</v>
          </cell>
          <cell r="N10">
            <v>18.047801042864659</v>
          </cell>
          <cell r="O10">
            <v>20.020425075857101</v>
          </cell>
        </row>
        <row r="11">
          <cell r="C11">
            <v>20.944729838842438</v>
          </cell>
          <cell r="D11">
            <v>20.64464293985926</v>
          </cell>
          <cell r="E11">
            <v>20.689790904205193</v>
          </cell>
          <cell r="F11">
            <v>18.931292538272693</v>
          </cell>
          <cell r="G11">
            <v>15.884447980290755</v>
          </cell>
          <cell r="H11">
            <v>17.616092844441638</v>
          </cell>
          <cell r="I11">
            <v>19.469345063797466</v>
          </cell>
          <cell r="J11">
            <v>34.16984412414935</v>
          </cell>
          <cell r="K11">
            <v>23.90441716155917</v>
          </cell>
          <cell r="L11">
            <v>18.595123343907897</v>
          </cell>
          <cell r="M11">
            <v>18.536820239540443</v>
          </cell>
          <cell r="N11">
            <v>18.69755100310319</v>
          </cell>
          <cell r="O11">
            <v>21.365565233740057</v>
          </cell>
        </row>
        <row r="12">
          <cell r="C12">
            <v>20.850842964307123</v>
          </cell>
          <cell r="D12">
            <v>18.194020234336573</v>
          </cell>
          <cell r="E12">
            <v>20.340783869761285</v>
          </cell>
          <cell r="F12">
            <v>19.146979954264154</v>
          </cell>
          <cell r="G12">
            <v>15.315803571993021</v>
          </cell>
          <cell r="H12">
            <v>17.93845996193064</v>
          </cell>
          <cell r="I12">
            <v>17.975822003266753</v>
          </cell>
          <cell r="J12">
            <v>35.389940100671311</v>
          </cell>
          <cell r="K12">
            <v>24.392743929307198</v>
          </cell>
          <cell r="L12">
            <v>18.971169603860726</v>
          </cell>
          <cell r="M12">
            <v>19.223027022004782</v>
          </cell>
          <cell r="N12">
            <v>18.004082689406616</v>
          </cell>
          <cell r="O12">
            <v>20.995567252713752</v>
          </cell>
        </row>
        <row r="13">
          <cell r="C13">
            <v>23.305163159291141</v>
          </cell>
          <cell r="D13">
            <v>18.514569648938505</v>
          </cell>
          <cell r="E13">
            <v>21.603901065078546</v>
          </cell>
          <cell r="F13">
            <v>23.217250224781484</v>
          </cell>
          <cell r="G13">
            <v>17.410912172831232</v>
          </cell>
          <cell r="H13">
            <v>20.194591054466759</v>
          </cell>
          <cell r="I13">
            <v>23.118557612036046</v>
          </cell>
          <cell r="J13">
            <v>37.742979431568756</v>
          </cell>
          <cell r="K13">
            <v>26.427233157146429</v>
          </cell>
          <cell r="L13">
            <v>20.019247614439529</v>
          </cell>
          <cell r="M13">
            <v>20.584754423229636</v>
          </cell>
          <cell r="N13">
            <v>19.831367897371653</v>
          </cell>
          <cell r="O13">
            <v>25.404042571130869</v>
          </cell>
        </row>
        <row r="14">
          <cell r="C14">
            <v>27.43551079351786</v>
          </cell>
          <cell r="D14">
            <v>23.642709623162226</v>
          </cell>
          <cell r="E14">
            <v>21.735078270114961</v>
          </cell>
          <cell r="F14">
            <v>25.354166631797717</v>
          </cell>
          <cell r="G14">
            <v>24.513165505811759</v>
          </cell>
          <cell r="H14">
            <v>21.670819491243897</v>
          </cell>
          <cell r="I14">
            <v>26.495809750385071</v>
          </cell>
          <cell r="J14">
            <v>42.172602729034026</v>
          </cell>
          <cell r="K14">
            <v>31.456350247216029</v>
          </cell>
          <cell r="L14">
            <v>24.155567314243438</v>
          </cell>
          <cell r="M14">
            <v>27.021754307596609</v>
          </cell>
          <cell r="N14">
            <v>26.089885270321485</v>
          </cell>
          <cell r="O14">
            <v>29.836710480103537</v>
          </cell>
        </row>
        <row r="15">
          <cell r="C15">
            <v>27.208123084494083</v>
          </cell>
          <cell r="D15">
            <v>26.116085536817405</v>
          </cell>
          <cell r="E15">
            <v>22.621654906723411</v>
          </cell>
          <cell r="F15">
            <v>25.650687445312958</v>
          </cell>
          <cell r="G15">
            <v>25.976027984142998</v>
          </cell>
          <cell r="H15">
            <v>21.583782277668881</v>
          </cell>
          <cell r="I15">
            <v>27.266979124940629</v>
          </cell>
          <cell r="J15">
            <v>40.64030312112461</v>
          </cell>
          <cell r="K15">
            <v>31.102846916402807</v>
          </cell>
          <cell r="L15">
            <v>22.994170041660979</v>
          </cell>
          <cell r="M15">
            <v>25.941812802562104</v>
          </cell>
          <cell r="N15">
            <v>21.749156400691188</v>
          </cell>
          <cell r="O15">
            <v>29.375167283326665</v>
          </cell>
        </row>
        <row r="16">
          <cell r="C16">
            <v>27.41228656612742</v>
          </cell>
          <cell r="D16">
            <v>26.959818526211119</v>
          </cell>
          <cell r="E16">
            <v>23.702863260094901</v>
          </cell>
          <cell r="F16">
            <v>26.224300821034827</v>
          </cell>
          <cell r="G16">
            <v>21.034828160522331</v>
          </cell>
          <cell r="H16">
            <v>22.839467907805634</v>
          </cell>
          <cell r="I16">
            <v>28.661866261370211</v>
          </cell>
          <cell r="J16">
            <v>43.875194762854683</v>
          </cell>
          <cell r="K16">
            <v>32.007000035653668</v>
          </cell>
          <cell r="L16">
            <v>22.755129263623225</v>
          </cell>
          <cell r="M16">
            <v>22.060190114329142</v>
          </cell>
          <cell r="N16">
            <v>23.339929597466295</v>
          </cell>
          <cell r="O16">
            <v>29.89742651841841</v>
          </cell>
        </row>
        <row r="17">
          <cell r="C17">
            <v>33.651554915179858</v>
          </cell>
          <cell r="D17">
            <v>31.081699741872491</v>
          </cell>
          <cell r="E17">
            <v>29.735152686769279</v>
          </cell>
          <cell r="F17">
            <v>31.560262469281788</v>
          </cell>
          <cell r="G17">
            <v>23.501079526713582</v>
          </cell>
          <cell r="H17">
            <v>28.520379665440785</v>
          </cell>
          <cell r="I17">
            <v>29.575286986765835</v>
          </cell>
          <cell r="J17">
            <v>51.460340242556391</v>
          </cell>
          <cell r="K17">
            <v>42.78445511790261</v>
          </cell>
          <cell r="L17">
            <v>29.861402439035693</v>
          </cell>
          <cell r="M17">
            <v>27.362425777959746</v>
          </cell>
          <cell r="N17">
            <v>27.485959295034693</v>
          </cell>
          <cell r="O17">
            <v>54.14377846729807</v>
          </cell>
        </row>
        <row r="18">
          <cell r="C18">
            <v>37.392315080882106</v>
          </cell>
          <cell r="D18">
            <v>31.12626115572515</v>
          </cell>
          <cell r="E18">
            <v>28.628315259831552</v>
          </cell>
          <cell r="F18">
            <v>30.649855361991399</v>
          </cell>
          <cell r="G18">
            <v>26.181722892353996</v>
          </cell>
          <cell r="H18">
            <v>32.142516266201149</v>
          </cell>
          <cell r="I18">
            <v>34.781432547974433</v>
          </cell>
          <cell r="J18">
            <v>54.691395363960837</v>
          </cell>
          <cell r="K18">
            <v>48.888512083136789</v>
          </cell>
          <cell r="L18">
            <v>37.505031325832796</v>
          </cell>
          <cell r="M18">
            <v>32.785903170304273</v>
          </cell>
          <cell r="N18">
            <v>28.050036234178087</v>
          </cell>
          <cell r="O18">
            <v>63.527269121180829</v>
          </cell>
        </row>
        <row r="19">
          <cell r="C19">
            <v>38.636641836989817</v>
          </cell>
          <cell r="D19">
            <v>34.303514779342258</v>
          </cell>
          <cell r="E19">
            <v>31.039451128316681</v>
          </cell>
          <cell r="F19">
            <v>32.455672588390172</v>
          </cell>
          <cell r="G19">
            <v>24.576001142397921</v>
          </cell>
          <cell r="H19">
            <v>33.521086012106124</v>
          </cell>
          <cell r="I19">
            <v>31.133090936144434</v>
          </cell>
          <cell r="J19">
            <v>57.808129733336081</v>
          </cell>
          <cell r="K19">
            <v>50.947045508722596</v>
          </cell>
          <cell r="L19">
            <v>37.369282100139515</v>
          </cell>
          <cell r="M19">
            <v>34.120065215363013</v>
          </cell>
          <cell r="N19">
            <v>28.506268974579502</v>
          </cell>
          <cell r="O19">
            <v>77.650745823524218</v>
          </cell>
        </row>
        <row r="20">
          <cell r="C20">
            <v>-1.6693443853232279E-2</v>
          </cell>
          <cell r="D20">
            <v>-1.2519668370528135E-2</v>
          </cell>
          <cell r="E20">
            <v>-1.7115223185676313E-2</v>
          </cell>
          <cell r="F20">
            <v>-1.7343920774797163E-2</v>
          </cell>
          <cell r="G20">
            <v>-1.3538846356614818E-2</v>
          </cell>
          <cell r="H20">
            <v>-1.5376341179998226E-2</v>
          </cell>
          <cell r="I20">
            <v>-1.4444389123714547E-2</v>
          </cell>
          <cell r="J20">
            <v>-1.8290702533315321E-2</v>
          </cell>
          <cell r="K20">
            <v>-2.4106122227310386E-2</v>
          </cell>
          <cell r="L20">
            <v>-1.8044739779094918E-2</v>
          </cell>
          <cell r="M20">
            <v>-1.5633598098836944E-2</v>
          </cell>
          <cell r="N20">
            <v>-1.1503071591388619E-2</v>
          </cell>
          <cell r="O20">
            <v>-1.9061144711306367E-2</v>
          </cell>
        </row>
        <row r="21">
          <cell r="C21">
            <v>-0.14353714622777952</v>
          </cell>
          <cell r="D21">
            <v>-0.13217999875565797</v>
          </cell>
          <cell r="E21">
            <v>-0.13279893772722817</v>
          </cell>
          <cell r="F21">
            <v>-0.13578012012470156</v>
          </cell>
          <cell r="G21">
            <v>-0.10432431875365653</v>
          </cell>
          <cell r="H21">
            <v>-0.12712039241857387</v>
          </cell>
          <cell r="I21">
            <v>-0.1290527273928139</v>
          </cell>
          <cell r="J21">
            <v>-0.16929712788191878</v>
          </cell>
          <cell r="K21">
            <v>-0.21417454360569158</v>
          </cell>
          <cell r="L21">
            <v>-0.15736095169426328</v>
          </cell>
          <cell r="M21">
            <v>-0.13169362772452534</v>
          </cell>
          <cell r="N21">
            <v>-0.11590486099907552</v>
          </cell>
          <cell r="O21">
            <v>-0.13827368402312604</v>
          </cell>
        </row>
        <row r="22">
          <cell r="C22">
            <v>-0.25039076010050448</v>
          </cell>
          <cell r="D22">
            <v>-0.23551000995567273</v>
          </cell>
          <cell r="E22">
            <v>-0.23141744515361015</v>
          </cell>
          <cell r="F22">
            <v>-0.2193850734584189</v>
          </cell>
          <cell r="G22">
            <v>-0.18081234730149723</v>
          </cell>
          <cell r="H22">
            <v>-0.22052266873345802</v>
          </cell>
          <cell r="I22">
            <v>-0.20338960944003523</v>
          </cell>
          <cell r="J22">
            <v>-0.31505213964178175</v>
          </cell>
          <cell r="K22">
            <v>-0.38472224281777601</v>
          </cell>
          <cell r="L22">
            <v>-0.26756556505757528</v>
          </cell>
          <cell r="M22">
            <v>-0.24217159466663496</v>
          </cell>
          <cell r="N22">
            <v>-0.20287541754017516</v>
          </cell>
          <cell r="O22">
            <v>-0.25077905007519852</v>
          </cell>
        </row>
        <row r="23">
          <cell r="C23">
            <v>-0.28996626242302476</v>
          </cell>
          <cell r="D23">
            <v>-0.28172269630813046</v>
          </cell>
          <cell r="E23">
            <v>-0.2519498898584796</v>
          </cell>
          <cell r="F23">
            <v>-0.26331447674751862</v>
          </cell>
          <cell r="G23">
            <v>-0.21596649153956748</v>
          </cell>
          <cell r="H23">
            <v>-0.2561462500820938</v>
          </cell>
          <cell r="I23">
            <v>-0.24123302679212888</v>
          </cell>
          <cell r="J23">
            <v>-0.35857006113803269</v>
          </cell>
          <cell r="K23">
            <v>-0.44370009632931051</v>
          </cell>
          <cell r="L23">
            <v>-0.30234891105874928</v>
          </cell>
          <cell r="M23">
            <v>-0.27685503931075922</v>
          </cell>
          <cell r="N23">
            <v>-0.24138619533935277</v>
          </cell>
          <cell r="O23">
            <v>-0.28505348928571911</v>
          </cell>
        </row>
        <row r="24">
          <cell r="C24">
            <v>-0.47274233401524929</v>
          </cell>
          <cell r="D24">
            <v>-0.47884847407360059</v>
          </cell>
          <cell r="E24">
            <v>-0.42059648582451226</v>
          </cell>
          <cell r="F24">
            <v>-0.43156274316726095</v>
          </cell>
          <cell r="G24">
            <v>-0.35793010005649745</v>
          </cell>
          <cell r="H24">
            <v>-0.42242751085676056</v>
          </cell>
          <cell r="I24">
            <v>-0.39014801276302891</v>
          </cell>
          <cell r="J24">
            <v>-0.60080666556502238</v>
          </cell>
          <cell r="K24">
            <v>-0.71597122145586367</v>
          </cell>
          <cell r="L24">
            <v>-0.49148643986621038</v>
          </cell>
          <cell r="M24">
            <v>-0.40241357001198585</v>
          </cell>
          <cell r="N24">
            <v>-0.39958378063340716</v>
          </cell>
          <cell r="O24">
            <v>-0.4712452348979268</v>
          </cell>
        </row>
        <row r="25">
          <cell r="C25">
            <v>-0.53043566217673654</v>
          </cell>
          <cell r="D25">
            <v>-0.48567830210450025</v>
          </cell>
          <cell r="E25">
            <v>-0.40112464170965184</v>
          </cell>
          <cell r="F25">
            <v>-0.39877489654330556</v>
          </cell>
          <cell r="G25">
            <v>-0.36684149093832752</v>
          </cell>
          <cell r="H25">
            <v>-0.43107509570797753</v>
          </cell>
          <cell r="I25">
            <v>-0.57129405927611498</v>
          </cell>
          <cell r="J25">
            <v>-0.64799172346444434</v>
          </cell>
          <cell r="K25">
            <v>-0.79818635865298393</v>
          </cell>
          <cell r="L25">
            <v>-0.59285092872659839</v>
          </cell>
          <cell r="M25">
            <v>-0.51648305368968395</v>
          </cell>
          <cell r="N25">
            <v>-0.45998405398029202</v>
          </cell>
          <cell r="O25">
            <v>-0.52376502774527611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223.20000000018626</v>
          </cell>
          <cell r="H32">
            <v>570.89999999990687</v>
          </cell>
          <cell r="I32">
            <v>-33.199999999953434</v>
          </cell>
          <cell r="J32">
            <v>124</v>
          </cell>
          <cell r="K32">
            <v>339.69999999995343</v>
          </cell>
          <cell r="L32">
            <v>-534.39999999990687</v>
          </cell>
          <cell r="M32">
            <v>1496.3999999999069</v>
          </cell>
          <cell r="N32">
            <v>150.0999999998603</v>
          </cell>
          <cell r="O32">
            <v>0</v>
          </cell>
          <cell r="P32">
            <v>0</v>
          </cell>
          <cell r="Q32">
            <v>0</v>
          </cell>
          <cell r="R32">
            <v>1460.8999999985099</v>
          </cell>
          <cell r="S32">
            <v>0</v>
          </cell>
          <cell r="T32">
            <v>0</v>
          </cell>
          <cell r="U32">
            <v>0</v>
          </cell>
          <cell r="V32">
            <v>56.599999999860302</v>
          </cell>
          <cell r="W32">
            <v>183</v>
          </cell>
          <cell r="X32">
            <v>1828.5999999999767</v>
          </cell>
          <cell r="Y32">
            <v>-1993.2000000001863</v>
          </cell>
          <cell r="Z32">
            <v>1282</v>
          </cell>
          <cell r="AA32">
            <v>10.700000000186265</v>
          </cell>
          <cell r="AB32">
            <v>0</v>
          </cell>
          <cell r="AC32">
            <v>93.199999999953434</v>
          </cell>
          <cell r="AD32">
            <v>0</v>
          </cell>
          <cell r="AE32">
            <v>3940.5400000028312</v>
          </cell>
          <cell r="AF32">
            <v>98.099999999860302</v>
          </cell>
          <cell r="AG32">
            <v>118.9000000001397</v>
          </cell>
          <cell r="AH32">
            <v>95.699999999953434</v>
          </cell>
          <cell r="AI32">
            <v>585.79999999981374</v>
          </cell>
          <cell r="AJ32">
            <v>296.43999999994412</v>
          </cell>
          <cell r="AK32">
            <v>2132.3000000000466</v>
          </cell>
          <cell r="AL32">
            <v>-2888.5</v>
          </cell>
          <cell r="AM32">
            <v>3148</v>
          </cell>
          <cell r="AN32">
            <v>0</v>
          </cell>
          <cell r="AO32">
            <v>0</v>
          </cell>
          <cell r="AP32">
            <v>0</v>
          </cell>
          <cell r="AQ32">
            <v>353.80000000004657</v>
          </cell>
          <cell r="AR32">
            <v>1126.6999999992549</v>
          </cell>
          <cell r="AS32">
            <v>0</v>
          </cell>
          <cell r="AT32">
            <v>0</v>
          </cell>
          <cell r="AU32">
            <v>13.600000000093132</v>
          </cell>
          <cell r="AV32">
            <v>0</v>
          </cell>
          <cell r="AW32">
            <v>155</v>
          </cell>
          <cell r="AX32">
            <v>443.79999999981374</v>
          </cell>
          <cell r="AY32">
            <v>-310.5</v>
          </cell>
          <cell r="AZ32">
            <v>636.79999999981374</v>
          </cell>
          <cell r="BA32">
            <v>188</v>
          </cell>
          <cell r="BB32">
            <v>0</v>
          </cell>
          <cell r="BC32">
            <v>0</v>
          </cell>
          <cell r="BD32">
            <v>0</v>
          </cell>
          <cell r="BE32">
            <v>1414.6000000014901</v>
          </cell>
          <cell r="BF32">
            <v>0</v>
          </cell>
          <cell r="BG32">
            <v>0</v>
          </cell>
          <cell r="BH32">
            <v>8.5</v>
          </cell>
          <cell r="BI32">
            <v>124.39999999990687</v>
          </cell>
          <cell r="BJ32">
            <v>271.4000000001397</v>
          </cell>
          <cell r="BK32">
            <v>1406.8000000000466</v>
          </cell>
          <cell r="BL32">
            <v>-893</v>
          </cell>
          <cell r="BM32">
            <v>471.5</v>
          </cell>
          <cell r="BN32">
            <v>25</v>
          </cell>
          <cell r="BO32">
            <v>0</v>
          </cell>
          <cell r="BP32">
            <v>0</v>
          </cell>
          <cell r="BQ32">
            <v>0</v>
          </cell>
          <cell r="BR32">
            <v>1380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199.5</v>
          </cell>
          <cell r="BX32">
            <v>467.10000000009313</v>
          </cell>
          <cell r="BY32">
            <v>-929.5</v>
          </cell>
          <cell r="BZ32">
            <v>1018.2000000001863</v>
          </cell>
          <cell r="CA32">
            <v>624.70000000018626</v>
          </cell>
          <cell r="CB32">
            <v>0</v>
          </cell>
          <cell r="CC32">
            <v>0</v>
          </cell>
          <cell r="CD32">
            <v>0</v>
          </cell>
          <cell r="CE32">
            <v>1132.3999999985099</v>
          </cell>
          <cell r="CF32">
            <v>0</v>
          </cell>
          <cell r="CG32">
            <v>0</v>
          </cell>
          <cell r="CH32">
            <v>354.40000000037253</v>
          </cell>
          <cell r="CI32">
            <v>156.79999999981374</v>
          </cell>
          <cell r="CJ32">
            <v>138.79999999981374</v>
          </cell>
          <cell r="CK32">
            <v>1696</v>
          </cell>
          <cell r="CL32">
            <v>-2331.2999999998137</v>
          </cell>
          <cell r="CM32">
            <v>1117.7000000001863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5972.8999999985099</v>
          </cell>
          <cell r="CS32">
            <v>1268.4000000001397</v>
          </cell>
          <cell r="CT32">
            <v>0</v>
          </cell>
          <cell r="CU32">
            <v>30.599999999860302</v>
          </cell>
          <cell r="CV32">
            <v>361</v>
          </cell>
          <cell r="CW32">
            <v>468.10000000009313</v>
          </cell>
          <cell r="CX32">
            <v>1766.1999999999534</v>
          </cell>
          <cell r="CY32">
            <v>498.70000000018626</v>
          </cell>
          <cell r="CZ32">
            <v>1138.5</v>
          </cell>
          <cell r="DA32">
            <v>441.40000000037253</v>
          </cell>
          <cell r="DB32">
            <v>0</v>
          </cell>
          <cell r="DC32">
            <v>0</v>
          </cell>
          <cell r="DD32">
            <v>0</v>
          </cell>
          <cell r="DE32">
            <v>4830.0999999977648</v>
          </cell>
          <cell r="DF32">
            <v>0</v>
          </cell>
          <cell r="DG32">
            <v>0</v>
          </cell>
          <cell r="DH32">
            <v>1.2000000001862645</v>
          </cell>
          <cell r="DI32">
            <v>848.59999999962747</v>
          </cell>
          <cell r="DJ32">
            <v>482</v>
          </cell>
          <cell r="DK32">
            <v>2711.8000000000466</v>
          </cell>
          <cell r="DL32">
            <v>-1521</v>
          </cell>
          <cell r="DM32">
            <v>2243</v>
          </cell>
          <cell r="DN32">
            <v>64.5</v>
          </cell>
          <cell r="DO32">
            <v>0</v>
          </cell>
          <cell r="DP32">
            <v>0</v>
          </cell>
          <cell r="DQ32">
            <v>0</v>
          </cell>
          <cell r="DR32">
            <v>1715.3999999985099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701.89999999990687</v>
          </cell>
          <cell r="DX32">
            <v>1895</v>
          </cell>
          <cell r="DY32">
            <v>-2634.2000000001863</v>
          </cell>
          <cell r="DZ32">
            <v>939.5</v>
          </cell>
          <cell r="EA32">
            <v>0</v>
          </cell>
          <cell r="EB32">
            <v>813.20000000018626</v>
          </cell>
          <cell r="EC32">
            <v>0</v>
          </cell>
          <cell r="ED32">
            <v>0</v>
          </cell>
        </row>
        <row r="33">
          <cell r="F33">
            <v>202.5</v>
          </cell>
          <cell r="G33">
            <v>0</v>
          </cell>
          <cell r="H33">
            <v>0.65000000002328306</v>
          </cell>
          <cell r="I33">
            <v>0</v>
          </cell>
          <cell r="J33">
            <v>0</v>
          </cell>
          <cell r="K33">
            <v>0</v>
          </cell>
          <cell r="L33">
            <v>1415</v>
          </cell>
          <cell r="M33">
            <v>721</v>
          </cell>
          <cell r="N33">
            <v>0</v>
          </cell>
          <cell r="O33">
            <v>1825.2999999998137</v>
          </cell>
          <cell r="P33">
            <v>459.79999999981374</v>
          </cell>
          <cell r="Q33">
            <v>1168.2000000001863</v>
          </cell>
          <cell r="R33">
            <v>8192.5999999940395</v>
          </cell>
          <cell r="S33">
            <v>2605.2999999998137</v>
          </cell>
          <cell r="T33">
            <v>2574.7000000001863</v>
          </cell>
          <cell r="U33">
            <v>915</v>
          </cell>
          <cell r="V33">
            <v>344.60000000009313</v>
          </cell>
          <cell r="W33">
            <v>0</v>
          </cell>
          <cell r="X33">
            <v>172.0999999998603</v>
          </cell>
          <cell r="Y33">
            <v>719.29999999981374</v>
          </cell>
          <cell r="Z33">
            <v>0</v>
          </cell>
          <cell r="AA33">
            <v>0</v>
          </cell>
          <cell r="AB33">
            <v>0</v>
          </cell>
          <cell r="AC33">
            <v>402</v>
          </cell>
          <cell r="AD33">
            <v>459.59999999962747</v>
          </cell>
          <cell r="AE33">
            <v>4134.5</v>
          </cell>
          <cell r="AF33">
            <v>-2388.7999999998137</v>
          </cell>
          <cell r="AG33">
            <v>901.59999999962747</v>
          </cell>
          <cell r="AH33">
            <v>1195.2000000001863</v>
          </cell>
          <cell r="AI33">
            <v>1363.2999999998137</v>
          </cell>
          <cell r="AJ33">
            <v>0</v>
          </cell>
          <cell r="AK33">
            <v>0</v>
          </cell>
          <cell r="AL33">
            <v>887.5</v>
          </cell>
          <cell r="AM33">
            <v>135</v>
          </cell>
          <cell r="AN33">
            <v>11.700000000186265</v>
          </cell>
          <cell r="AO33">
            <v>116.5</v>
          </cell>
          <cell r="AP33">
            <v>719.20000000018626</v>
          </cell>
          <cell r="AQ33">
            <v>1193.2999999998137</v>
          </cell>
          <cell r="AR33">
            <v>5488.2999999970198</v>
          </cell>
          <cell r="AS33">
            <v>1993</v>
          </cell>
          <cell r="AT33">
            <v>0</v>
          </cell>
          <cell r="AU33">
            <v>1083</v>
          </cell>
          <cell r="AV33">
            <v>617.70000000018626</v>
          </cell>
          <cell r="AW33">
            <v>0</v>
          </cell>
          <cell r="AX33">
            <v>261.29999999981374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844</v>
          </cell>
          <cell r="BD33">
            <v>673.29999999981374</v>
          </cell>
          <cell r="BE33">
            <v>6458.2999999970198</v>
          </cell>
          <cell r="BF33">
            <v>1683</v>
          </cell>
          <cell r="BG33">
            <v>326</v>
          </cell>
          <cell r="BH33">
            <v>1109.4000000003725</v>
          </cell>
          <cell r="BI33">
            <v>763.40000000037253</v>
          </cell>
          <cell r="BJ33">
            <v>4.3999999999068677</v>
          </cell>
          <cell r="BK33">
            <v>294.59999999962747</v>
          </cell>
          <cell r="BL33">
            <v>0</v>
          </cell>
          <cell r="BM33">
            <v>0</v>
          </cell>
          <cell r="BN33">
            <v>35</v>
          </cell>
          <cell r="BO33">
            <v>1166.5</v>
          </cell>
          <cell r="BP33">
            <v>995.5</v>
          </cell>
          <cell r="BQ33">
            <v>80.5</v>
          </cell>
          <cell r="BR33">
            <v>3998.3999999985099</v>
          </cell>
          <cell r="BS33">
            <v>86.5</v>
          </cell>
          <cell r="BT33">
            <v>984.5</v>
          </cell>
          <cell r="BU33">
            <v>1741.4000000003725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29</v>
          </cell>
          <cell r="CB33">
            <v>558</v>
          </cell>
          <cell r="CC33">
            <v>516</v>
          </cell>
          <cell r="CD33">
            <v>83</v>
          </cell>
          <cell r="CE33">
            <v>9730.2000000029802</v>
          </cell>
          <cell r="CF33">
            <v>425.5</v>
          </cell>
          <cell r="CG33">
            <v>938</v>
          </cell>
          <cell r="CH33">
            <v>2667.2000000001863</v>
          </cell>
          <cell r="CI33">
            <v>309.79999999981374</v>
          </cell>
          <cell r="CJ33">
            <v>0</v>
          </cell>
          <cell r="CK33">
            <v>0</v>
          </cell>
          <cell r="CL33">
            <v>1033.5</v>
          </cell>
          <cell r="CM33">
            <v>584</v>
          </cell>
          <cell r="CN33">
            <v>43</v>
          </cell>
          <cell r="CO33">
            <v>2359</v>
          </cell>
          <cell r="CP33">
            <v>385</v>
          </cell>
          <cell r="CQ33">
            <v>985.20000000018626</v>
          </cell>
          <cell r="CR33">
            <v>26292.79999999702</v>
          </cell>
          <cell r="CS33">
            <v>1673.2000000001863</v>
          </cell>
          <cell r="CT33">
            <v>1024</v>
          </cell>
          <cell r="CU33">
            <v>4646.7000000001863</v>
          </cell>
          <cell r="CV33">
            <v>3053.2999999998137</v>
          </cell>
          <cell r="CW33">
            <v>0</v>
          </cell>
          <cell r="CX33">
            <v>421.29999999981374</v>
          </cell>
          <cell r="CY33">
            <v>3088</v>
          </cell>
          <cell r="CZ33">
            <v>379</v>
          </cell>
          <cell r="DA33">
            <v>10</v>
          </cell>
          <cell r="DB33">
            <v>6115</v>
          </cell>
          <cell r="DC33">
            <v>3327</v>
          </cell>
          <cell r="DD33">
            <v>2555.2999999998137</v>
          </cell>
          <cell r="DE33">
            <v>18325.19999999553</v>
          </cell>
          <cell r="DF33">
            <v>3765.4000000003725</v>
          </cell>
          <cell r="DG33">
            <v>2207</v>
          </cell>
          <cell r="DH33">
            <v>1537.7999999998137</v>
          </cell>
          <cell r="DI33">
            <v>1464.5</v>
          </cell>
          <cell r="DJ33">
            <v>0</v>
          </cell>
          <cell r="DK33">
            <v>336</v>
          </cell>
          <cell r="DL33">
            <v>314</v>
          </cell>
          <cell r="DM33">
            <v>1639.5</v>
          </cell>
          <cell r="DN33">
            <v>0</v>
          </cell>
          <cell r="DO33">
            <v>4583.5</v>
          </cell>
          <cell r="DP33">
            <v>889.5</v>
          </cell>
          <cell r="DQ33">
            <v>1588</v>
          </cell>
          <cell r="DR33">
            <v>16121.69999999553</v>
          </cell>
          <cell r="DS33">
            <v>3814.7000000001863</v>
          </cell>
          <cell r="DT33">
            <v>1838</v>
          </cell>
          <cell r="DU33">
            <v>2218.5</v>
          </cell>
          <cell r="DV33">
            <v>2412</v>
          </cell>
          <cell r="DW33">
            <v>0</v>
          </cell>
          <cell r="DX33">
            <v>0</v>
          </cell>
          <cell r="DY33">
            <v>0</v>
          </cell>
          <cell r="DZ33">
            <v>1068</v>
          </cell>
          <cell r="EA33">
            <v>17.5</v>
          </cell>
          <cell r="EB33">
            <v>2218</v>
          </cell>
          <cell r="EC33">
            <v>721.5</v>
          </cell>
          <cell r="ED33">
            <v>1813.5</v>
          </cell>
        </row>
        <row r="34">
          <cell r="F34">
            <v>353</v>
          </cell>
          <cell r="G34">
            <v>1854</v>
          </cell>
          <cell r="H34">
            <v>8685</v>
          </cell>
          <cell r="I34">
            <v>2744.5</v>
          </cell>
          <cell r="J34">
            <v>1314.1030000000028</v>
          </cell>
          <cell r="K34">
            <v>2876.3100000000559</v>
          </cell>
          <cell r="L34">
            <v>-2361.2000000001863</v>
          </cell>
          <cell r="M34">
            <v>11624.299999999814</v>
          </cell>
          <cell r="N34">
            <v>8198.7999999998137</v>
          </cell>
          <cell r="O34">
            <v>2079.4000000003725</v>
          </cell>
          <cell r="P34">
            <v>416</v>
          </cell>
          <cell r="Q34">
            <v>-61497.5</v>
          </cell>
          <cell r="R34">
            <v>-36205.750099997967</v>
          </cell>
          <cell r="S34">
            <v>384.89999999990687</v>
          </cell>
          <cell r="T34">
            <v>718.6600000000326</v>
          </cell>
          <cell r="U34">
            <v>1977.9600000000792</v>
          </cell>
          <cell r="V34">
            <v>1470.8300000000163</v>
          </cell>
          <cell r="W34">
            <v>412.26999999999862</v>
          </cell>
          <cell r="X34">
            <v>163.18990000000031</v>
          </cell>
          <cell r="Y34">
            <v>-2661.2000000001863</v>
          </cell>
          <cell r="Z34">
            <v>1831.2000000000698</v>
          </cell>
          <cell r="AA34">
            <v>502.4000000001397</v>
          </cell>
          <cell r="AB34">
            <v>629.5</v>
          </cell>
          <cell r="AC34">
            <v>0.23999999999068677</v>
          </cell>
          <cell r="AD34">
            <v>-41635.699999999953</v>
          </cell>
          <cell r="AE34">
            <v>-19904.542000001296</v>
          </cell>
          <cell r="AF34">
            <v>0</v>
          </cell>
          <cell r="AG34">
            <v>74.349999999976717</v>
          </cell>
          <cell r="AH34">
            <v>1255.8499999999767</v>
          </cell>
          <cell r="AI34">
            <v>3012.3399999999674</v>
          </cell>
          <cell r="AJ34">
            <v>666.61000000000422</v>
          </cell>
          <cell r="AK34">
            <v>553.55799999999999</v>
          </cell>
          <cell r="AL34">
            <v>-539</v>
          </cell>
          <cell r="AM34">
            <v>1030</v>
          </cell>
          <cell r="AN34">
            <v>803.70000000018626</v>
          </cell>
          <cell r="AO34">
            <v>454.65000000002328</v>
          </cell>
          <cell r="AP34">
            <v>395.40000000002328</v>
          </cell>
          <cell r="AQ34">
            <v>-27612</v>
          </cell>
          <cell r="AR34">
            <v>-48259.509999999776</v>
          </cell>
          <cell r="AS34">
            <v>73.090000000025611</v>
          </cell>
          <cell r="AT34">
            <v>0</v>
          </cell>
          <cell r="AU34">
            <v>1406.0999999999767</v>
          </cell>
          <cell r="AV34">
            <v>1551</v>
          </cell>
          <cell r="AW34">
            <v>874.05999999999767</v>
          </cell>
          <cell r="AX34">
            <v>1365.1399999999849</v>
          </cell>
          <cell r="AY34">
            <v>-6749</v>
          </cell>
          <cell r="AZ34">
            <v>413.5999999998603</v>
          </cell>
          <cell r="BA34">
            <v>1411.6999999999534</v>
          </cell>
          <cell r="BB34">
            <v>18.5</v>
          </cell>
          <cell r="BC34">
            <v>0</v>
          </cell>
          <cell r="BD34">
            <v>-48623.699999999721</v>
          </cell>
          <cell r="BE34">
            <v>-41172.469999995083</v>
          </cell>
          <cell r="BF34">
            <v>234.30000000004657</v>
          </cell>
          <cell r="BG34">
            <v>504.15000000002328</v>
          </cell>
          <cell r="BH34">
            <v>906.9000000001397</v>
          </cell>
          <cell r="BI34">
            <v>820.20000000018626</v>
          </cell>
          <cell r="BJ34">
            <v>1571.75</v>
          </cell>
          <cell r="BK34">
            <v>1683.3300000000163</v>
          </cell>
          <cell r="BL34">
            <v>-9043</v>
          </cell>
          <cell r="BM34">
            <v>1850</v>
          </cell>
          <cell r="BN34">
            <v>1253.7000000001863</v>
          </cell>
          <cell r="BO34">
            <v>537.10000000009313</v>
          </cell>
          <cell r="BP34">
            <v>61.800000000046566</v>
          </cell>
          <cell r="BQ34">
            <v>-41552.699999999953</v>
          </cell>
          <cell r="BR34">
            <v>-67808.050000000745</v>
          </cell>
          <cell r="BS34">
            <v>7.3999999999068677</v>
          </cell>
          <cell r="BT34">
            <v>62.200000000069849</v>
          </cell>
          <cell r="BU34">
            <v>359.59999999962747</v>
          </cell>
          <cell r="BV34">
            <v>599.59999999962747</v>
          </cell>
          <cell r="BW34">
            <v>1830.4100000000326</v>
          </cell>
          <cell r="BX34">
            <v>1452.3400000000256</v>
          </cell>
          <cell r="BY34">
            <v>-8782.5</v>
          </cell>
          <cell r="BZ34">
            <v>946.20000000018626</v>
          </cell>
          <cell r="CA34">
            <v>750.40000000037253</v>
          </cell>
          <cell r="CB34">
            <v>186</v>
          </cell>
          <cell r="CC34">
            <v>13.300000000046566</v>
          </cell>
          <cell r="CD34">
            <v>-65233</v>
          </cell>
          <cell r="CE34">
            <v>-63687.770000003278</v>
          </cell>
          <cell r="CF34">
            <v>0</v>
          </cell>
          <cell r="CG34">
            <v>0</v>
          </cell>
          <cell r="CH34">
            <v>706.19999999995343</v>
          </cell>
          <cell r="CI34">
            <v>222.40000000037253</v>
          </cell>
          <cell r="CJ34">
            <v>1823.1900000000023</v>
          </cell>
          <cell r="CK34">
            <v>4619.8399999999674</v>
          </cell>
          <cell r="CL34">
            <v>-10222</v>
          </cell>
          <cell r="CM34">
            <v>1299.2999999998137</v>
          </cell>
          <cell r="CN34">
            <v>851.79999999981374</v>
          </cell>
          <cell r="CO34">
            <v>47.5</v>
          </cell>
          <cell r="CP34">
            <v>214</v>
          </cell>
          <cell r="CQ34">
            <v>-63250</v>
          </cell>
          <cell r="CR34">
            <v>-15482.179999999702</v>
          </cell>
          <cell r="CS34">
            <v>19677</v>
          </cell>
          <cell r="CT34">
            <v>74.199999999953434</v>
          </cell>
          <cell r="CU34">
            <v>2133.5</v>
          </cell>
          <cell r="CV34">
            <v>695.80000000004657</v>
          </cell>
          <cell r="CW34">
            <v>1725.0599999999977</v>
          </cell>
          <cell r="CX34">
            <v>3993.9600000000792</v>
          </cell>
          <cell r="CY34">
            <v>2691.7999999998137</v>
          </cell>
          <cell r="CZ34">
            <v>1540.2999999998137</v>
          </cell>
          <cell r="DA34">
            <v>888.20000000018626</v>
          </cell>
          <cell r="DB34">
            <v>258</v>
          </cell>
          <cell r="DC34">
            <v>173.60000000009313</v>
          </cell>
          <cell r="DD34">
            <v>-49333.599999999627</v>
          </cell>
          <cell r="DE34">
            <v>-66397.720000002533</v>
          </cell>
          <cell r="DF34">
            <v>198.13999999989755</v>
          </cell>
          <cell r="DG34">
            <v>157.89999999990687</v>
          </cell>
          <cell r="DH34">
            <v>1725</v>
          </cell>
          <cell r="DI34">
            <v>-17528</v>
          </cell>
          <cell r="DJ34">
            <v>1584.4400000000023</v>
          </cell>
          <cell r="DK34">
            <v>6052.1999999999534</v>
          </cell>
          <cell r="DL34">
            <v>-8778.5</v>
          </cell>
          <cell r="DM34">
            <v>1738.0999999998603</v>
          </cell>
          <cell r="DN34">
            <v>1270.4000000003725</v>
          </cell>
          <cell r="DO34">
            <v>424.70000000018626</v>
          </cell>
          <cell r="DP34">
            <v>177.10000000009313</v>
          </cell>
          <cell r="DQ34">
            <v>-53419.200000000186</v>
          </cell>
          <cell r="DR34">
            <v>-44433.64999999851</v>
          </cell>
          <cell r="DS34">
            <v>0</v>
          </cell>
          <cell r="DT34">
            <v>0</v>
          </cell>
          <cell r="DU34">
            <v>1024.4000000003725</v>
          </cell>
          <cell r="DV34">
            <v>531.29999999981374</v>
          </cell>
          <cell r="DW34">
            <v>1449.6500000000233</v>
          </cell>
          <cell r="DX34">
            <v>9018.8999999999069</v>
          </cell>
          <cell r="DY34">
            <v>-5343</v>
          </cell>
          <cell r="DZ34">
            <v>4268.2000000001863</v>
          </cell>
          <cell r="EA34">
            <v>280.5</v>
          </cell>
          <cell r="EB34">
            <v>30.599999999627471</v>
          </cell>
          <cell r="EC34">
            <v>1</v>
          </cell>
          <cell r="ED34">
            <v>-55695.200000000186</v>
          </cell>
        </row>
        <row r="35">
          <cell r="F35">
            <v>5823.6999999999534</v>
          </cell>
          <cell r="G35">
            <v>437.69999999995343</v>
          </cell>
          <cell r="H35">
            <v>657.10000000009313</v>
          </cell>
          <cell r="I35">
            <v>3193.6000000000931</v>
          </cell>
          <cell r="J35">
            <v>569.5</v>
          </cell>
          <cell r="K35">
            <v>0</v>
          </cell>
          <cell r="L35">
            <v>676.5</v>
          </cell>
          <cell r="M35">
            <v>2.2999999998137355</v>
          </cell>
          <cell r="N35">
            <v>40</v>
          </cell>
          <cell r="O35">
            <v>0</v>
          </cell>
          <cell r="P35">
            <v>2745.4000000003725</v>
          </cell>
          <cell r="Q35">
            <v>2060.1000000000931</v>
          </cell>
          <cell r="R35">
            <v>14198.839999996126</v>
          </cell>
          <cell r="S35">
            <v>4109.4000000003725</v>
          </cell>
          <cell r="T35">
            <v>1399.6000000000931</v>
          </cell>
          <cell r="U35">
            <v>3066.2000000001863</v>
          </cell>
          <cell r="V35">
            <v>1726.6999999999534</v>
          </cell>
          <cell r="W35">
            <v>496.60000000009313</v>
          </cell>
          <cell r="X35">
            <v>228.54000000003725</v>
          </cell>
          <cell r="Y35">
            <v>623.10000000009313</v>
          </cell>
          <cell r="Z35">
            <v>0</v>
          </cell>
          <cell r="AA35">
            <v>156.5</v>
          </cell>
          <cell r="AB35">
            <v>0</v>
          </cell>
          <cell r="AC35">
            <v>988.20000000018626</v>
          </cell>
          <cell r="AD35">
            <v>1404</v>
          </cell>
          <cell r="AE35">
            <v>4089.5300000086427</v>
          </cell>
          <cell r="AF35">
            <v>2528.7000000001863</v>
          </cell>
          <cell r="AG35">
            <v>1832.7999999998137</v>
          </cell>
          <cell r="AH35">
            <v>2967.5500000002794</v>
          </cell>
          <cell r="AI35">
            <v>1306.4299999999348</v>
          </cell>
          <cell r="AJ35">
            <v>17.100000000093132</v>
          </cell>
          <cell r="AK35">
            <v>286.95000000018626</v>
          </cell>
          <cell r="AL35">
            <v>913.60000000009313</v>
          </cell>
          <cell r="AM35">
            <v>0</v>
          </cell>
          <cell r="AN35">
            <v>0</v>
          </cell>
          <cell r="AO35">
            <v>0.29999999981373549</v>
          </cell>
          <cell r="AP35">
            <v>-2900.5999999996275</v>
          </cell>
          <cell r="AQ35">
            <v>-2863.2999999998137</v>
          </cell>
          <cell r="AR35">
            <v>8582.7000000029802</v>
          </cell>
          <cell r="AS35">
            <v>2169.7999999988824</v>
          </cell>
          <cell r="AT35">
            <v>1836.2000000001863</v>
          </cell>
          <cell r="AU35">
            <v>975</v>
          </cell>
          <cell r="AV35">
            <v>656.10000000009313</v>
          </cell>
          <cell r="AW35">
            <v>234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2155.2000000001863</v>
          </cell>
          <cell r="BD35">
            <v>556.40000000037253</v>
          </cell>
          <cell r="BE35">
            <v>9129.9499999955297</v>
          </cell>
          <cell r="BF35">
            <v>3322.5</v>
          </cell>
          <cell r="BG35">
            <v>1824.0999999996275</v>
          </cell>
          <cell r="BH35">
            <v>1039.3500000000931</v>
          </cell>
          <cell r="BI35">
            <v>823.79999999981374</v>
          </cell>
          <cell r="BJ35">
            <v>316.29999999981374</v>
          </cell>
          <cell r="BK35">
            <v>0</v>
          </cell>
          <cell r="BL35">
            <v>0</v>
          </cell>
          <cell r="BM35">
            <v>0</v>
          </cell>
          <cell r="BN35">
            <v>34.400000000372529</v>
          </cell>
          <cell r="BO35">
            <v>0</v>
          </cell>
          <cell r="BP35">
            <v>959.5</v>
          </cell>
          <cell r="BQ35">
            <v>810</v>
          </cell>
          <cell r="BR35">
            <v>6410.9599999934435</v>
          </cell>
          <cell r="BS35">
            <v>405</v>
          </cell>
          <cell r="BT35">
            <v>1572.7000000001863</v>
          </cell>
          <cell r="BU35">
            <v>2726.5</v>
          </cell>
          <cell r="BV35">
            <v>174.59999999962747</v>
          </cell>
          <cell r="BW35">
            <v>0</v>
          </cell>
          <cell r="BX35">
            <v>19.459999999962747</v>
          </cell>
          <cell r="BY35">
            <v>0</v>
          </cell>
          <cell r="BZ35">
            <v>0</v>
          </cell>
          <cell r="CA35">
            <v>186.5</v>
          </cell>
          <cell r="CB35">
            <v>245.70000000018626</v>
          </cell>
          <cell r="CC35">
            <v>356.5</v>
          </cell>
          <cell r="CD35">
            <v>724</v>
          </cell>
          <cell r="CE35">
            <v>13293.90000000596</v>
          </cell>
          <cell r="CF35">
            <v>346.29999999981374</v>
          </cell>
          <cell r="CG35">
            <v>1411.5</v>
          </cell>
          <cell r="CH35">
            <v>3623.7999999998137</v>
          </cell>
          <cell r="CI35">
            <v>1120.7999999998137</v>
          </cell>
          <cell r="CJ35">
            <v>0</v>
          </cell>
          <cell r="CK35">
            <v>0</v>
          </cell>
          <cell r="CL35">
            <v>375.29999999981374</v>
          </cell>
          <cell r="CM35">
            <v>0</v>
          </cell>
          <cell r="CN35">
            <v>64</v>
          </cell>
          <cell r="CO35">
            <v>1262.2999999998137</v>
          </cell>
          <cell r="CP35">
            <v>1400.7000000001863</v>
          </cell>
          <cell r="CQ35">
            <v>3689.2000000001863</v>
          </cell>
          <cell r="CR35">
            <v>35902</v>
          </cell>
          <cell r="CS35">
            <v>5459.1999999997206</v>
          </cell>
          <cell r="CT35">
            <v>2672.2000000001863</v>
          </cell>
          <cell r="CU35">
            <v>3331.1000000000931</v>
          </cell>
          <cell r="CV35">
            <v>6239.1000000000931</v>
          </cell>
          <cell r="CW35">
            <v>0</v>
          </cell>
          <cell r="CX35">
            <v>720.59999999962747</v>
          </cell>
          <cell r="CY35">
            <v>721.60000000009313</v>
          </cell>
          <cell r="CZ35">
            <v>5.2999999998137355</v>
          </cell>
          <cell r="DA35">
            <v>0</v>
          </cell>
          <cell r="DB35">
            <v>4830.4000000003725</v>
          </cell>
          <cell r="DC35">
            <v>7699.5</v>
          </cell>
          <cell r="DD35">
            <v>4223</v>
          </cell>
          <cell r="DE35">
            <v>19488.800000011921</v>
          </cell>
          <cell r="DF35">
            <v>5098</v>
          </cell>
          <cell r="DG35">
            <v>1695.6000000000931</v>
          </cell>
          <cell r="DH35">
            <v>2213</v>
          </cell>
          <cell r="DI35">
            <v>2412.2000000001863</v>
          </cell>
          <cell r="DJ35">
            <v>52.599999999627471</v>
          </cell>
          <cell r="DK35">
            <v>0</v>
          </cell>
          <cell r="DL35">
            <v>0</v>
          </cell>
          <cell r="DM35">
            <v>0</v>
          </cell>
          <cell r="DN35">
            <v>350.29999999981374</v>
          </cell>
          <cell r="DO35">
            <v>2437</v>
          </cell>
          <cell r="DP35">
            <v>2177.7000000001863</v>
          </cell>
          <cell r="DQ35">
            <v>3052.4000000003725</v>
          </cell>
          <cell r="DR35">
            <v>21016.55000000447</v>
          </cell>
          <cell r="DS35">
            <v>3994.5</v>
          </cell>
          <cell r="DT35">
            <v>3168.7999999998137</v>
          </cell>
          <cell r="DU35">
            <v>2861.2500000004657</v>
          </cell>
          <cell r="DV35">
            <v>1901.2000000001863</v>
          </cell>
          <cell r="DW35">
            <v>0</v>
          </cell>
          <cell r="DX35">
            <v>27.199999999720603</v>
          </cell>
          <cell r="DY35">
            <v>0</v>
          </cell>
          <cell r="DZ35">
            <v>2056.7999999998137</v>
          </cell>
          <cell r="EA35">
            <v>1056.4000000003725</v>
          </cell>
          <cell r="EB35">
            <v>916.80000000074506</v>
          </cell>
          <cell r="EC35">
            <v>2114.7000000001863</v>
          </cell>
          <cell r="ED35">
            <v>2918.9000000003725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76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4020.8999999985099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138</v>
          </cell>
          <cell r="X36">
            <v>0</v>
          </cell>
          <cell r="Y36">
            <v>0</v>
          </cell>
          <cell r="Z36">
            <v>0</v>
          </cell>
          <cell r="AA36">
            <v>246.40000000037253</v>
          </cell>
          <cell r="AB36">
            <v>1894</v>
          </cell>
          <cell r="AC36">
            <v>948.5</v>
          </cell>
          <cell r="AD36">
            <v>794</v>
          </cell>
          <cell r="AE36">
            <v>25669</v>
          </cell>
          <cell r="AF36">
            <v>4992</v>
          </cell>
          <cell r="AG36">
            <v>4212</v>
          </cell>
          <cell r="AH36">
            <v>2656</v>
          </cell>
          <cell r="AI36">
            <v>349</v>
          </cell>
          <cell r="AJ36">
            <v>7</v>
          </cell>
          <cell r="AK36">
            <v>20</v>
          </cell>
          <cell r="AL36">
            <v>1110</v>
          </cell>
          <cell r="AM36">
            <v>1017</v>
          </cell>
          <cell r="AN36">
            <v>418</v>
          </cell>
          <cell r="AO36">
            <v>2104</v>
          </cell>
          <cell r="AP36">
            <v>4220</v>
          </cell>
          <cell r="AQ36">
            <v>4564</v>
          </cell>
          <cell r="AR36">
            <v>1219.5999999940395</v>
          </cell>
          <cell r="AS36">
            <v>341</v>
          </cell>
          <cell r="AT36">
            <v>158.5</v>
          </cell>
          <cell r="AU36">
            <v>388.5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93.5</v>
          </cell>
          <cell r="BC36">
            <v>150.59999999962747</v>
          </cell>
          <cell r="BD36">
            <v>87.5</v>
          </cell>
          <cell r="BE36">
            <v>1145.4200000017881</v>
          </cell>
          <cell r="BF36">
            <v>0</v>
          </cell>
          <cell r="BG36">
            <v>280.5</v>
          </cell>
          <cell r="BH36">
            <v>369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237.70000000018626</v>
          </cell>
          <cell r="BP36">
            <v>258.21999999997206</v>
          </cell>
          <cell r="BQ36">
            <v>0</v>
          </cell>
          <cell r="BR36">
            <v>1037.480000000447</v>
          </cell>
          <cell r="BS36">
            <v>0</v>
          </cell>
          <cell r="BT36">
            <v>305.79999999998836</v>
          </cell>
          <cell r="BU36">
            <v>107.78000000002794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481.72000000003027</v>
          </cell>
          <cell r="CC36">
            <v>0</v>
          </cell>
          <cell r="CD36">
            <v>142.18000000005122</v>
          </cell>
          <cell r="CE36">
            <v>828.29000000050291</v>
          </cell>
          <cell r="CF36">
            <v>0</v>
          </cell>
          <cell r="CG36">
            <v>0</v>
          </cell>
          <cell r="CH36">
            <v>456.38000000000466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82.190000000002328</v>
          </cell>
          <cell r="CO36">
            <v>122</v>
          </cell>
          <cell r="CP36">
            <v>0</v>
          </cell>
          <cell r="CQ36">
            <v>167.71999999997206</v>
          </cell>
          <cell r="CR36">
            <v>2343.1500000003725</v>
          </cell>
          <cell r="CS36">
            <v>254.02999999996973</v>
          </cell>
          <cell r="CT36">
            <v>88.340000000025611</v>
          </cell>
          <cell r="CU36">
            <v>217.44000000000233</v>
          </cell>
          <cell r="CV36">
            <v>380.59999999997672</v>
          </cell>
          <cell r="CW36">
            <v>94.380000000004657</v>
          </cell>
          <cell r="CX36">
            <v>0</v>
          </cell>
          <cell r="CY36">
            <v>77.560000000055879</v>
          </cell>
          <cell r="CZ36">
            <v>0</v>
          </cell>
          <cell r="DA36">
            <v>0</v>
          </cell>
          <cell r="DB36">
            <v>637.38000000000466</v>
          </cell>
          <cell r="DC36">
            <v>593.4199999999837</v>
          </cell>
          <cell r="DD36">
            <v>0</v>
          </cell>
          <cell r="DE36">
            <v>2925.5300000002608</v>
          </cell>
          <cell r="DF36">
            <v>308.37000000005355</v>
          </cell>
          <cell r="DG36">
            <v>0</v>
          </cell>
          <cell r="DH36">
            <v>535.78000000002794</v>
          </cell>
          <cell r="DI36">
            <v>240.82000000000698</v>
          </cell>
          <cell r="DJ36">
            <v>0</v>
          </cell>
          <cell r="DK36">
            <v>0</v>
          </cell>
          <cell r="DL36">
            <v>407.90000000002328</v>
          </cell>
          <cell r="DM36">
            <v>0</v>
          </cell>
          <cell r="DN36">
            <v>129.15999999997439</v>
          </cell>
          <cell r="DO36">
            <v>648.1600000000326</v>
          </cell>
          <cell r="DP36">
            <v>208.15999999997439</v>
          </cell>
          <cell r="DQ36">
            <v>447.17999999999302</v>
          </cell>
          <cell r="DR36">
            <v>2603.9600000008941</v>
          </cell>
          <cell r="DS36">
            <v>296.15000000002328</v>
          </cell>
          <cell r="DT36">
            <v>5.1199999999953434</v>
          </cell>
          <cell r="DU36">
            <v>538.26000000000931</v>
          </cell>
          <cell r="DV36">
            <v>0</v>
          </cell>
          <cell r="DW36">
            <v>0</v>
          </cell>
          <cell r="DX36">
            <v>0</v>
          </cell>
          <cell r="DY36">
            <v>122.11999999999534</v>
          </cell>
          <cell r="DZ36">
            <v>980.21999999997206</v>
          </cell>
          <cell r="EA36">
            <v>0</v>
          </cell>
          <cell r="EB36">
            <v>229.75</v>
          </cell>
          <cell r="EC36">
            <v>163.05999999999767</v>
          </cell>
          <cell r="ED36">
            <v>269.27999999996973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-27.600860000005923</v>
          </cell>
          <cell r="H38">
            <v>-67.449199999973644</v>
          </cell>
          <cell r="I38">
            <v>6.6163999999407679</v>
          </cell>
          <cell r="J38">
            <v>-13.654060000088066</v>
          </cell>
          <cell r="K38">
            <v>-116.28756000008434</v>
          </cell>
          <cell r="L38">
            <v>61.380799999926239</v>
          </cell>
          <cell r="M38">
            <v>-160.6524399999762</v>
          </cell>
          <cell r="N38">
            <v>-20.575279999990016</v>
          </cell>
          <cell r="O38">
            <v>0</v>
          </cell>
          <cell r="P38">
            <v>0</v>
          </cell>
          <cell r="Q38">
            <v>0</v>
          </cell>
          <cell r="R38">
            <v>-444.8681799992919</v>
          </cell>
          <cell r="S38">
            <v>0</v>
          </cell>
          <cell r="T38">
            <v>0</v>
          </cell>
          <cell r="U38">
            <v>0</v>
          </cell>
          <cell r="V38">
            <v>-8.0918999999412335</v>
          </cell>
          <cell r="W38">
            <v>-20.980619999987539</v>
          </cell>
          <cell r="X38">
            <v>-513.55056000011973</v>
          </cell>
          <cell r="Y38">
            <v>250.69920000014827</v>
          </cell>
          <cell r="Z38">
            <v>-140.0352000000421</v>
          </cell>
          <cell r="AA38">
            <v>-1.4151999999303371</v>
          </cell>
          <cell r="AB38">
            <v>0</v>
          </cell>
          <cell r="AC38">
            <v>-11.493900000059512</v>
          </cell>
          <cell r="AD38">
            <v>0</v>
          </cell>
          <cell r="AE38">
            <v>-564.09942999854684</v>
          </cell>
          <cell r="AF38">
            <v>-5.9760000000242144</v>
          </cell>
          <cell r="AG38">
            <v>-13.433549999957904</v>
          </cell>
          <cell r="AH38">
            <v>-7.9580399999977089</v>
          </cell>
          <cell r="AI38">
            <v>-57.568800000066403</v>
          </cell>
          <cell r="AJ38">
            <v>-29.862570000055712</v>
          </cell>
          <cell r="AK38">
            <v>-467.90800000005402</v>
          </cell>
          <cell r="AL38">
            <v>410.40720000001602</v>
          </cell>
          <cell r="AM38">
            <v>-369.78059999994002</v>
          </cell>
          <cell r="AN38">
            <v>0</v>
          </cell>
          <cell r="AO38">
            <v>0</v>
          </cell>
          <cell r="AP38">
            <v>0</v>
          </cell>
          <cell r="AQ38">
            <v>-22.019070000038482</v>
          </cell>
          <cell r="AR38">
            <v>-169.8265900015831</v>
          </cell>
          <cell r="AS38">
            <v>0</v>
          </cell>
          <cell r="AT38">
            <v>0</v>
          </cell>
          <cell r="AU38">
            <v>-1.198499999998603</v>
          </cell>
          <cell r="AV38">
            <v>0</v>
          </cell>
          <cell r="AW38">
            <v>-24.393299999937881</v>
          </cell>
          <cell r="AX38">
            <v>-88.687569999834523</v>
          </cell>
          <cell r="AY38">
            <v>38.687279999954626</v>
          </cell>
          <cell r="AZ38">
            <v>-69.543599999975413</v>
          </cell>
          <cell r="BA38">
            <v>-24.690899999928661</v>
          </cell>
          <cell r="BB38">
            <v>0</v>
          </cell>
          <cell r="BC38">
            <v>0</v>
          </cell>
          <cell r="BD38">
            <v>0</v>
          </cell>
          <cell r="BE38">
            <v>-325.25955000147223</v>
          </cell>
          <cell r="BF38">
            <v>0</v>
          </cell>
          <cell r="BG38">
            <v>0</v>
          </cell>
          <cell r="BH38">
            <v>-0.75690000003669411</v>
          </cell>
          <cell r="BI38">
            <v>-11.536200000031386</v>
          </cell>
          <cell r="BJ38">
            <v>-33.379290000069886</v>
          </cell>
          <cell r="BK38">
            <v>-322.63428000011481</v>
          </cell>
          <cell r="BL38">
            <v>98.429699999978766</v>
          </cell>
          <cell r="BM38">
            <v>-52.419480000156909</v>
          </cell>
          <cell r="BN38">
            <v>-2.9630999998189509</v>
          </cell>
          <cell r="BO38">
            <v>0</v>
          </cell>
          <cell r="BP38">
            <v>0</v>
          </cell>
          <cell r="BQ38">
            <v>0</v>
          </cell>
          <cell r="BR38">
            <v>-248.81508000008762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-28.117770000128075</v>
          </cell>
          <cell r="BX38">
            <v>-131.97861000010744</v>
          </cell>
          <cell r="BY38">
            <v>103.42879999987781</v>
          </cell>
          <cell r="BZ38">
            <v>-104.80309999990277</v>
          </cell>
          <cell r="CA38">
            <v>-87.344399999827147</v>
          </cell>
          <cell r="CB38">
            <v>0</v>
          </cell>
          <cell r="CC38">
            <v>0</v>
          </cell>
          <cell r="CD38">
            <v>0</v>
          </cell>
          <cell r="CE38">
            <v>-256.80908999964595</v>
          </cell>
          <cell r="CF38">
            <v>0</v>
          </cell>
          <cell r="CG38">
            <v>0</v>
          </cell>
          <cell r="CH38">
            <v>-23.71551000000909</v>
          </cell>
          <cell r="CI38">
            <v>-11.968319999985397</v>
          </cell>
          <cell r="CJ38">
            <v>-22.639889999991283</v>
          </cell>
          <cell r="CK38">
            <v>-316.32514999993145</v>
          </cell>
          <cell r="CL38">
            <v>235.82543999981135</v>
          </cell>
          <cell r="CM38">
            <v>-117.98566000000574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-651.15960999950767</v>
          </cell>
          <cell r="CS38">
            <v>-89.28000000002794</v>
          </cell>
          <cell r="CT38">
            <v>0</v>
          </cell>
          <cell r="CU38">
            <v>-2.7035099999629892</v>
          </cell>
          <cell r="CV38">
            <v>-29.392649999936111</v>
          </cell>
          <cell r="CW38">
            <v>-51.336000000010245</v>
          </cell>
          <cell r="CX38">
            <v>-254.77399999974295</v>
          </cell>
          <cell r="CY38">
            <v>-75.419500000076368</v>
          </cell>
          <cell r="CZ38">
            <v>-96.44635000010021</v>
          </cell>
          <cell r="DA38">
            <v>-51.807600000058301</v>
          </cell>
          <cell r="DB38">
            <v>0</v>
          </cell>
          <cell r="DC38">
            <v>0</v>
          </cell>
          <cell r="DD38">
            <v>0</v>
          </cell>
          <cell r="DE38">
            <v>-546.48154999874532</v>
          </cell>
          <cell r="DF38">
            <v>0</v>
          </cell>
          <cell r="DG38">
            <v>0</v>
          </cell>
          <cell r="DH38">
            <v>-7.9799999948590994E-2</v>
          </cell>
          <cell r="DI38">
            <v>-46.426500000001397</v>
          </cell>
          <cell r="DJ38">
            <v>-48.595349999959581</v>
          </cell>
          <cell r="DK38">
            <v>-389.16269999998622</v>
          </cell>
          <cell r="DL38">
            <v>158.99830000009388</v>
          </cell>
          <cell r="DM38">
            <v>-212.93149999994785</v>
          </cell>
          <cell r="DN38">
            <v>-8.2839999999850988</v>
          </cell>
          <cell r="DO38">
            <v>0</v>
          </cell>
          <cell r="DP38">
            <v>0</v>
          </cell>
          <cell r="DQ38">
            <v>0</v>
          </cell>
          <cell r="DR38">
            <v>-189.3715199995786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-60.911199999973178</v>
          </cell>
          <cell r="DX38">
            <v>-256.35636000009254</v>
          </cell>
          <cell r="DY38">
            <v>263.67732000001706</v>
          </cell>
          <cell r="DZ38">
            <v>-89.023320000153035</v>
          </cell>
          <cell r="EA38">
            <v>0</v>
          </cell>
          <cell r="EB38">
            <v>-46.757960000017192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239.79629999999452</v>
          </cell>
          <cell r="AS39">
            <v>0</v>
          </cell>
          <cell r="AT39">
            <v>0</v>
          </cell>
          <cell r="AU39">
            <v>0</v>
          </cell>
          <cell r="AV39">
            <v>239.79629999999452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396.24090000000433</v>
          </cell>
          <cell r="BF39">
            <v>0</v>
          </cell>
          <cell r="BG39">
            <v>0</v>
          </cell>
          <cell r="BH39">
            <v>0</v>
          </cell>
          <cell r="BI39">
            <v>396.24090000000433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454.55280000000494</v>
          </cell>
          <cell r="CF39">
            <v>0</v>
          </cell>
          <cell r="CG39">
            <v>0</v>
          </cell>
          <cell r="CH39">
            <v>0</v>
          </cell>
          <cell r="CI39">
            <v>454.55280000000494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6379.2000000011176</v>
          </cell>
          <cell r="G41">
            <v>2487.2991400007159</v>
          </cell>
          <cell r="H41">
            <v>9846.2007999988273</v>
          </cell>
          <cell r="I41">
            <v>5987.5164000000805</v>
          </cell>
          <cell r="J41">
            <v>1993.9489400000311</v>
          </cell>
          <cell r="K41">
            <v>3099.7224399996921</v>
          </cell>
          <cell r="L41">
            <v>-742.71919999830425</v>
          </cell>
          <cell r="M41">
            <v>13683.347559999675</v>
          </cell>
          <cell r="N41">
            <v>8368.3247199989855</v>
          </cell>
          <cell r="O41">
            <v>3904.7000000029802</v>
          </cell>
          <cell r="P41">
            <v>3621.1999999992549</v>
          </cell>
          <cell r="Q41">
            <v>-58269.199999999255</v>
          </cell>
          <cell r="R41">
            <v>-8777.3782799839973</v>
          </cell>
          <cell r="S41">
            <v>7099.5999999996275</v>
          </cell>
          <cell r="T41">
            <v>4692.9599999990314</v>
          </cell>
          <cell r="U41">
            <v>5959.160000000149</v>
          </cell>
          <cell r="V41">
            <v>3590.6381000000983</v>
          </cell>
          <cell r="W41">
            <v>1208.8893799996004</v>
          </cell>
          <cell r="X41">
            <v>1878.8793400004506</v>
          </cell>
          <cell r="Y41">
            <v>-3061.3007999993861</v>
          </cell>
          <cell r="Z41">
            <v>2973.1648000013083</v>
          </cell>
          <cell r="AA41">
            <v>914.58480000123382</v>
          </cell>
          <cell r="AB41">
            <v>2523.5</v>
          </cell>
          <cell r="AC41">
            <v>2420.6460999976844</v>
          </cell>
          <cell r="AD41">
            <v>-38978.099999999627</v>
          </cell>
          <cell r="AE41">
            <v>17364.928570002317</v>
          </cell>
          <cell r="AF41">
            <v>5224.0240000002086</v>
          </cell>
          <cell r="AG41">
            <v>7126.2164499983191</v>
          </cell>
          <cell r="AH41">
            <v>8162.3419599998742</v>
          </cell>
          <cell r="AI41">
            <v>6559.3011999987066</v>
          </cell>
          <cell r="AJ41">
            <v>957.28742999956012</v>
          </cell>
          <cell r="AK41">
            <v>2524.8999999985099</v>
          </cell>
          <cell r="AL41">
            <v>-105.99280000478029</v>
          </cell>
          <cell r="AM41">
            <v>4960.2193999998271</v>
          </cell>
          <cell r="AN41">
            <v>1233.4000000022352</v>
          </cell>
          <cell r="AO41">
            <v>2675.4499999992549</v>
          </cell>
          <cell r="AP41">
            <v>2434</v>
          </cell>
          <cell r="AQ41">
            <v>-24386.219070002437</v>
          </cell>
          <cell r="AR41">
            <v>-31772.240290045738</v>
          </cell>
          <cell r="AS41">
            <v>4576.8899999968708</v>
          </cell>
          <cell r="AT41">
            <v>1994.7000000011176</v>
          </cell>
          <cell r="AU41">
            <v>3865.0014999993145</v>
          </cell>
          <cell r="AV41">
            <v>3064.5962999965996</v>
          </cell>
          <cell r="AW41">
            <v>1238.6666999999434</v>
          </cell>
          <cell r="AX41">
            <v>1981.5524300001562</v>
          </cell>
          <cell r="AY41">
            <v>-7004.8127200007439</v>
          </cell>
          <cell r="AZ41">
            <v>980.85639999806881</v>
          </cell>
          <cell r="BA41">
            <v>1575.0091000013053</v>
          </cell>
          <cell r="BB41">
            <v>112</v>
          </cell>
          <cell r="BC41">
            <v>3149.8000000007451</v>
          </cell>
          <cell r="BD41">
            <v>-47306.5</v>
          </cell>
          <cell r="BE41">
            <v>-22953.218649953604</v>
          </cell>
          <cell r="BF41">
            <v>5239.7999999970198</v>
          </cell>
          <cell r="BG41">
            <v>2934.75</v>
          </cell>
          <cell r="BH41">
            <v>3432.3931000009179</v>
          </cell>
          <cell r="BI41">
            <v>2916.5046999994665</v>
          </cell>
          <cell r="BJ41">
            <v>2130.4707100000232</v>
          </cell>
          <cell r="BK41">
            <v>3062.0957200005651</v>
          </cell>
          <cell r="BL41">
            <v>-9837.570300001651</v>
          </cell>
          <cell r="BM41">
            <v>2269.0805200003088</v>
          </cell>
          <cell r="BN41">
            <v>1345.1369000002742</v>
          </cell>
          <cell r="BO41">
            <v>1941.3000000007451</v>
          </cell>
          <cell r="BP41">
            <v>2275.0200000014156</v>
          </cell>
          <cell r="BQ41">
            <v>-40662.199999999255</v>
          </cell>
          <cell r="BR41">
            <v>-55230.025079965591</v>
          </cell>
          <cell r="BS41">
            <v>498.89999999850988</v>
          </cell>
          <cell r="BT41">
            <v>2925.2000000011176</v>
          </cell>
          <cell r="BU41">
            <v>4935.2799999993294</v>
          </cell>
          <cell r="BV41">
            <v>774.19999999925494</v>
          </cell>
          <cell r="BW41">
            <v>2001.7922299997881</v>
          </cell>
          <cell r="BX41">
            <v>1806.9213900007308</v>
          </cell>
          <cell r="BY41">
            <v>-9608.5711999982595</v>
          </cell>
          <cell r="BZ41">
            <v>1859.596899997443</v>
          </cell>
          <cell r="CA41">
            <v>1503.2555999979377</v>
          </cell>
          <cell r="CB41">
            <v>1471.4199999980628</v>
          </cell>
          <cell r="CC41">
            <v>885.80000000074506</v>
          </cell>
          <cell r="CD41">
            <v>-64283.820000000298</v>
          </cell>
          <cell r="CE41">
            <v>-38505.236289978027</v>
          </cell>
          <cell r="CF41">
            <v>771.79999999888241</v>
          </cell>
          <cell r="CG41">
            <v>2349.5</v>
          </cell>
          <cell r="CH41">
            <v>7784.2644899971783</v>
          </cell>
          <cell r="CI41">
            <v>2252.3844799995422</v>
          </cell>
          <cell r="CJ41">
            <v>1939.3501099999994</v>
          </cell>
          <cell r="CK41">
            <v>5999.5148500017822</v>
          </cell>
          <cell r="CL41">
            <v>-10908.674559999257</v>
          </cell>
          <cell r="CM41">
            <v>2883.0143400020897</v>
          </cell>
          <cell r="CN41">
            <v>1040.9900000020862</v>
          </cell>
          <cell r="CO41">
            <v>3790.8000000007451</v>
          </cell>
          <cell r="CP41">
            <v>1999.6999999992549</v>
          </cell>
          <cell r="CQ41">
            <v>-58407.880000002682</v>
          </cell>
          <cell r="CR41">
            <v>54377.510389953852</v>
          </cell>
          <cell r="CS41">
            <v>28242.550000000745</v>
          </cell>
          <cell r="CT41">
            <v>3858.7400000020862</v>
          </cell>
          <cell r="CU41">
            <v>10356.636490000412</v>
          </cell>
          <cell r="CV41">
            <v>10700.407349999994</v>
          </cell>
          <cell r="CW41">
            <v>2236.2040000017732</v>
          </cell>
          <cell r="CX41">
            <v>6647.2859999984503</v>
          </cell>
          <cell r="CY41">
            <v>7002.2404999993742</v>
          </cell>
          <cell r="CZ41">
            <v>2966.6536500006914</v>
          </cell>
          <cell r="DA41">
            <v>1287.7923999987543</v>
          </cell>
          <cell r="DB41">
            <v>11840.779999997467</v>
          </cell>
          <cell r="DC41">
            <v>11793.519999999553</v>
          </cell>
          <cell r="DD41">
            <v>-42555.29999999702</v>
          </cell>
          <cell r="DE41">
            <v>-21374.57154995203</v>
          </cell>
          <cell r="DF41">
            <v>9369.910000000149</v>
          </cell>
          <cell r="DG41">
            <v>4060.5</v>
          </cell>
          <cell r="DH41">
            <v>6012.7002000007778</v>
          </cell>
          <cell r="DI41">
            <v>-12608.306499999017</v>
          </cell>
          <cell r="DJ41">
            <v>2070.4446499999613</v>
          </cell>
          <cell r="DK41">
            <v>8710.837299996987</v>
          </cell>
          <cell r="DL41">
            <v>-9418.6017000004649</v>
          </cell>
          <cell r="DM41">
            <v>5407.6685000024736</v>
          </cell>
          <cell r="DN41">
            <v>1806.0759999975562</v>
          </cell>
          <cell r="DO41">
            <v>8093.359999999404</v>
          </cell>
          <cell r="DP41">
            <v>3452.4600000008941</v>
          </cell>
          <cell r="DQ41">
            <v>-48331.620000001043</v>
          </cell>
          <cell r="DR41">
            <v>-3165.4115200042725</v>
          </cell>
          <cell r="DS41">
            <v>8105.3499999977648</v>
          </cell>
          <cell r="DT41">
            <v>5011.9200000017881</v>
          </cell>
          <cell r="DU41">
            <v>6642.4100000020117</v>
          </cell>
          <cell r="DV41">
            <v>4844.4999999981374</v>
          </cell>
          <cell r="DW41">
            <v>2090.6388000007719</v>
          </cell>
          <cell r="DX41">
            <v>10684.743640000001</v>
          </cell>
          <cell r="DY41">
            <v>-7591.4026799984276</v>
          </cell>
          <cell r="DZ41">
            <v>9223.6966799981892</v>
          </cell>
          <cell r="EA41">
            <v>1354.3999999985099</v>
          </cell>
          <cell r="EB41">
            <v>4161.592040002346</v>
          </cell>
          <cell r="EC41">
            <v>3000.2600000016391</v>
          </cell>
          <cell r="ED41">
            <v>-50693.519999999553</v>
          </cell>
        </row>
        <row r="43">
          <cell r="A43" t="str">
            <v>Total Special Sales For Resale</v>
          </cell>
          <cell r="F43">
            <v>6379.2000000029802</v>
          </cell>
          <cell r="G43">
            <v>2487.2991400063038</v>
          </cell>
          <cell r="H43">
            <v>9846.2007999941707</v>
          </cell>
          <cell r="I43">
            <v>5987.5164000019431</v>
          </cell>
          <cell r="J43">
            <v>1993.9489400014281</v>
          </cell>
          <cell r="K43">
            <v>3099.7224400006235</v>
          </cell>
          <cell r="L43">
            <v>-742.7191999964416</v>
          </cell>
          <cell r="M43">
            <v>13683.347559995949</v>
          </cell>
          <cell r="N43">
            <v>8368.3247199952602</v>
          </cell>
          <cell r="O43">
            <v>3904.7000000029802</v>
          </cell>
          <cell r="P43">
            <v>3621.1999999992549</v>
          </cell>
          <cell r="Q43">
            <v>-58269.20000000298</v>
          </cell>
          <cell r="R43">
            <v>-8777.378279954195</v>
          </cell>
          <cell r="S43">
            <v>7099.5999999977648</v>
          </cell>
          <cell r="T43">
            <v>4692.9600000008941</v>
          </cell>
          <cell r="U43">
            <v>5959.160000000149</v>
          </cell>
          <cell r="V43">
            <v>3590.6381000000983</v>
          </cell>
          <cell r="W43">
            <v>1208.889379998669</v>
          </cell>
          <cell r="X43">
            <v>1878.8793400004506</v>
          </cell>
          <cell r="Y43">
            <v>-3061.3007999993861</v>
          </cell>
          <cell r="Z43">
            <v>2973.164800003171</v>
          </cell>
          <cell r="AA43">
            <v>914.58480000123382</v>
          </cell>
          <cell r="AB43">
            <v>2523.5</v>
          </cell>
          <cell r="AC43">
            <v>2420.646099999547</v>
          </cell>
          <cell r="AD43">
            <v>-38978.10000000149</v>
          </cell>
          <cell r="AE43">
            <v>17364.928569972515</v>
          </cell>
          <cell r="AF43">
            <v>5224.0240000002086</v>
          </cell>
          <cell r="AG43">
            <v>7126.2164499983191</v>
          </cell>
          <cell r="AH43">
            <v>8162.3419599980116</v>
          </cell>
          <cell r="AI43">
            <v>6559.3011999987066</v>
          </cell>
          <cell r="AJ43">
            <v>957.28742999956012</v>
          </cell>
          <cell r="AK43">
            <v>2524.8999999985099</v>
          </cell>
          <cell r="AL43">
            <v>-105.99280000478029</v>
          </cell>
          <cell r="AM43">
            <v>4960.2193999998271</v>
          </cell>
          <cell r="AN43">
            <v>1233.4000000022352</v>
          </cell>
          <cell r="AO43">
            <v>2675.4499999992549</v>
          </cell>
          <cell r="AP43">
            <v>2434</v>
          </cell>
          <cell r="AQ43">
            <v>-24386.219070002437</v>
          </cell>
          <cell r="AR43">
            <v>-31772.240289986134</v>
          </cell>
          <cell r="AS43">
            <v>4576.8899999968708</v>
          </cell>
          <cell r="AT43">
            <v>1994.7000000011176</v>
          </cell>
          <cell r="AU43">
            <v>3865.0014999993145</v>
          </cell>
          <cell r="AV43">
            <v>3064.5962999965996</v>
          </cell>
          <cell r="AW43">
            <v>1238.6666999999434</v>
          </cell>
          <cell r="AX43">
            <v>1981.5524300001562</v>
          </cell>
          <cell r="AY43">
            <v>-7004.8127200007439</v>
          </cell>
          <cell r="AZ43">
            <v>980.85639999806881</v>
          </cell>
          <cell r="BA43">
            <v>1575.0091000013053</v>
          </cell>
          <cell r="BB43">
            <v>112</v>
          </cell>
          <cell r="BC43">
            <v>3149.8000000007451</v>
          </cell>
          <cell r="BD43">
            <v>-47306.5</v>
          </cell>
          <cell r="BE43">
            <v>-22953.218649983406</v>
          </cell>
          <cell r="BF43">
            <v>5239.7999999970198</v>
          </cell>
          <cell r="BG43">
            <v>2934.75</v>
          </cell>
          <cell r="BH43">
            <v>3432.3931000009179</v>
          </cell>
          <cell r="BI43">
            <v>2916.5046999994665</v>
          </cell>
          <cell r="BJ43">
            <v>2130.4707100000232</v>
          </cell>
          <cell r="BK43">
            <v>3062.0957200005651</v>
          </cell>
          <cell r="BL43">
            <v>-9837.570300001651</v>
          </cell>
          <cell r="BM43">
            <v>2269.0805200003088</v>
          </cell>
          <cell r="BN43">
            <v>1345.1369000002742</v>
          </cell>
          <cell r="BO43">
            <v>1941.3000000007451</v>
          </cell>
          <cell r="BP43">
            <v>2275.0200000014156</v>
          </cell>
          <cell r="BQ43">
            <v>-40662.199999999255</v>
          </cell>
          <cell r="BR43">
            <v>-55230.025079995394</v>
          </cell>
          <cell r="BS43">
            <v>498.89999999850988</v>
          </cell>
          <cell r="BT43">
            <v>2925.2000000011176</v>
          </cell>
          <cell r="BU43">
            <v>4935.2799999993294</v>
          </cell>
          <cell r="BV43">
            <v>774.19999999925494</v>
          </cell>
          <cell r="BW43">
            <v>2001.7922300007194</v>
          </cell>
          <cell r="BX43">
            <v>1806.9213900007308</v>
          </cell>
          <cell r="BY43">
            <v>-9608.5711999982595</v>
          </cell>
          <cell r="BZ43">
            <v>1859.596899997443</v>
          </cell>
          <cell r="CA43">
            <v>1503.2555999979377</v>
          </cell>
          <cell r="CB43">
            <v>1471.4199999980628</v>
          </cell>
          <cell r="CC43">
            <v>885.80000000074506</v>
          </cell>
          <cell r="CD43">
            <v>-64283.820000000298</v>
          </cell>
          <cell r="CE43">
            <v>-38505.23629000783</v>
          </cell>
          <cell r="CF43">
            <v>771.79999999888241</v>
          </cell>
          <cell r="CG43">
            <v>2349.5</v>
          </cell>
          <cell r="CH43">
            <v>7784.2644899971783</v>
          </cell>
          <cell r="CI43">
            <v>2252.3844799995422</v>
          </cell>
          <cell r="CJ43">
            <v>1939.3501099999994</v>
          </cell>
          <cell r="CK43">
            <v>5999.5148500017822</v>
          </cell>
          <cell r="CL43">
            <v>-10908.674559999257</v>
          </cell>
          <cell r="CM43">
            <v>2883.0143400020897</v>
          </cell>
          <cell r="CN43">
            <v>1040.9900000020862</v>
          </cell>
          <cell r="CO43">
            <v>3790.8000000007451</v>
          </cell>
          <cell r="CP43">
            <v>1999.6999999992549</v>
          </cell>
          <cell r="CQ43">
            <v>-58407.880000002682</v>
          </cell>
          <cell r="CR43">
            <v>54377.510389953852</v>
          </cell>
          <cell r="CS43">
            <v>28242.550000000745</v>
          </cell>
          <cell r="CT43">
            <v>3858.7400000020862</v>
          </cell>
          <cell r="CU43">
            <v>10356.636490000412</v>
          </cell>
          <cell r="CV43">
            <v>10700.407349999994</v>
          </cell>
          <cell r="CW43">
            <v>2236.2040000017732</v>
          </cell>
          <cell r="CX43">
            <v>6647.2859999984503</v>
          </cell>
          <cell r="CY43">
            <v>7002.2404999993742</v>
          </cell>
          <cell r="CZ43">
            <v>2966.6536500006914</v>
          </cell>
          <cell r="DA43">
            <v>1287.7923999987543</v>
          </cell>
          <cell r="DB43">
            <v>11840.779999997467</v>
          </cell>
          <cell r="DC43">
            <v>11793.519999999553</v>
          </cell>
          <cell r="DD43">
            <v>-42555.29999999702</v>
          </cell>
          <cell r="DE43">
            <v>-21374.57154995203</v>
          </cell>
          <cell r="DF43">
            <v>9369.910000000149</v>
          </cell>
          <cell r="DG43">
            <v>4060.5</v>
          </cell>
          <cell r="DH43">
            <v>6012.7002000007778</v>
          </cell>
          <cell r="DI43">
            <v>-12608.306499999017</v>
          </cell>
          <cell r="DJ43">
            <v>2070.4446499999613</v>
          </cell>
          <cell r="DK43">
            <v>8710.837299996987</v>
          </cell>
          <cell r="DL43">
            <v>-9418.6017000004649</v>
          </cell>
          <cell r="DM43">
            <v>5407.6685000024736</v>
          </cell>
          <cell r="DN43">
            <v>1806.0759999975562</v>
          </cell>
          <cell r="DO43">
            <v>8093.359999999404</v>
          </cell>
          <cell r="DP43">
            <v>3452.4600000008941</v>
          </cell>
          <cell r="DQ43">
            <v>-48331.620000001043</v>
          </cell>
          <cell r="DR43">
            <v>-3165.4115200042725</v>
          </cell>
          <cell r="DS43">
            <v>8105.3499999977648</v>
          </cell>
          <cell r="DT43">
            <v>5011.9200000017881</v>
          </cell>
          <cell r="DU43">
            <v>6642.4100000020117</v>
          </cell>
          <cell r="DV43">
            <v>4844.4999999981374</v>
          </cell>
          <cell r="DW43">
            <v>2090.6388000007719</v>
          </cell>
          <cell r="DX43">
            <v>10684.743640000001</v>
          </cell>
          <cell r="DY43">
            <v>-7591.4026799984276</v>
          </cell>
          <cell r="DZ43">
            <v>9223.6966799981892</v>
          </cell>
          <cell r="EA43">
            <v>1354.3999999985099</v>
          </cell>
          <cell r="EB43">
            <v>4161.592040002346</v>
          </cell>
          <cell r="EC43">
            <v>3000.2600000016391</v>
          </cell>
          <cell r="ED43">
            <v>-50693.519999999553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0</v>
          </cell>
          <cell r="G178">
            <v>-115.3169999999991</v>
          </cell>
          <cell r="H178">
            <v>-281.63000000000466</v>
          </cell>
          <cell r="I178">
            <v>-395.11200000000099</v>
          </cell>
          <cell r="J178">
            <v>-153.41000000000349</v>
          </cell>
          <cell r="K178">
            <v>-137.20699999999488</v>
          </cell>
          <cell r="L178">
            <v>6654.9969999999739</v>
          </cell>
          <cell r="M178">
            <v>-2314.8649999999907</v>
          </cell>
          <cell r="N178">
            <v>-160.44499999999971</v>
          </cell>
          <cell r="O178">
            <v>0</v>
          </cell>
          <cell r="P178">
            <v>0</v>
          </cell>
          <cell r="Q178">
            <v>0</v>
          </cell>
          <cell r="R178">
            <v>-2864.6469999998808</v>
          </cell>
          <cell r="S178">
            <v>0</v>
          </cell>
          <cell r="T178">
            <v>-111.61000000000058</v>
          </cell>
          <cell r="U178">
            <v>0</v>
          </cell>
          <cell r="V178">
            <v>-475.87900000000081</v>
          </cell>
          <cell r="W178">
            <v>-344.36000000000058</v>
          </cell>
          <cell r="X178">
            <v>-2655.1529999999912</v>
          </cell>
          <cell r="Y178">
            <v>2594.2220000000088</v>
          </cell>
          <cell r="Z178">
            <v>-1364.945000000007</v>
          </cell>
          <cell r="AA178">
            <v>-405.32200000000012</v>
          </cell>
          <cell r="AB178">
            <v>0</v>
          </cell>
          <cell r="AC178">
            <v>-101.60000000000218</v>
          </cell>
          <cell r="AD178">
            <v>0</v>
          </cell>
          <cell r="AE178">
            <v>-1679.6014999994077</v>
          </cell>
          <cell r="AF178">
            <v>-8.3575999999993655</v>
          </cell>
          <cell r="AG178">
            <v>-260.90000000002328</v>
          </cell>
          <cell r="AH178">
            <v>0</v>
          </cell>
          <cell r="AI178">
            <v>-121.3760000000002</v>
          </cell>
          <cell r="AJ178">
            <v>-469.68999999997322</v>
          </cell>
          <cell r="AK178">
            <v>-5466.6500000000233</v>
          </cell>
          <cell r="AL178">
            <v>7072.6699999999837</v>
          </cell>
          <cell r="AM178">
            <v>-2141.1350000000093</v>
          </cell>
          <cell r="AN178">
            <v>-10.614000000001397</v>
          </cell>
          <cell r="AO178">
            <v>0</v>
          </cell>
          <cell r="AP178">
            <v>-11.518899999999121</v>
          </cell>
          <cell r="AQ178">
            <v>-262.02999999999884</v>
          </cell>
          <cell r="AR178">
            <v>-487.67799999995623</v>
          </cell>
          <cell r="AS178">
            <v>0</v>
          </cell>
          <cell r="AT178">
            <v>0</v>
          </cell>
          <cell r="AU178">
            <v>-200.80400000000373</v>
          </cell>
          <cell r="AV178">
            <v>0</v>
          </cell>
          <cell r="AW178">
            <v>-643.69000000000233</v>
          </cell>
          <cell r="AX178">
            <v>-86.71999999997206</v>
          </cell>
          <cell r="AY178">
            <v>1502.6939999999886</v>
          </cell>
          <cell r="AZ178">
            <v>-1059.1580000000104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-2540.1329000005499</v>
          </cell>
          <cell r="BF178">
            <v>0</v>
          </cell>
          <cell r="BG178">
            <v>0</v>
          </cell>
          <cell r="BH178">
            <v>-849.69000000006054</v>
          </cell>
          <cell r="BI178">
            <v>-215.22699999999895</v>
          </cell>
          <cell r="BJ178">
            <v>-648.30489999998827</v>
          </cell>
          <cell r="BK178">
            <v>-2751.2660000000615</v>
          </cell>
          <cell r="BL178">
            <v>3041.0750000000116</v>
          </cell>
          <cell r="BM178">
            <v>-1116.7200000000012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179.27559999981895</v>
          </cell>
          <cell r="BS178">
            <v>0</v>
          </cell>
          <cell r="BT178">
            <v>0</v>
          </cell>
          <cell r="BU178">
            <v>0</v>
          </cell>
          <cell r="BV178">
            <v>-196.82239999999729</v>
          </cell>
          <cell r="BW178">
            <v>-353.26000000000204</v>
          </cell>
          <cell r="BX178">
            <v>-419.52999999999884</v>
          </cell>
          <cell r="BY178">
            <v>2854.484999999986</v>
          </cell>
          <cell r="BZ178">
            <v>-1692.5279999999912</v>
          </cell>
          <cell r="CA178">
            <v>-13.068999999999505</v>
          </cell>
          <cell r="CB178">
            <v>0</v>
          </cell>
          <cell r="CC178">
            <v>0</v>
          </cell>
          <cell r="CD178">
            <v>0</v>
          </cell>
          <cell r="CE178">
            <v>-4113.2546999990009</v>
          </cell>
          <cell r="CF178">
            <v>0</v>
          </cell>
          <cell r="CG178">
            <v>-188.25</v>
          </cell>
          <cell r="CH178">
            <v>-1801.0899999999674</v>
          </cell>
          <cell r="CI178">
            <v>-365.58499999999185</v>
          </cell>
          <cell r="CJ178">
            <v>-205.27999999996973</v>
          </cell>
          <cell r="CK178">
            <v>-2562.195000000007</v>
          </cell>
          <cell r="CL178">
            <v>3563.457000000024</v>
          </cell>
          <cell r="CM178">
            <v>-2055.2799999999115</v>
          </cell>
          <cell r="CN178">
            <v>-357.51599999999962</v>
          </cell>
          <cell r="CO178">
            <v>0</v>
          </cell>
          <cell r="CP178">
            <v>-141.51569999999992</v>
          </cell>
          <cell r="CQ178">
            <v>0</v>
          </cell>
          <cell r="CR178">
            <v>-3931.7370000006631</v>
          </cell>
          <cell r="CS178">
            <v>-9004.679999999993</v>
          </cell>
          <cell r="CT178">
            <v>0</v>
          </cell>
          <cell r="CU178">
            <v>-1684.4599999999627</v>
          </cell>
          <cell r="CV178">
            <v>-4552.4499999999534</v>
          </cell>
          <cell r="CW178">
            <v>-1129.0659999999916</v>
          </cell>
          <cell r="CX178">
            <v>-6664.4800000002142</v>
          </cell>
          <cell r="CY178">
            <v>25730.120000000112</v>
          </cell>
          <cell r="CZ178">
            <v>-4307.3200000000652</v>
          </cell>
          <cell r="DA178">
            <v>-2004.2520000000077</v>
          </cell>
          <cell r="DB178">
            <v>-0.61899999999877764</v>
          </cell>
          <cell r="DC178">
            <v>-314.52999999996973</v>
          </cell>
          <cell r="DD178">
            <v>0</v>
          </cell>
          <cell r="DE178">
            <v>-13034.033999999985</v>
          </cell>
          <cell r="DF178">
            <v>0</v>
          </cell>
          <cell r="DG178">
            <v>-214.11999999999534</v>
          </cell>
          <cell r="DH178">
            <v>-2426.6699999999255</v>
          </cell>
          <cell r="DI178">
            <v>-2272.0799999999581</v>
          </cell>
          <cell r="DJ178">
            <v>-1797.9930000000168</v>
          </cell>
          <cell r="DK178">
            <v>-6344.7550000003539</v>
          </cell>
          <cell r="DL178">
            <v>5576.6200000000536</v>
          </cell>
          <cell r="DM178">
            <v>-4816.9299999999348</v>
          </cell>
          <cell r="DN178">
            <v>-722.4380000000092</v>
          </cell>
          <cell r="DO178">
            <v>-0.58799999999973807</v>
          </cell>
          <cell r="DP178">
            <v>-15.079999999987194</v>
          </cell>
          <cell r="DQ178">
            <v>0</v>
          </cell>
          <cell r="DR178">
            <v>-10552.984999999404</v>
          </cell>
          <cell r="DS178">
            <v>0</v>
          </cell>
          <cell r="DT178">
            <v>-434.76000000000931</v>
          </cell>
          <cell r="DU178">
            <v>-1994.6800000000512</v>
          </cell>
          <cell r="DV178">
            <v>-382.82999999995809</v>
          </cell>
          <cell r="DW178">
            <v>-467.25399999995716</v>
          </cell>
          <cell r="DX178">
            <v>-7678.6599999999162</v>
          </cell>
          <cell r="DY178">
            <v>3242.9939999999769</v>
          </cell>
          <cell r="DZ178">
            <v>-2865</v>
          </cell>
          <cell r="EA178">
            <v>-786.16799999999785</v>
          </cell>
          <cell r="EB178">
            <v>813.37299999999959</v>
          </cell>
          <cell r="EC178">
            <v>0</v>
          </cell>
          <cell r="ED178">
            <v>0</v>
          </cell>
        </row>
        <row r="179">
          <cell r="F179">
            <v>-2914.4399999999441</v>
          </cell>
          <cell r="G179">
            <v>-2225.7200000000303</v>
          </cell>
          <cell r="H179">
            <v>-2933.9000000000233</v>
          </cell>
          <cell r="I179">
            <v>-1540.0100000000093</v>
          </cell>
          <cell r="J179">
            <v>-88.180000000051223</v>
          </cell>
          <cell r="K179">
            <v>-19.5</v>
          </cell>
          <cell r="L179">
            <v>-1501.3899999999994</v>
          </cell>
          <cell r="M179">
            <v>-1323.140000000014</v>
          </cell>
          <cell r="N179">
            <v>-27.889999999999418</v>
          </cell>
          <cell r="O179">
            <v>-1675.9100000000035</v>
          </cell>
          <cell r="P179">
            <v>0</v>
          </cell>
          <cell r="Q179">
            <v>-1970.4000000000233</v>
          </cell>
          <cell r="R179">
            <v>-5513.7972999999765</v>
          </cell>
          <cell r="S179">
            <v>-1523.1300000000047</v>
          </cell>
          <cell r="T179">
            <v>955.30999999999767</v>
          </cell>
          <cell r="U179">
            <v>-1513.5699999999779</v>
          </cell>
          <cell r="V179">
            <v>-163.31099999999969</v>
          </cell>
          <cell r="W179">
            <v>0</v>
          </cell>
          <cell r="X179">
            <v>-36.769999999989523</v>
          </cell>
          <cell r="Y179">
            <v>-980.05400000000009</v>
          </cell>
          <cell r="Z179">
            <v>-1953.820000000007</v>
          </cell>
          <cell r="AA179">
            <v>-29.627000000000407</v>
          </cell>
          <cell r="AB179">
            <v>0</v>
          </cell>
          <cell r="AC179">
            <v>-128.53530000000001</v>
          </cell>
          <cell r="AD179">
            <v>-140.29000000000815</v>
          </cell>
          <cell r="AE179">
            <v>-20359.194000000134</v>
          </cell>
          <cell r="AF179">
            <v>-5412.570000000007</v>
          </cell>
          <cell r="AG179">
            <v>-2321.320000000007</v>
          </cell>
          <cell r="AH179">
            <v>-2414.179999999993</v>
          </cell>
          <cell r="AI179">
            <v>-2883.7099999999919</v>
          </cell>
          <cell r="AJ179">
            <v>-93.200000000011642</v>
          </cell>
          <cell r="AK179">
            <v>-1266.2800000000279</v>
          </cell>
          <cell r="AL179">
            <v>-844.19999999999709</v>
          </cell>
          <cell r="AM179">
            <v>-483.51999999998952</v>
          </cell>
          <cell r="AN179">
            <v>-11.690000000002328</v>
          </cell>
          <cell r="AO179">
            <v>-285.37900000000081</v>
          </cell>
          <cell r="AP179">
            <v>-737.78499999999622</v>
          </cell>
          <cell r="AQ179">
            <v>-3605.3600000001024</v>
          </cell>
          <cell r="AR179">
            <v>-7262.405700000003</v>
          </cell>
          <cell r="AS179">
            <v>-631.06999999997788</v>
          </cell>
          <cell r="AT179">
            <v>0</v>
          </cell>
          <cell r="AU179">
            <v>-4489.5599999999977</v>
          </cell>
          <cell r="AV179">
            <v>-990.48400000000402</v>
          </cell>
          <cell r="AW179">
            <v>0</v>
          </cell>
          <cell r="AX179">
            <v>0</v>
          </cell>
          <cell r="AY179">
            <v>0</v>
          </cell>
          <cell r="AZ179">
            <v>-2.3019999999996799</v>
          </cell>
          <cell r="BA179">
            <v>-12.07770000000005</v>
          </cell>
          <cell r="BB179">
            <v>0</v>
          </cell>
          <cell r="BC179">
            <v>-641.35199999999895</v>
          </cell>
          <cell r="BD179">
            <v>-495.56000000005588</v>
          </cell>
          <cell r="BE179">
            <v>-10982.979799999855</v>
          </cell>
          <cell r="BF179">
            <v>-1383.7399999999907</v>
          </cell>
          <cell r="BG179">
            <v>-1717.3099999999977</v>
          </cell>
          <cell r="BH179">
            <v>-1726.5299999999988</v>
          </cell>
          <cell r="BI179">
            <v>-726.51600000000144</v>
          </cell>
          <cell r="BJ179">
            <v>0</v>
          </cell>
          <cell r="BK179">
            <v>-279.66799999999785</v>
          </cell>
          <cell r="BL179">
            <v>-245.76000000000204</v>
          </cell>
          <cell r="BM179">
            <v>-721.2980000000025</v>
          </cell>
          <cell r="BN179">
            <v>-17.513799999999947</v>
          </cell>
          <cell r="BO179">
            <v>-2308.0239999999903</v>
          </cell>
          <cell r="BP179">
            <v>-964.2100000000064</v>
          </cell>
          <cell r="BQ179">
            <v>-892.41000000000349</v>
          </cell>
          <cell r="BR179">
            <v>-10772.792799999937</v>
          </cell>
          <cell r="BS179">
            <v>-259.55200000000332</v>
          </cell>
          <cell r="BT179">
            <v>-1828.5100000000093</v>
          </cell>
          <cell r="BU179">
            <v>-2837.2699999999604</v>
          </cell>
          <cell r="BV179">
            <v>-355.19979999999987</v>
          </cell>
          <cell r="BW179">
            <v>0</v>
          </cell>
          <cell r="BX179">
            <v>0</v>
          </cell>
          <cell r="BY179">
            <v>-578.12799999999697</v>
          </cell>
          <cell r="BZ179">
            <v>-376.52499999999964</v>
          </cell>
          <cell r="CA179">
            <v>-29.57799999999952</v>
          </cell>
          <cell r="CB179">
            <v>-3783.6499999999942</v>
          </cell>
          <cell r="CC179">
            <v>0</v>
          </cell>
          <cell r="CD179">
            <v>-724.38000000000466</v>
          </cell>
          <cell r="CE179">
            <v>-18042.989999999758</v>
          </cell>
          <cell r="CF179">
            <v>-376.6929999999993</v>
          </cell>
          <cell r="CG179">
            <v>-3032.3400000000256</v>
          </cell>
          <cell r="CH179">
            <v>-6880.6899999999441</v>
          </cell>
          <cell r="CI179">
            <v>-701.08199999999852</v>
          </cell>
          <cell r="CJ179">
            <v>-4.5960000000013679</v>
          </cell>
          <cell r="CK179">
            <v>-277.32400000000052</v>
          </cell>
          <cell r="CL179">
            <v>-609.12200000000303</v>
          </cell>
          <cell r="CM179">
            <v>-808.87100000000646</v>
          </cell>
          <cell r="CN179">
            <v>0</v>
          </cell>
          <cell r="CO179">
            <v>-3729.9699999999721</v>
          </cell>
          <cell r="CP179">
            <v>-611.60199999999895</v>
          </cell>
          <cell r="CQ179">
            <v>-1010.7000000000698</v>
          </cell>
          <cell r="CR179">
            <v>-53329.695000000298</v>
          </cell>
          <cell r="CS179">
            <v>-2459.2000000000698</v>
          </cell>
          <cell r="CT179">
            <v>-1667.4099999999744</v>
          </cell>
          <cell r="CU179">
            <v>-7976.4000000000233</v>
          </cell>
          <cell r="CV179">
            <v>-7944.4499999999534</v>
          </cell>
          <cell r="CW179">
            <v>0</v>
          </cell>
          <cell r="CX179">
            <v>-296.19499999999971</v>
          </cell>
          <cell r="CY179">
            <v>-9990.1500000000233</v>
          </cell>
          <cell r="CZ179">
            <v>0</v>
          </cell>
          <cell r="DA179">
            <v>-6.7399999999997817</v>
          </cell>
          <cell r="DB179">
            <v>-13171.5</v>
          </cell>
          <cell r="DC179">
            <v>-5180.1500000000233</v>
          </cell>
          <cell r="DD179">
            <v>-4637.5</v>
          </cell>
          <cell r="DE179">
            <v>-35362.858000000007</v>
          </cell>
          <cell r="DF179">
            <v>-2717</v>
          </cell>
          <cell r="DG179">
            <v>-1306.4800000000396</v>
          </cell>
          <cell r="DH179">
            <v>-7081</v>
          </cell>
          <cell r="DI179">
            <v>-3427.9799999999814</v>
          </cell>
          <cell r="DJ179">
            <v>0</v>
          </cell>
          <cell r="DK179">
            <v>-306.43300000000454</v>
          </cell>
          <cell r="DL179">
            <v>-269.54499999999825</v>
          </cell>
          <cell r="DM179">
            <v>-617.65000000000873</v>
          </cell>
          <cell r="DN179">
            <v>-16.920000000000073</v>
          </cell>
          <cell r="DO179">
            <v>-12143.299999999814</v>
          </cell>
          <cell r="DP179">
            <v>-658.34999999997672</v>
          </cell>
          <cell r="DQ179">
            <v>-6818.2000000001863</v>
          </cell>
          <cell r="DR179">
            <v>-35993.410000002012</v>
          </cell>
          <cell r="DS179">
            <v>-3841</v>
          </cell>
          <cell r="DT179">
            <v>-3046.8999999999069</v>
          </cell>
          <cell r="DU179">
            <v>-8670.8999999999069</v>
          </cell>
          <cell r="DV179">
            <v>-3146.609999999986</v>
          </cell>
          <cell r="DW179">
            <v>0</v>
          </cell>
          <cell r="DX179">
            <v>-143.48999999999069</v>
          </cell>
          <cell r="DY179">
            <v>-457.27000000000407</v>
          </cell>
          <cell r="DZ179">
            <v>-6508.3000000000466</v>
          </cell>
          <cell r="EA179">
            <v>0</v>
          </cell>
          <cell r="EB179">
            <v>-3738</v>
          </cell>
          <cell r="EC179">
            <v>-1274.4399999999441</v>
          </cell>
          <cell r="ED179">
            <v>-5166.5</v>
          </cell>
        </row>
        <row r="180">
          <cell r="F180">
            <v>-83.255999999997584</v>
          </cell>
          <cell r="G180">
            <v>-352.03999999997905</v>
          </cell>
          <cell r="H180">
            <v>-4063.5999999996275</v>
          </cell>
          <cell r="I180">
            <v>-11932</v>
          </cell>
          <cell r="J180">
            <v>-27348</v>
          </cell>
          <cell r="K180">
            <v>-13479</v>
          </cell>
          <cell r="L180">
            <v>210</v>
          </cell>
          <cell r="M180">
            <v>-30523</v>
          </cell>
          <cell r="N180">
            <v>-8099</v>
          </cell>
          <cell r="O180">
            <v>-1612.2999999999302</v>
          </cell>
          <cell r="P180">
            <v>-683</v>
          </cell>
          <cell r="Q180">
            <v>6033.3999999999069</v>
          </cell>
          <cell r="R180">
            <v>-112492</v>
          </cell>
          <cell r="S180">
            <v>-2532.5</v>
          </cell>
          <cell r="T180">
            <v>-6384</v>
          </cell>
          <cell r="U180">
            <v>-11968.5</v>
          </cell>
          <cell r="V180">
            <v>-17165</v>
          </cell>
          <cell r="W180">
            <v>-28267</v>
          </cell>
          <cell r="X180">
            <v>-24938</v>
          </cell>
          <cell r="Y180">
            <v>1891</v>
          </cell>
          <cell r="Z180">
            <v>-33077</v>
          </cell>
          <cell r="AA180">
            <v>-11741</v>
          </cell>
          <cell r="AB180">
            <v>-7712.2999999998137</v>
          </cell>
          <cell r="AC180">
            <v>-1027.2000000001863</v>
          </cell>
          <cell r="AD180">
            <v>30429.5</v>
          </cell>
          <cell r="AE180">
            <v>-139934.5</v>
          </cell>
          <cell r="AF180">
            <v>-1206.5</v>
          </cell>
          <cell r="AG180">
            <v>-12071</v>
          </cell>
          <cell r="AH180">
            <v>-18056.5</v>
          </cell>
          <cell r="AI180">
            <v>-12953.5</v>
          </cell>
          <cell r="AJ180">
            <v>-37859</v>
          </cell>
          <cell r="AK180">
            <v>-30228</v>
          </cell>
          <cell r="AL180">
            <v>-2298</v>
          </cell>
          <cell r="AM180">
            <v>-34630</v>
          </cell>
          <cell r="AN180">
            <v>-9257.5</v>
          </cell>
          <cell r="AO180">
            <v>-18880</v>
          </cell>
          <cell r="AP180">
            <v>-6778.5</v>
          </cell>
          <cell r="AQ180">
            <v>44284</v>
          </cell>
          <cell r="AR180">
            <v>-65064.100000008941</v>
          </cell>
          <cell r="AS180">
            <v>-545</v>
          </cell>
          <cell r="AT180">
            <v>-5568</v>
          </cell>
          <cell r="AU180">
            <v>-13644.5</v>
          </cell>
          <cell r="AV180">
            <v>-2364.2000000001863</v>
          </cell>
          <cell r="AW180">
            <v>-14845.5</v>
          </cell>
          <cell r="AX180">
            <v>-28932.5</v>
          </cell>
          <cell r="AY180">
            <v>-2709.2000000001863</v>
          </cell>
          <cell r="AZ180">
            <v>-26035</v>
          </cell>
          <cell r="BA180">
            <v>-6293.5</v>
          </cell>
          <cell r="BB180">
            <v>-3187</v>
          </cell>
          <cell r="BC180">
            <v>-1102.7000000001863</v>
          </cell>
          <cell r="BD180">
            <v>40163</v>
          </cell>
          <cell r="BE180">
            <v>-54331.699999988079</v>
          </cell>
          <cell r="BF180">
            <v>-324.19999999995343</v>
          </cell>
          <cell r="BG180">
            <v>-4038</v>
          </cell>
          <cell r="BH180">
            <v>-2889.4000000001397</v>
          </cell>
          <cell r="BI180">
            <v>-995.79999999981374</v>
          </cell>
          <cell r="BJ180">
            <v>-17566.5</v>
          </cell>
          <cell r="BK180">
            <v>-26746</v>
          </cell>
          <cell r="BL180">
            <v>-4601.2000000001863</v>
          </cell>
          <cell r="BM180">
            <v>-28087</v>
          </cell>
          <cell r="BN180">
            <v>-5684.2999999998137</v>
          </cell>
          <cell r="BO180">
            <v>-1867</v>
          </cell>
          <cell r="BP180">
            <v>-588.5</v>
          </cell>
          <cell r="BQ180">
            <v>39056.200000000186</v>
          </cell>
          <cell r="BR180">
            <v>-67617.400000013411</v>
          </cell>
          <cell r="BS180">
            <v>-235</v>
          </cell>
          <cell r="BT180">
            <v>-2618</v>
          </cell>
          <cell r="BU180">
            <v>-2154.2999999998137</v>
          </cell>
          <cell r="BV180">
            <v>-1100.5</v>
          </cell>
          <cell r="BW180">
            <v>-12286</v>
          </cell>
          <cell r="BX180">
            <v>-23267</v>
          </cell>
          <cell r="BY180">
            <v>-5243.2999999998137</v>
          </cell>
          <cell r="BZ180">
            <v>-28195.5</v>
          </cell>
          <cell r="CA180">
            <v>-5803.5</v>
          </cell>
          <cell r="CB180">
            <v>-2511</v>
          </cell>
          <cell r="CC180">
            <v>-132.70000000018626</v>
          </cell>
          <cell r="CD180">
            <v>15929.400000000023</v>
          </cell>
          <cell r="CE180">
            <v>-87520.79999999702</v>
          </cell>
          <cell r="CF180">
            <v>-23.399999999906868</v>
          </cell>
          <cell r="CG180">
            <v>-1021</v>
          </cell>
          <cell r="CH180">
            <v>-7374</v>
          </cell>
          <cell r="CI180">
            <v>-937.9000000001397</v>
          </cell>
          <cell r="CJ180">
            <v>-23565</v>
          </cell>
          <cell r="CK180">
            <v>-39065</v>
          </cell>
          <cell r="CL180">
            <v>-784.5</v>
          </cell>
          <cell r="CM180">
            <v>-31387.5</v>
          </cell>
          <cell r="CN180">
            <v>-6529.2999999998137</v>
          </cell>
          <cell r="CO180">
            <v>-1674.7000000001863</v>
          </cell>
          <cell r="CP180">
            <v>-290.9000000001397</v>
          </cell>
          <cell r="CQ180">
            <v>25132.399999999907</v>
          </cell>
          <cell r="CR180">
            <v>-124309.10000000894</v>
          </cell>
          <cell r="CS180">
            <v>-15419.699999999953</v>
          </cell>
          <cell r="CT180">
            <v>-298.59999999962747</v>
          </cell>
          <cell r="CU180">
            <v>-9263.5</v>
          </cell>
          <cell r="CV180">
            <v>-7112</v>
          </cell>
          <cell r="CW180">
            <v>-25908</v>
          </cell>
          <cell r="CX180">
            <v>-45100</v>
          </cell>
          <cell r="CY180">
            <v>-9934</v>
          </cell>
          <cell r="CZ180">
            <v>-47693</v>
          </cell>
          <cell r="DA180">
            <v>-7762.2999999998137</v>
          </cell>
          <cell r="DB180">
            <v>-3562.5</v>
          </cell>
          <cell r="DC180">
            <v>-2580.5</v>
          </cell>
          <cell r="DD180">
            <v>50325</v>
          </cell>
          <cell r="DE180">
            <v>-90517.59999999404</v>
          </cell>
          <cell r="DF180">
            <v>-1200</v>
          </cell>
          <cell r="DG180">
            <v>-797.29999999981374</v>
          </cell>
          <cell r="DH180">
            <v>-11516.5</v>
          </cell>
          <cell r="DI180">
            <v>-1340.7000000001863</v>
          </cell>
          <cell r="DJ180">
            <v>-22443</v>
          </cell>
          <cell r="DK180">
            <v>-45783</v>
          </cell>
          <cell r="DL180">
            <v>364.70000000018626</v>
          </cell>
          <cell r="DM180">
            <v>-41673</v>
          </cell>
          <cell r="DN180">
            <v>-10370</v>
          </cell>
          <cell r="DO180">
            <v>-4408</v>
          </cell>
          <cell r="DP180">
            <v>-867.29999999981374</v>
          </cell>
          <cell r="DQ180">
            <v>49516.5</v>
          </cell>
          <cell r="DR180">
            <v>-69408.20000000298</v>
          </cell>
          <cell r="DS180">
            <v>-1784.5</v>
          </cell>
          <cell r="DT180">
            <v>-277</v>
          </cell>
          <cell r="DU180">
            <v>-10673.5</v>
          </cell>
          <cell r="DV180">
            <v>-1127</v>
          </cell>
          <cell r="DW180">
            <v>-29831</v>
          </cell>
          <cell r="DX180">
            <v>-42308</v>
          </cell>
          <cell r="DY180">
            <v>-761</v>
          </cell>
          <cell r="DZ180">
            <v>-31908</v>
          </cell>
          <cell r="EA180">
            <v>-7392.7000000001863</v>
          </cell>
          <cell r="EB180">
            <v>-29</v>
          </cell>
          <cell r="EC180">
            <v>-25</v>
          </cell>
          <cell r="ED180">
            <v>56708.5</v>
          </cell>
        </row>
        <row r="181">
          <cell r="F181">
            <v>-719.6600000000326</v>
          </cell>
          <cell r="G181">
            <v>-5460.1699999999837</v>
          </cell>
          <cell r="H181">
            <v>-3241.5500000000466</v>
          </cell>
          <cell r="I181">
            <v>323.23999999999069</v>
          </cell>
          <cell r="J181">
            <v>-560.03999999997905</v>
          </cell>
          <cell r="K181">
            <v>-176.16109999999981</v>
          </cell>
          <cell r="L181">
            <v>-426.66899999999987</v>
          </cell>
          <cell r="M181">
            <v>0</v>
          </cell>
          <cell r="N181">
            <v>-40.859000000000378</v>
          </cell>
          <cell r="O181">
            <v>-191.41400000000021</v>
          </cell>
          <cell r="P181">
            <v>-1518.5599999999977</v>
          </cell>
          <cell r="Q181">
            <v>-2587.7399999999907</v>
          </cell>
          <cell r="R181">
            <v>-11151.535000000149</v>
          </cell>
          <cell r="S181">
            <v>-3660.3399999999674</v>
          </cell>
          <cell r="T181">
            <v>-2020</v>
          </cell>
          <cell r="U181">
            <v>-1690.5800000000163</v>
          </cell>
          <cell r="V181">
            <v>-636.75</v>
          </cell>
          <cell r="W181">
            <v>-147.07499999999709</v>
          </cell>
          <cell r="X181">
            <v>-43.711999999999534</v>
          </cell>
          <cell r="Y181">
            <v>0</v>
          </cell>
          <cell r="Z181">
            <v>0</v>
          </cell>
          <cell r="AA181">
            <v>-156.57800000000134</v>
          </cell>
          <cell r="AB181">
            <v>0</v>
          </cell>
          <cell r="AC181">
            <v>-1553.570000000007</v>
          </cell>
          <cell r="AD181">
            <v>-1242.9300000000512</v>
          </cell>
          <cell r="AE181">
            <v>-21260.221399999689</v>
          </cell>
          <cell r="AF181">
            <v>-2464.6999999999534</v>
          </cell>
          <cell r="AG181">
            <v>-3000</v>
          </cell>
          <cell r="AH181">
            <v>-473.27999999996973</v>
          </cell>
          <cell r="AI181">
            <v>-1884.7000000000116</v>
          </cell>
          <cell r="AJ181">
            <v>-159.23700000000099</v>
          </cell>
          <cell r="AK181">
            <v>-1017.5299999999988</v>
          </cell>
          <cell r="AL181">
            <v>-174.22540000000026</v>
          </cell>
          <cell r="AM181">
            <v>0</v>
          </cell>
          <cell r="AN181">
            <v>0</v>
          </cell>
          <cell r="AO181">
            <v>-0.42900000000008731</v>
          </cell>
          <cell r="AP181">
            <v>-6088.2200000000012</v>
          </cell>
          <cell r="AQ181">
            <v>-5997.8999999999069</v>
          </cell>
          <cell r="AR181">
            <v>-4098.2669999999925</v>
          </cell>
          <cell r="AS181">
            <v>-533.80999999999767</v>
          </cell>
          <cell r="AT181">
            <v>-179.99000000000524</v>
          </cell>
          <cell r="AU181">
            <v>-1287.820000000007</v>
          </cell>
          <cell r="AV181">
            <v>-857.52599999999802</v>
          </cell>
          <cell r="AW181">
            <v>-4.0149999999994179</v>
          </cell>
          <cell r="AX181">
            <v>-19.06000000000131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-615.76599999998871</v>
          </cell>
          <cell r="BD181">
            <v>-600.27999999996973</v>
          </cell>
          <cell r="BE181">
            <v>-5471.1799999999348</v>
          </cell>
          <cell r="BF181">
            <v>-1736.7399999999907</v>
          </cell>
          <cell r="BG181">
            <v>-1222.640000000014</v>
          </cell>
          <cell r="BH181">
            <v>-1399.0600000000268</v>
          </cell>
          <cell r="BI181">
            <v>-205.76000000000204</v>
          </cell>
          <cell r="BJ181">
            <v>0</v>
          </cell>
          <cell r="BK181">
            <v>-49.620000000009895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-626.22000000000116</v>
          </cell>
          <cell r="BQ181">
            <v>-231.14000000001397</v>
          </cell>
          <cell r="BR181">
            <v>-1512.1280000000261</v>
          </cell>
          <cell r="BS181">
            <v>-90.150000000023283</v>
          </cell>
          <cell r="BT181">
            <v>-762.95000000001164</v>
          </cell>
          <cell r="BU181">
            <v>94.679999999993015</v>
          </cell>
          <cell r="BV181">
            <v>-561.34399999999914</v>
          </cell>
          <cell r="BW181">
            <v>0</v>
          </cell>
          <cell r="BX181">
            <v>-38.893999999998414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-153.47000000000116</v>
          </cell>
          <cell r="CE181">
            <v>-7406.4588999999687</v>
          </cell>
          <cell r="CF181">
            <v>-360.69000000000233</v>
          </cell>
          <cell r="CG181">
            <v>-1287.1159000000334</v>
          </cell>
          <cell r="CH181">
            <v>-2494.7982000000775</v>
          </cell>
          <cell r="CI181">
            <v>0</v>
          </cell>
          <cell r="CJ181">
            <v>0</v>
          </cell>
          <cell r="CK181">
            <v>-246.77300000000105</v>
          </cell>
          <cell r="CL181">
            <v>0</v>
          </cell>
          <cell r="CM181">
            <v>0</v>
          </cell>
          <cell r="CN181">
            <v>-21.268000000000029</v>
          </cell>
          <cell r="CO181">
            <v>-492.69379999999728</v>
          </cell>
          <cell r="CP181">
            <v>-578.21999999997206</v>
          </cell>
          <cell r="CQ181">
            <v>-1924.9000000000233</v>
          </cell>
          <cell r="CR181">
            <v>-22372.703599999659</v>
          </cell>
          <cell r="CS181">
            <v>-3762.2999999998137</v>
          </cell>
          <cell r="CT181">
            <v>-2752.7999999999302</v>
          </cell>
          <cell r="CU181">
            <v>-3480.4116000001086</v>
          </cell>
          <cell r="CV181">
            <v>306</v>
          </cell>
          <cell r="CW181">
            <v>-10.296000000002095</v>
          </cell>
          <cell r="CX181">
            <v>-361.14999999999418</v>
          </cell>
          <cell r="CY181">
            <v>-430.81599999999889</v>
          </cell>
          <cell r="CZ181">
            <v>0</v>
          </cell>
          <cell r="DA181">
            <v>0</v>
          </cell>
          <cell r="DB181">
            <v>-1562.2060000000056</v>
          </cell>
          <cell r="DC181">
            <v>-6641.6500000000233</v>
          </cell>
          <cell r="DD181">
            <v>-3677.0739999997895</v>
          </cell>
          <cell r="DE181">
            <v>-19027.810150001198</v>
          </cell>
          <cell r="DF181">
            <v>-4540.1000000000931</v>
          </cell>
          <cell r="DG181">
            <v>-2667.7234000001336</v>
          </cell>
          <cell r="DH181">
            <v>-3301.0399999999208</v>
          </cell>
          <cell r="DI181">
            <v>-2965.2000000000116</v>
          </cell>
          <cell r="DJ181">
            <v>-5.2189999999973224</v>
          </cell>
          <cell r="DK181">
            <v>-86.130000000004657</v>
          </cell>
          <cell r="DL181">
            <v>0</v>
          </cell>
          <cell r="DM181">
            <v>0</v>
          </cell>
          <cell r="DN181">
            <v>-71.363749999999982</v>
          </cell>
          <cell r="DO181">
            <v>-1526.6140000000305</v>
          </cell>
          <cell r="DP181">
            <v>-825.12000000011176</v>
          </cell>
          <cell r="DQ181">
            <v>-3039.3000000000466</v>
          </cell>
          <cell r="DR181">
            <v>-25283.082899999805</v>
          </cell>
          <cell r="DS181">
            <v>-5820.5</v>
          </cell>
          <cell r="DT181">
            <v>-3479.1783000000287</v>
          </cell>
          <cell r="DU181">
            <v>-5700.3259999998845</v>
          </cell>
          <cell r="DV181">
            <v>-2405.4000000000233</v>
          </cell>
          <cell r="DW181">
            <v>0</v>
          </cell>
          <cell r="DX181">
            <v>-479.47500000000582</v>
          </cell>
          <cell r="DY181">
            <v>0</v>
          </cell>
          <cell r="DZ181">
            <v>-1173.8142999999982</v>
          </cell>
          <cell r="EA181">
            <v>-26.089299999999639</v>
          </cell>
          <cell r="EB181">
            <v>-242.04999999998836</v>
          </cell>
          <cell r="EC181">
            <v>-2531.5500000000466</v>
          </cell>
          <cell r="ED181">
            <v>-3424.6999999999534</v>
          </cell>
        </row>
        <row r="182">
          <cell r="F182">
            <v>-3244</v>
          </cell>
          <cell r="G182">
            <v>-1604</v>
          </cell>
          <cell r="H182">
            <v>-2784</v>
          </cell>
          <cell r="I182">
            <v>-340</v>
          </cell>
          <cell r="J182">
            <v>-806</v>
          </cell>
          <cell r="K182">
            <v>0</v>
          </cell>
          <cell r="L182">
            <v>-3473</v>
          </cell>
          <cell r="M182">
            <v>-662.5</v>
          </cell>
          <cell r="N182">
            <v>-11</v>
          </cell>
          <cell r="O182">
            <v>-3282.2000000001863</v>
          </cell>
          <cell r="P182">
            <v>-4196.5</v>
          </cell>
          <cell r="Q182">
            <v>-4383</v>
          </cell>
          <cell r="R182">
            <v>-24769.810000002384</v>
          </cell>
          <cell r="S182">
            <v>-5978.7999999998137</v>
          </cell>
          <cell r="T182">
            <v>-2377</v>
          </cell>
          <cell r="U182">
            <v>-2531.5</v>
          </cell>
          <cell r="V182">
            <v>-177.84999999997672</v>
          </cell>
          <cell r="W182">
            <v>0</v>
          </cell>
          <cell r="X182">
            <v>0</v>
          </cell>
          <cell r="Y182">
            <v>-3312.6399999998976</v>
          </cell>
          <cell r="Z182">
            <v>-666.55000000004657</v>
          </cell>
          <cell r="AA182">
            <v>-1324.1500000000233</v>
          </cell>
          <cell r="AB182">
            <v>-2406.0800000000163</v>
          </cell>
          <cell r="AC182">
            <v>-3877.0599999999977</v>
          </cell>
          <cell r="AD182">
            <v>-2118.179999999993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-254.34059999999999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-134.60160000000019</v>
          </cell>
          <cell r="BQ182">
            <v>-119.73899999999981</v>
          </cell>
          <cell r="BR182">
            <v>-151.87940000000162</v>
          </cell>
          <cell r="BS182">
            <v>0</v>
          </cell>
          <cell r="BT182">
            <v>0</v>
          </cell>
          <cell r="BU182">
            <v>-151.87940000000026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-458.04023999999845</v>
          </cell>
          <cell r="CF182">
            <v>0</v>
          </cell>
          <cell r="CG182">
            <v>0</v>
          </cell>
          <cell r="CH182">
            <v>-7.9710000000013679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-221.82834000000003</v>
          </cell>
          <cell r="CO182">
            <v>-95.605299999999716</v>
          </cell>
          <cell r="CP182">
            <v>0</v>
          </cell>
          <cell r="CQ182">
            <v>-132.63559999999961</v>
          </cell>
          <cell r="CR182">
            <v>-1133.2056100000045</v>
          </cell>
          <cell r="CS182">
            <v>-35.630299999999806</v>
          </cell>
          <cell r="CT182">
            <v>0</v>
          </cell>
          <cell r="CU182">
            <v>0</v>
          </cell>
          <cell r="CV182">
            <v>-424.79959999999983</v>
          </cell>
          <cell r="CW182">
            <v>-46.24971</v>
          </cell>
          <cell r="CX182">
            <v>0</v>
          </cell>
          <cell r="CY182">
            <v>-17.316999999999098</v>
          </cell>
          <cell r="CZ182">
            <v>0</v>
          </cell>
          <cell r="DA182">
            <v>0</v>
          </cell>
          <cell r="DB182">
            <v>-317.65399999999863</v>
          </cell>
          <cell r="DC182">
            <v>-291.55500000000029</v>
          </cell>
          <cell r="DD182">
            <v>0</v>
          </cell>
          <cell r="DE182">
            <v>-1445.4052999999985</v>
          </cell>
          <cell r="DF182">
            <v>0</v>
          </cell>
          <cell r="DG182">
            <v>0</v>
          </cell>
          <cell r="DH182">
            <v>-671.13700000000063</v>
          </cell>
          <cell r="DI182">
            <v>-89.695799999999963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-235.02960000000007</v>
          </cell>
          <cell r="DO182">
            <v>-372.73399999999856</v>
          </cell>
          <cell r="DP182">
            <v>-76.808899999999994</v>
          </cell>
          <cell r="DQ182">
            <v>0</v>
          </cell>
          <cell r="DR182">
            <v>-1333.7203000000154</v>
          </cell>
          <cell r="DS182">
            <v>-312.23500000000058</v>
          </cell>
          <cell r="DT182">
            <v>0</v>
          </cell>
          <cell r="DU182">
            <v>-341.42300000000068</v>
          </cell>
          <cell r="DV182">
            <v>0</v>
          </cell>
          <cell r="DW182">
            <v>0</v>
          </cell>
          <cell r="DX182">
            <v>0</v>
          </cell>
          <cell r="DY182">
            <v>-67.43769999999995</v>
          </cell>
          <cell r="DZ182">
            <v>-405.27000000000044</v>
          </cell>
          <cell r="EA182">
            <v>0</v>
          </cell>
          <cell r="EB182">
            <v>0</v>
          </cell>
          <cell r="EC182">
            <v>-21.526600000000144</v>
          </cell>
          <cell r="ED182">
            <v>-185.82800000000134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-6961.3560000006109</v>
          </cell>
          <cell r="G187">
            <v>-9757.2469999995083</v>
          </cell>
          <cell r="H187">
            <v>-13304.679999999702</v>
          </cell>
          <cell r="I187">
            <v>-13883.881999999285</v>
          </cell>
          <cell r="J187">
            <v>-28955.63000000082</v>
          </cell>
          <cell r="K187">
            <v>-13811.868100000545</v>
          </cell>
          <cell r="L187">
            <v>1463.9379999991506</v>
          </cell>
          <cell r="M187">
            <v>-34823.504999998957</v>
          </cell>
          <cell r="N187">
            <v>-8339.1940000001341</v>
          </cell>
          <cell r="O187">
            <v>-6761.8240000000224</v>
          </cell>
          <cell r="P187">
            <v>-6398.0599999995902</v>
          </cell>
          <cell r="Q187">
            <v>-2907.7399999992922</v>
          </cell>
          <cell r="R187">
            <v>-156791.78929997981</v>
          </cell>
          <cell r="S187">
            <v>-13694.769999999553</v>
          </cell>
          <cell r="T187">
            <v>-9937.2999999998137</v>
          </cell>
          <cell r="U187">
            <v>-17704.150000000373</v>
          </cell>
          <cell r="V187">
            <v>-18618.789999999106</v>
          </cell>
          <cell r="W187">
            <v>-28758.434999998659</v>
          </cell>
          <cell r="X187">
            <v>-27673.635000001639</v>
          </cell>
          <cell r="Y187">
            <v>192.52800000086427</v>
          </cell>
          <cell r="Z187">
            <v>-37062.314999999478</v>
          </cell>
          <cell r="AA187">
            <v>-13656.677000000142</v>
          </cell>
          <cell r="AB187">
            <v>-10118.379999999888</v>
          </cell>
          <cell r="AC187">
            <v>-6687.9653000007384</v>
          </cell>
          <cell r="AD187">
            <v>26928.100000000093</v>
          </cell>
          <cell r="AE187">
            <v>-183233.51690001786</v>
          </cell>
          <cell r="AF187">
            <v>-9092.1276000002399</v>
          </cell>
          <cell r="AG187">
            <v>-17653.220000000671</v>
          </cell>
          <cell r="AH187">
            <v>-20943.960000002757</v>
          </cell>
          <cell r="AI187">
            <v>-17843.286000000313</v>
          </cell>
          <cell r="AJ187">
            <v>-38581.126999998465</v>
          </cell>
          <cell r="AK187">
            <v>-37978.460000000894</v>
          </cell>
          <cell r="AL187">
            <v>3756.2445999989286</v>
          </cell>
          <cell r="AM187">
            <v>-37254.654999999329</v>
          </cell>
          <cell r="AN187">
            <v>-9279.8039999995381</v>
          </cell>
          <cell r="AO187">
            <v>-19165.807999999262</v>
          </cell>
          <cell r="AP187">
            <v>-13616.023899999447</v>
          </cell>
          <cell r="AQ187">
            <v>34418.710000000894</v>
          </cell>
          <cell r="AR187">
            <v>-76912.450699985027</v>
          </cell>
          <cell r="AS187">
            <v>-1709.8799999989569</v>
          </cell>
          <cell r="AT187">
            <v>-5747.9899999992922</v>
          </cell>
          <cell r="AU187">
            <v>-19622.684000000358</v>
          </cell>
          <cell r="AV187">
            <v>-4212.2100000001956</v>
          </cell>
          <cell r="AW187">
            <v>-15493.205000000075</v>
          </cell>
          <cell r="AX187">
            <v>-29038.279999999329</v>
          </cell>
          <cell r="AY187">
            <v>-1206.5060000000522</v>
          </cell>
          <cell r="AZ187">
            <v>-27096.459999999963</v>
          </cell>
          <cell r="BA187">
            <v>-6305.5777000000235</v>
          </cell>
          <cell r="BB187">
            <v>-3187</v>
          </cell>
          <cell r="BC187">
            <v>-2359.8180000004359</v>
          </cell>
          <cell r="BD187">
            <v>39067.160000000149</v>
          </cell>
          <cell r="BE187">
            <v>-73580.333300001919</v>
          </cell>
          <cell r="BF187">
            <v>-3444.6800000001676</v>
          </cell>
          <cell r="BG187">
            <v>-6977.9499999992549</v>
          </cell>
          <cell r="BH187">
            <v>-6864.6800000001676</v>
          </cell>
          <cell r="BI187">
            <v>-2143.3029999998398</v>
          </cell>
          <cell r="BJ187">
            <v>-18214.804899999872</v>
          </cell>
          <cell r="BK187">
            <v>-29826.553999999538</v>
          </cell>
          <cell r="BL187">
            <v>-1805.8850000002421</v>
          </cell>
          <cell r="BM187">
            <v>-29925.017999999225</v>
          </cell>
          <cell r="BN187">
            <v>-5701.8137999996543</v>
          </cell>
          <cell r="BO187">
            <v>-4175.023999999743</v>
          </cell>
          <cell r="BP187">
            <v>-2313.5315999994054</v>
          </cell>
          <cell r="BQ187">
            <v>37812.911000000313</v>
          </cell>
          <cell r="BR187">
            <v>-79874.924599990249</v>
          </cell>
          <cell r="BS187">
            <v>-584.7019999998156</v>
          </cell>
          <cell r="BT187">
            <v>-5209.4599999999627</v>
          </cell>
          <cell r="BU187">
            <v>-5048.7693999996409</v>
          </cell>
          <cell r="BV187">
            <v>-2213.8662000000477</v>
          </cell>
          <cell r="BW187">
            <v>-12639.260000000708</v>
          </cell>
          <cell r="BX187">
            <v>-23725.424000000581</v>
          </cell>
          <cell r="BY187">
            <v>-2966.9429999999702</v>
          </cell>
          <cell r="BZ187">
            <v>-30264.553000000305</v>
          </cell>
          <cell r="CA187">
            <v>-5846.1469999998808</v>
          </cell>
          <cell r="CB187">
            <v>-6294.6500000003725</v>
          </cell>
          <cell r="CC187">
            <v>-132.70000000018626</v>
          </cell>
          <cell r="CD187">
            <v>15051.550000000047</v>
          </cell>
          <cell r="CE187">
            <v>-117541.54383999854</v>
          </cell>
          <cell r="CF187">
            <v>-760.78299999982119</v>
          </cell>
          <cell r="CG187">
            <v>-5528.705899999477</v>
          </cell>
          <cell r="CH187">
            <v>-18558.549200000241</v>
          </cell>
          <cell r="CI187">
            <v>-2004.5670000000391</v>
          </cell>
          <cell r="CJ187">
            <v>-23774.875999999233</v>
          </cell>
          <cell r="CK187">
            <v>-42151.291999999434</v>
          </cell>
          <cell r="CL187">
            <v>2169.8349999999627</v>
          </cell>
          <cell r="CM187">
            <v>-34251.650999999605</v>
          </cell>
          <cell r="CN187">
            <v>-7129.9123399998061</v>
          </cell>
          <cell r="CO187">
            <v>-5992.9691000003368</v>
          </cell>
          <cell r="CP187">
            <v>-1622.2377000001725</v>
          </cell>
          <cell r="CQ187">
            <v>22064.16439999966</v>
          </cell>
          <cell r="CR187">
            <v>-205076.44121000171</v>
          </cell>
          <cell r="CS187">
            <v>-30681.510299999733</v>
          </cell>
          <cell r="CT187">
            <v>-4718.8099999995902</v>
          </cell>
          <cell r="CU187">
            <v>-22404.771599999629</v>
          </cell>
          <cell r="CV187">
            <v>-19727.699600000866</v>
          </cell>
          <cell r="CW187">
            <v>-27093.611709998921</v>
          </cell>
          <cell r="CX187">
            <v>-52421.825000001118</v>
          </cell>
          <cell r="CY187">
            <v>5357.8370000012219</v>
          </cell>
          <cell r="CZ187">
            <v>-52000.320000000298</v>
          </cell>
          <cell r="DA187">
            <v>-9773.2919999994338</v>
          </cell>
          <cell r="DB187">
            <v>-18614.478999999352</v>
          </cell>
          <cell r="DC187">
            <v>-15008.384999999776</v>
          </cell>
          <cell r="DD187">
            <v>42010.426000000909</v>
          </cell>
          <cell r="DE187">
            <v>-159387.70745000243</v>
          </cell>
          <cell r="DF187">
            <v>-8457.1000000014901</v>
          </cell>
          <cell r="DG187">
            <v>-4985.6233999989927</v>
          </cell>
          <cell r="DH187">
            <v>-24996.347000000067</v>
          </cell>
          <cell r="DI187">
            <v>-10095.655800000299</v>
          </cell>
          <cell r="DJ187">
            <v>-24246.212000001222</v>
          </cell>
          <cell r="DK187">
            <v>-52520.318000001833</v>
          </cell>
          <cell r="DL187">
            <v>5671.7750000003725</v>
          </cell>
          <cell r="DM187">
            <v>-47107.580000000075</v>
          </cell>
          <cell r="DN187">
            <v>-11415.751350000035</v>
          </cell>
          <cell r="DO187">
            <v>-18451.235999999568</v>
          </cell>
          <cell r="DP187">
            <v>-2442.6589000010863</v>
          </cell>
          <cell r="DQ187">
            <v>39659</v>
          </cell>
          <cell r="DR187">
            <v>-142571.39819999039</v>
          </cell>
          <cell r="DS187">
            <v>-11758.234999999404</v>
          </cell>
          <cell r="DT187">
            <v>-7237.8382999990135</v>
          </cell>
          <cell r="DU187">
            <v>-27380.828999999911</v>
          </cell>
          <cell r="DV187">
            <v>-7061.8399999993853</v>
          </cell>
          <cell r="DW187">
            <v>-30298.253999998793</v>
          </cell>
          <cell r="DX187">
            <v>-50609.625</v>
          </cell>
          <cell r="DY187">
            <v>1957.2863000007346</v>
          </cell>
          <cell r="DZ187">
            <v>-42860.384300000966</v>
          </cell>
          <cell r="EA187">
            <v>-8204.9572999998927</v>
          </cell>
          <cell r="EB187">
            <v>-3195.6769999996759</v>
          </cell>
          <cell r="EC187">
            <v>-3852.5166000016034</v>
          </cell>
          <cell r="ED187">
            <v>47931.471999999136</v>
          </cell>
        </row>
        <row r="189">
          <cell r="A189" t="str">
            <v>Total Purchased Power &amp; Net Interchange</v>
          </cell>
          <cell r="F189">
            <v>-6961.3560000061989</v>
          </cell>
          <cell r="G189">
            <v>-9757.2469999939203</v>
          </cell>
          <cell r="H189">
            <v>-13304.679999992251</v>
          </cell>
          <cell r="I189">
            <v>-13883.881999999285</v>
          </cell>
          <cell r="J189">
            <v>-28955.630000002682</v>
          </cell>
          <cell r="K189">
            <v>-13811.868100002408</v>
          </cell>
          <cell r="L189">
            <v>1463.9380000010133</v>
          </cell>
          <cell r="M189">
            <v>-34823.504999995232</v>
          </cell>
          <cell r="N189">
            <v>-8339.194000005722</v>
          </cell>
          <cell r="O189">
            <v>-6761.8239999935031</v>
          </cell>
          <cell r="P189">
            <v>-6398.0599999949336</v>
          </cell>
          <cell r="Q189">
            <v>-2907.7399999946356</v>
          </cell>
          <cell r="R189">
            <v>-156791.7892999649</v>
          </cell>
          <cell r="S189">
            <v>-13694.769999995828</v>
          </cell>
          <cell r="T189">
            <v>-9937.2999999970198</v>
          </cell>
          <cell r="U189">
            <v>-17704.15000000596</v>
          </cell>
          <cell r="V189">
            <v>-18618.789999999106</v>
          </cell>
          <cell r="W189">
            <v>-28758.434999994934</v>
          </cell>
          <cell r="X189">
            <v>-27673.634999997914</v>
          </cell>
          <cell r="Y189">
            <v>192.52800000458956</v>
          </cell>
          <cell r="Z189">
            <v>-37062.314999997616</v>
          </cell>
          <cell r="AA189">
            <v>-13656.677000001073</v>
          </cell>
          <cell r="AB189">
            <v>-10118.380000002682</v>
          </cell>
          <cell r="AC189">
            <v>-6687.965300001204</v>
          </cell>
          <cell r="AD189">
            <v>26928.10000000149</v>
          </cell>
          <cell r="AE189">
            <v>-183233.51689994335</v>
          </cell>
          <cell r="AF189">
            <v>-9092.1275999993086</v>
          </cell>
          <cell r="AG189">
            <v>-17653.220000006258</v>
          </cell>
          <cell r="AH189">
            <v>-20943.960000000894</v>
          </cell>
          <cell r="AI189">
            <v>-17843.28599999845</v>
          </cell>
          <cell r="AJ189">
            <v>-38581.126999996603</v>
          </cell>
          <cell r="AK189">
            <v>-37978.460000000894</v>
          </cell>
          <cell r="AL189">
            <v>3756.2445999979973</v>
          </cell>
          <cell r="AM189">
            <v>-37254.655000001192</v>
          </cell>
          <cell r="AN189">
            <v>-9279.8039999976754</v>
          </cell>
          <cell r="AO189">
            <v>-19165.808000005782</v>
          </cell>
          <cell r="AP189">
            <v>-13616.023900002241</v>
          </cell>
          <cell r="AQ189">
            <v>34418.710000000894</v>
          </cell>
          <cell r="AR189">
            <v>-76912.450700044632</v>
          </cell>
          <cell r="AS189">
            <v>-1709.8800000026822</v>
          </cell>
          <cell r="AT189">
            <v>-5747.9900000020862</v>
          </cell>
          <cell r="AU189">
            <v>-19622.684000000358</v>
          </cell>
          <cell r="AV189">
            <v>-4212.2100000008941</v>
          </cell>
          <cell r="AW189">
            <v>-15493.204999998212</v>
          </cell>
          <cell r="AX189">
            <v>-29038.280000001192</v>
          </cell>
          <cell r="AY189">
            <v>-1206.5059999972582</v>
          </cell>
          <cell r="AZ189">
            <v>-27096.460000000894</v>
          </cell>
          <cell r="BA189">
            <v>-6305.577699996531</v>
          </cell>
          <cell r="BB189">
            <v>-3187</v>
          </cell>
          <cell r="BC189">
            <v>-2359.8179999962449</v>
          </cell>
          <cell r="BD189">
            <v>39067.160000003874</v>
          </cell>
          <cell r="BE189">
            <v>-73580.333299994469</v>
          </cell>
          <cell r="BF189">
            <v>-3444.679999999702</v>
          </cell>
          <cell r="BG189">
            <v>-6977.9499999955297</v>
          </cell>
          <cell r="BH189">
            <v>-6864.679999999702</v>
          </cell>
          <cell r="BI189">
            <v>-2143.3029999956489</v>
          </cell>
          <cell r="BJ189">
            <v>-18214.804899998009</v>
          </cell>
          <cell r="BK189">
            <v>-29826.553999997675</v>
          </cell>
          <cell r="BL189">
            <v>-1805.8849999979138</v>
          </cell>
          <cell r="BM189">
            <v>-29925.017999999225</v>
          </cell>
          <cell r="BN189">
            <v>-5701.8137999996543</v>
          </cell>
          <cell r="BO189">
            <v>-4175.0240000039339</v>
          </cell>
          <cell r="BP189">
            <v>-2313.5315999984741</v>
          </cell>
          <cell r="BQ189">
            <v>37812.91099999845</v>
          </cell>
          <cell r="BR189">
            <v>-79874.924599945545</v>
          </cell>
          <cell r="BS189">
            <v>-584.70199999958277</v>
          </cell>
          <cell r="BT189">
            <v>-5209.4600000008941</v>
          </cell>
          <cell r="BU189">
            <v>-5048.7694000005722</v>
          </cell>
          <cell r="BV189">
            <v>-2213.8662000000477</v>
          </cell>
          <cell r="BW189">
            <v>-12639.259999997914</v>
          </cell>
          <cell r="BX189">
            <v>-23725.423999994993</v>
          </cell>
          <cell r="BY189">
            <v>-2966.9429999962449</v>
          </cell>
          <cell r="BZ189">
            <v>-30264.552999995649</v>
          </cell>
          <cell r="CA189">
            <v>-5846.1469999998808</v>
          </cell>
          <cell r="CB189">
            <v>-6294.6499999985099</v>
          </cell>
          <cell r="CC189">
            <v>-132.69999999552965</v>
          </cell>
          <cell r="CD189">
            <v>15051.55000000447</v>
          </cell>
          <cell r="CE189">
            <v>-117541.54383993149</v>
          </cell>
          <cell r="CF189">
            <v>-760.78299999982119</v>
          </cell>
          <cell r="CG189">
            <v>-5528.7059000059962</v>
          </cell>
          <cell r="CH189">
            <v>-18558.549199998379</v>
          </cell>
          <cell r="CI189">
            <v>-2004.5670000016689</v>
          </cell>
          <cell r="CJ189">
            <v>-23774.876000002027</v>
          </cell>
          <cell r="CK189">
            <v>-42151.291999995708</v>
          </cell>
          <cell r="CL189">
            <v>2169.8350000008941</v>
          </cell>
          <cell r="CM189">
            <v>-34251.651000000536</v>
          </cell>
          <cell r="CN189">
            <v>-7129.9123400002718</v>
          </cell>
          <cell r="CO189">
            <v>-5992.9690999984741</v>
          </cell>
          <cell r="CP189">
            <v>-1622.2377000004053</v>
          </cell>
          <cell r="CQ189">
            <v>22064.1643999964</v>
          </cell>
          <cell r="CR189">
            <v>-205076.4412099719</v>
          </cell>
          <cell r="CS189">
            <v>-30681.510299995542</v>
          </cell>
          <cell r="CT189">
            <v>-4718.8100000023842</v>
          </cell>
          <cell r="CU189">
            <v>-22404.77159999311</v>
          </cell>
          <cell r="CV189">
            <v>-19727.699599996209</v>
          </cell>
          <cell r="CW189">
            <v>-27093.611709997058</v>
          </cell>
          <cell r="CX189">
            <v>-52421.82500000298</v>
          </cell>
          <cell r="CY189">
            <v>5357.8370000049472</v>
          </cell>
          <cell r="CZ189">
            <v>-52000.319999992847</v>
          </cell>
          <cell r="DA189">
            <v>-9773.292000003159</v>
          </cell>
          <cell r="DB189">
            <v>-18614.479000002146</v>
          </cell>
          <cell r="DC189">
            <v>-15008.384999997914</v>
          </cell>
          <cell r="DD189">
            <v>42010.425999999046</v>
          </cell>
          <cell r="DE189">
            <v>-159387.70744991302</v>
          </cell>
          <cell r="DF189">
            <v>-8457.1000000014901</v>
          </cell>
          <cell r="DG189">
            <v>-4985.623400002718</v>
          </cell>
          <cell r="DH189">
            <v>-24996.347000002861</v>
          </cell>
          <cell r="DI189">
            <v>-10095.655799999833</v>
          </cell>
          <cell r="DJ189">
            <v>-24246.211999997497</v>
          </cell>
          <cell r="DK189">
            <v>-52520.317999996245</v>
          </cell>
          <cell r="DL189">
            <v>5671.7749999985099</v>
          </cell>
          <cell r="DM189">
            <v>-47107.579999998212</v>
          </cell>
          <cell r="DN189">
            <v>-11415.751350000501</v>
          </cell>
          <cell r="DO189">
            <v>-18451.23599999398</v>
          </cell>
          <cell r="DP189">
            <v>-2442.658900000155</v>
          </cell>
          <cell r="DQ189">
            <v>39659</v>
          </cell>
          <cell r="DR189">
            <v>-142571.3982000351</v>
          </cell>
          <cell r="DS189">
            <v>-11758.234999999404</v>
          </cell>
          <cell r="DT189">
            <v>-7237.8383000046015</v>
          </cell>
          <cell r="DU189">
            <v>-27380.829000003636</v>
          </cell>
          <cell r="DV189">
            <v>-7061.8400000035763</v>
          </cell>
          <cell r="DW189">
            <v>-30298.253999993205</v>
          </cell>
          <cell r="DX189">
            <v>-50609.625</v>
          </cell>
          <cell r="DY189">
            <v>1957.2863000035286</v>
          </cell>
          <cell r="DZ189">
            <v>-42860.384300008416</v>
          </cell>
          <cell r="EA189">
            <v>-8204.9572999998927</v>
          </cell>
          <cell r="EB189">
            <v>-3195.6770000010729</v>
          </cell>
          <cell r="EC189">
            <v>-3852.5166000053287</v>
          </cell>
          <cell r="ED189">
            <v>47931.472000002861</v>
          </cell>
        </row>
        <row r="191">
          <cell r="A191" t="str">
            <v>Wheeling &amp; U. of F. Expense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-3.2425000000000637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-24.864900000000034</v>
          </cell>
          <cell r="L194">
            <v>5.5846000000001368</v>
          </cell>
          <cell r="M194">
            <v>-20.166599999999562</v>
          </cell>
          <cell r="N194">
            <v>-17.188900000000103</v>
          </cell>
          <cell r="O194">
            <v>0</v>
          </cell>
          <cell r="P194">
            <v>4.6783000000000357</v>
          </cell>
          <cell r="Q194">
            <v>0</v>
          </cell>
          <cell r="R194">
            <v>-45.319100000000617</v>
          </cell>
          <cell r="S194">
            <v>-21.544200000000274</v>
          </cell>
          <cell r="T194">
            <v>-9.5100000000002183E-2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15.744000000000597</v>
          </cell>
          <cell r="Z194">
            <v>-15.96560000000045</v>
          </cell>
          <cell r="AA194">
            <v>-5.3900000000112414E-2</v>
          </cell>
          <cell r="AB194">
            <v>0</v>
          </cell>
          <cell r="AC194">
            <v>-5.9823999999998705</v>
          </cell>
          <cell r="AD194">
            <v>-17.421900000000051</v>
          </cell>
          <cell r="AE194">
            <v>-50.145899999999529</v>
          </cell>
          <cell r="AF194">
            <v>-17.274899999999889</v>
          </cell>
          <cell r="AG194">
            <v>4.6462999999998829</v>
          </cell>
          <cell r="AH194">
            <v>0</v>
          </cell>
          <cell r="AI194">
            <v>0</v>
          </cell>
          <cell r="AJ194">
            <v>0</v>
          </cell>
          <cell r="AK194">
            <v>-7.1903999999999542</v>
          </cell>
          <cell r="AL194">
            <v>0</v>
          </cell>
          <cell r="AM194">
            <v>0</v>
          </cell>
          <cell r="AN194">
            <v>-9.8605000000000018</v>
          </cell>
          <cell r="AO194">
            <v>0</v>
          </cell>
          <cell r="AP194">
            <v>-8.293999999999869</v>
          </cell>
          <cell r="AQ194">
            <v>-12.17239999999947</v>
          </cell>
          <cell r="AR194">
            <v>-30.966679999997723</v>
          </cell>
          <cell r="AS194">
            <v>-3.4898999999998068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-16.962399999999889</v>
          </cell>
          <cell r="AY194">
            <v>0</v>
          </cell>
          <cell r="AZ194">
            <v>0</v>
          </cell>
          <cell r="BA194">
            <v>0</v>
          </cell>
          <cell r="BB194">
            <v>-10.510279999999995</v>
          </cell>
          <cell r="BC194">
            <v>0</v>
          </cell>
          <cell r="BD194">
            <v>-4.1000000001076842E-3</v>
          </cell>
          <cell r="BE194">
            <v>-51.211269999999786</v>
          </cell>
          <cell r="BF194">
            <v>-2.5467000000001008</v>
          </cell>
          <cell r="BG194">
            <v>-12.540399999999863</v>
          </cell>
          <cell r="BH194">
            <v>0</v>
          </cell>
          <cell r="BI194">
            <v>-0.45929000000000997</v>
          </cell>
          <cell r="BJ194">
            <v>0</v>
          </cell>
          <cell r="BK194">
            <v>0</v>
          </cell>
          <cell r="BL194">
            <v>-24.12079999999969</v>
          </cell>
          <cell r="BM194">
            <v>-8.1449999999999818</v>
          </cell>
          <cell r="BN194">
            <v>-2.5561999999999898</v>
          </cell>
          <cell r="BO194">
            <v>-0.84288000000003649</v>
          </cell>
          <cell r="BP194">
            <v>0</v>
          </cell>
          <cell r="BQ194">
            <v>0</v>
          </cell>
          <cell r="BR194">
            <v>-113.2489999999525</v>
          </cell>
          <cell r="BS194">
            <v>0</v>
          </cell>
          <cell r="BT194">
            <v>0</v>
          </cell>
          <cell r="BU194">
            <v>-80.522000000000844</v>
          </cell>
          <cell r="BV194">
            <v>0</v>
          </cell>
          <cell r="BW194">
            <v>-32.726999999998952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-41.349999999976717</v>
          </cell>
          <cell r="CF194">
            <v>-0.48999999999796273</v>
          </cell>
          <cell r="CG194">
            <v>-39.25</v>
          </cell>
          <cell r="CH194">
            <v>0</v>
          </cell>
          <cell r="CI194">
            <v>-1.6100000000005821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-6.6690000000526197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8.7310000000034051</v>
          </cell>
          <cell r="DC194">
            <v>-5.761000000002241</v>
          </cell>
          <cell r="DD194">
            <v>-9.6390000000028522</v>
          </cell>
          <cell r="DE194">
            <v>-96.910999999905471</v>
          </cell>
          <cell r="DF194">
            <v>-19.988999999997759</v>
          </cell>
          <cell r="DG194">
            <v>0</v>
          </cell>
          <cell r="DH194">
            <v>-28.980000000003201</v>
          </cell>
          <cell r="DI194">
            <v>0</v>
          </cell>
          <cell r="DJ194">
            <v>0</v>
          </cell>
          <cell r="DK194">
            <v>-3.4880000000011933</v>
          </cell>
          <cell r="DL194">
            <v>0</v>
          </cell>
          <cell r="DM194">
            <v>4.8330000000023574</v>
          </cell>
          <cell r="DN194">
            <v>0</v>
          </cell>
          <cell r="DO194">
            <v>0</v>
          </cell>
          <cell r="DP194">
            <v>-10.795000000001892</v>
          </cell>
          <cell r="DQ194">
            <v>-38.49199999999837</v>
          </cell>
          <cell r="DR194">
            <v>-51.38900000002468</v>
          </cell>
          <cell r="DS194">
            <v>-16.796000000002095</v>
          </cell>
          <cell r="DT194">
            <v>-32.293000000005122</v>
          </cell>
          <cell r="DU194">
            <v>-3.794000000001688</v>
          </cell>
          <cell r="DV194">
            <v>1.4939999999987776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A196" t="str">
            <v>Total Wheeling &amp; U. of F. Expense</v>
          </cell>
          <cell r="F196">
            <v>-3.2424999997019768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-24.864900000393391</v>
          </cell>
          <cell r="L196">
            <v>5.5845999997109175</v>
          </cell>
          <cell r="M196">
            <v>-20.166600000113249</v>
          </cell>
          <cell r="N196">
            <v>-17.18889999948442</v>
          </cell>
          <cell r="O196">
            <v>0</v>
          </cell>
          <cell r="P196">
            <v>4.6783000007271767</v>
          </cell>
          <cell r="Q196">
            <v>0</v>
          </cell>
          <cell r="R196">
            <v>-45.319099992513657</v>
          </cell>
          <cell r="S196">
            <v>-21.544199999421835</v>
          </cell>
          <cell r="T196">
            <v>-9.5099998638033867E-2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15.744000000879169</v>
          </cell>
          <cell r="Z196">
            <v>-15.965600000694394</v>
          </cell>
          <cell r="AA196">
            <v>-5.3899999707937241E-2</v>
          </cell>
          <cell r="AB196">
            <v>0</v>
          </cell>
          <cell r="AC196">
            <v>-5.9824000000953674</v>
          </cell>
          <cell r="AD196">
            <v>-17.421899998560548</v>
          </cell>
          <cell r="AE196">
            <v>-50.145900011062622</v>
          </cell>
          <cell r="AF196">
            <v>-17.274899998679757</v>
          </cell>
          <cell r="AG196">
            <v>4.6462999992072582</v>
          </cell>
          <cell r="AH196">
            <v>0</v>
          </cell>
          <cell r="AI196">
            <v>0</v>
          </cell>
          <cell r="AJ196">
            <v>0</v>
          </cell>
          <cell r="AK196">
            <v>-7.1904000006616116</v>
          </cell>
          <cell r="AL196">
            <v>0</v>
          </cell>
          <cell r="AM196">
            <v>0</v>
          </cell>
          <cell r="AN196">
            <v>-9.8605000004172325</v>
          </cell>
          <cell r="AO196">
            <v>0</v>
          </cell>
          <cell r="AP196">
            <v>-8.2939999997615814</v>
          </cell>
          <cell r="AQ196">
            <v>-12.172399999573827</v>
          </cell>
          <cell r="AR196">
            <v>-30.966680005192757</v>
          </cell>
          <cell r="AS196">
            <v>-3.4899000003933907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-16.962400000542402</v>
          </cell>
          <cell r="AY196">
            <v>0</v>
          </cell>
          <cell r="AZ196">
            <v>0</v>
          </cell>
          <cell r="BA196">
            <v>0</v>
          </cell>
          <cell r="BB196">
            <v>-10.510280000045896</v>
          </cell>
          <cell r="BC196">
            <v>0</v>
          </cell>
          <cell r="BD196">
            <v>-4.1000004857778549E-3</v>
          </cell>
          <cell r="BE196">
            <v>-51.21127000451088</v>
          </cell>
          <cell r="BF196">
            <v>-2.5467000007629395</v>
          </cell>
          <cell r="BG196">
            <v>-12.540400000289083</v>
          </cell>
          <cell r="BH196">
            <v>0</v>
          </cell>
          <cell r="BI196">
            <v>-0.45928999967873096</v>
          </cell>
          <cell r="BJ196">
            <v>0</v>
          </cell>
          <cell r="BK196">
            <v>0</v>
          </cell>
          <cell r="BL196">
            <v>-24.120799999684095</v>
          </cell>
          <cell r="BM196">
            <v>-8.1449999995529652</v>
          </cell>
          <cell r="BN196">
            <v>-2.5562000013887882</v>
          </cell>
          <cell r="BO196">
            <v>-0.84288000129163265</v>
          </cell>
          <cell r="BP196">
            <v>0</v>
          </cell>
          <cell r="BQ196">
            <v>0</v>
          </cell>
          <cell r="BR196">
            <v>-113.2490000128746</v>
          </cell>
          <cell r="BS196">
            <v>0</v>
          </cell>
          <cell r="BT196">
            <v>0</v>
          </cell>
          <cell r="BU196">
            <v>-80.521999999880791</v>
          </cell>
          <cell r="BV196">
            <v>0</v>
          </cell>
          <cell r="BW196">
            <v>-32.726999999955297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-41.349999994039536</v>
          </cell>
          <cell r="CF196">
            <v>-0.49000000022351742</v>
          </cell>
          <cell r="CG196">
            <v>-39.25</v>
          </cell>
          <cell r="CH196">
            <v>0</v>
          </cell>
          <cell r="CI196">
            <v>-1.6100000012665987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-6.6689999997615814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8.7309999987483025</v>
          </cell>
          <cell r="DC196">
            <v>-5.7609999999403954</v>
          </cell>
          <cell r="DD196">
            <v>-9.6390000004321337</v>
          </cell>
          <cell r="DE196">
            <v>-96.91100001335144</v>
          </cell>
          <cell r="DF196">
            <v>-19.989000000059605</v>
          </cell>
          <cell r="DG196">
            <v>0</v>
          </cell>
          <cell r="DH196">
            <v>-28.980000000447035</v>
          </cell>
          <cell r="DI196">
            <v>0</v>
          </cell>
          <cell r="DJ196">
            <v>0</v>
          </cell>
          <cell r="DK196">
            <v>-3.4879999998956919</v>
          </cell>
          <cell r="DL196">
            <v>0</v>
          </cell>
          <cell r="DM196">
            <v>4.832999998703599</v>
          </cell>
          <cell r="DN196">
            <v>0</v>
          </cell>
          <cell r="DO196">
            <v>0</v>
          </cell>
          <cell r="DP196">
            <v>-10.794999999925494</v>
          </cell>
          <cell r="DQ196">
            <v>-38.492000000551343</v>
          </cell>
          <cell r="DR196">
            <v>-51.388999998569489</v>
          </cell>
          <cell r="DS196">
            <v>-16.796000000089407</v>
          </cell>
          <cell r="DT196">
            <v>-32.292999999597669</v>
          </cell>
          <cell r="DU196">
            <v>-3.7939999997615814</v>
          </cell>
          <cell r="DV196">
            <v>1.4940000008791685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8">
          <cell r="A198" t="str">
            <v>Coal Fuel Burn Expense</v>
          </cell>
        </row>
        <row r="199">
          <cell r="F199">
            <v>-1495.264740976505</v>
          </cell>
          <cell r="G199">
            <v>-1215.2070126188919</v>
          </cell>
          <cell r="H199">
            <v>-382.33968132454902</v>
          </cell>
          <cell r="I199">
            <v>-813.16182011645287</v>
          </cell>
          <cell r="J199">
            <v>0</v>
          </cell>
          <cell r="K199">
            <v>-170.87580237537622</v>
          </cell>
          <cell r="L199">
            <v>-304.41057430300862</v>
          </cell>
          <cell r="M199">
            <v>-1964.2599657876417</v>
          </cell>
          <cell r="N199">
            <v>-460.06584796356037</v>
          </cell>
          <cell r="O199">
            <v>-287.16064175963402</v>
          </cell>
          <cell r="P199">
            <v>-2116.4652529386804</v>
          </cell>
          <cell r="Q199">
            <v>-781.11753366189077</v>
          </cell>
          <cell r="R199">
            <v>-9678.0203005149961</v>
          </cell>
          <cell r="S199">
            <v>-1462.9905849536881</v>
          </cell>
          <cell r="T199">
            <v>-1857.8454520753585</v>
          </cell>
          <cell r="U199">
            <v>-822.73623980302364</v>
          </cell>
          <cell r="V199">
            <v>-1332.1387338065542</v>
          </cell>
          <cell r="W199">
            <v>-2.2993136779405177</v>
          </cell>
          <cell r="X199">
            <v>0</v>
          </cell>
          <cell r="Y199">
            <v>-171.82144032418728</v>
          </cell>
          <cell r="Z199">
            <v>-367.05407446529716</v>
          </cell>
          <cell r="AA199">
            <v>-321.69488644739613</v>
          </cell>
          <cell r="AB199">
            <v>-775.91385217197239</v>
          </cell>
          <cell r="AC199">
            <v>-1180.3840310378</v>
          </cell>
          <cell r="AD199">
            <v>-1383.1416917624883</v>
          </cell>
          <cell r="AE199">
            <v>-11011.400638394058</v>
          </cell>
          <cell r="AF199">
            <v>-1519.8026922782883</v>
          </cell>
          <cell r="AG199">
            <v>-2119.4013995025307</v>
          </cell>
          <cell r="AH199">
            <v>-1259.1357246283442</v>
          </cell>
          <cell r="AI199">
            <v>-2060.3255110522732</v>
          </cell>
          <cell r="AJ199">
            <v>0</v>
          </cell>
          <cell r="AK199">
            <v>-324.05496474541724</v>
          </cell>
          <cell r="AL199">
            <v>-119.66101492661983</v>
          </cell>
          <cell r="AM199">
            <v>-325.56420277245343</v>
          </cell>
          <cell r="AN199">
            <v>-96.375628237612545</v>
          </cell>
          <cell r="AO199">
            <v>-832.6681795399636</v>
          </cell>
          <cell r="AP199">
            <v>-1325.542197776027</v>
          </cell>
          <cell r="AQ199">
            <v>-1028.8691229326651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-85.722765222191811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-85.722765221784357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-2123.3835034407675</v>
          </cell>
          <cell r="AS200">
            <v>0</v>
          </cell>
          <cell r="AT200">
            <v>-116.15747891447973</v>
          </cell>
          <cell r="AU200">
            <v>-77.734708111966029</v>
          </cell>
          <cell r="AV200">
            <v>-1071.3513333005831</v>
          </cell>
          <cell r="AW200">
            <v>-2.3980551203712821</v>
          </cell>
          <cell r="AX200">
            <v>-112.87025728914887</v>
          </cell>
          <cell r="AY200">
            <v>0</v>
          </cell>
          <cell r="AZ200">
            <v>0</v>
          </cell>
          <cell r="BA200">
            <v>-224.98607027065009</v>
          </cell>
          <cell r="BB200">
            <v>-305.69813895272091</v>
          </cell>
          <cell r="BC200">
            <v>-212.18746148259379</v>
          </cell>
          <cell r="BD200">
            <v>0</v>
          </cell>
          <cell r="BE200">
            <v>-660.15412761643529</v>
          </cell>
          <cell r="BF200">
            <v>0</v>
          </cell>
          <cell r="BG200">
            <v>0</v>
          </cell>
          <cell r="BH200">
            <v>-75.454919409239665</v>
          </cell>
          <cell r="BI200">
            <v>-438.09137529879808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-146.60783291002735</v>
          </cell>
          <cell r="BP200">
            <v>0</v>
          </cell>
          <cell r="BQ200">
            <v>0</v>
          </cell>
          <cell r="BR200">
            <v>-588.44837395474315</v>
          </cell>
          <cell r="BS200">
            <v>0</v>
          </cell>
          <cell r="BT200">
            <v>0</v>
          </cell>
          <cell r="BU200">
            <v>0</v>
          </cell>
          <cell r="BV200">
            <v>-336.90947150625288</v>
          </cell>
          <cell r="BW200">
            <v>-83.938680709339678</v>
          </cell>
          <cell r="BX200">
            <v>-92.772508023073897</v>
          </cell>
          <cell r="BY200">
            <v>0</v>
          </cell>
          <cell r="BZ200">
            <v>0</v>
          </cell>
          <cell r="CA200">
            <v>0</v>
          </cell>
          <cell r="CB200">
            <v>-74.827713715145364</v>
          </cell>
          <cell r="CC200">
            <v>0</v>
          </cell>
          <cell r="CD200">
            <v>0</v>
          </cell>
          <cell r="CE200">
            <v>-424.56517443805933</v>
          </cell>
          <cell r="CF200">
            <v>0</v>
          </cell>
          <cell r="CG200">
            <v>0</v>
          </cell>
          <cell r="CH200">
            <v>-55.947527564596385</v>
          </cell>
          <cell r="CI200">
            <v>-368.61764687439427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582.62010664120317</v>
          </cell>
          <cell r="DF200">
            <v>0</v>
          </cell>
          <cell r="DG200">
            <v>0</v>
          </cell>
          <cell r="DH200">
            <v>0</v>
          </cell>
          <cell r="DI200">
            <v>582.62010664003901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-88.919449541717768</v>
          </cell>
          <cell r="DS200">
            <v>0</v>
          </cell>
          <cell r="DT200">
            <v>0</v>
          </cell>
          <cell r="DU200">
            <v>0</v>
          </cell>
          <cell r="DV200">
            <v>-88.919449541484937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-49.158034775638953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-112.0199119746685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-112.01991197513416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-1249.4004447683692</v>
          </cell>
          <cell r="AS201">
            <v>0</v>
          </cell>
          <cell r="AT201">
            <v>-95.987308378564194</v>
          </cell>
          <cell r="AU201">
            <v>0</v>
          </cell>
          <cell r="AV201">
            <v>-941.66184669593349</v>
          </cell>
          <cell r="AW201">
            <v>-142.4024814160075</v>
          </cell>
          <cell r="AX201">
            <v>-69.348808282054961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-833.06109994649887</v>
          </cell>
          <cell r="BF201">
            <v>0</v>
          </cell>
          <cell r="BG201">
            <v>-81.793195351492614</v>
          </cell>
          <cell r="BH201">
            <v>0</v>
          </cell>
          <cell r="BI201">
            <v>-469.44264389108866</v>
          </cell>
          <cell r="BJ201">
            <v>-165.12990960013121</v>
          </cell>
          <cell r="BK201">
            <v>-116.69535110285506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-281.28504938725382</v>
          </cell>
          <cell r="J202">
            <v>-396.54038528911769</v>
          </cell>
          <cell r="K202">
            <v>-1319.6335768820718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-1295.1753545105457</v>
          </cell>
          <cell r="S202">
            <v>0</v>
          </cell>
          <cell r="T202">
            <v>0</v>
          </cell>
          <cell r="U202">
            <v>0</v>
          </cell>
          <cell r="V202">
            <v>-505.36248717363924</v>
          </cell>
          <cell r="W202">
            <v>-98.054170330055058</v>
          </cell>
          <cell r="X202">
            <v>-691.75869701150805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-204.80358251929283</v>
          </cell>
          <cell r="AF202">
            <v>0</v>
          </cell>
          <cell r="AG202">
            <v>0</v>
          </cell>
          <cell r="AH202">
            <v>0</v>
          </cell>
          <cell r="AI202">
            <v>-204.80358252581209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-4256.0298036187887</v>
          </cell>
          <cell r="AS202">
            <v>0</v>
          </cell>
          <cell r="AT202">
            <v>-121.13142297510058</v>
          </cell>
          <cell r="AU202">
            <v>-97.96557879075408</v>
          </cell>
          <cell r="AV202">
            <v>-2223.5114294281229</v>
          </cell>
          <cell r="AW202">
            <v>-1164.6639541303739</v>
          </cell>
          <cell r="AX202">
            <v>-444.42921110242605</v>
          </cell>
          <cell r="AY202">
            <v>0</v>
          </cell>
          <cell r="AZ202">
            <v>0</v>
          </cell>
          <cell r="BA202">
            <v>-189.0360192861408</v>
          </cell>
          <cell r="BB202">
            <v>-15.292187910526991</v>
          </cell>
          <cell r="BC202">
            <v>0</v>
          </cell>
          <cell r="BD202">
            <v>0</v>
          </cell>
          <cell r="BE202">
            <v>-3635.5915968120098</v>
          </cell>
          <cell r="BF202">
            <v>0</v>
          </cell>
          <cell r="BG202">
            <v>0</v>
          </cell>
          <cell r="BH202">
            <v>-90.401552528142929</v>
          </cell>
          <cell r="BI202">
            <v>-2500.0169803090394</v>
          </cell>
          <cell r="BJ202">
            <v>-969.33237220067531</v>
          </cell>
          <cell r="BK202">
            <v>-75.84069177787751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-4209.8390148878098</v>
          </cell>
          <cell r="BS202">
            <v>0</v>
          </cell>
          <cell r="BT202">
            <v>0</v>
          </cell>
          <cell r="BU202">
            <v>-384.63115191180259</v>
          </cell>
          <cell r="BV202">
            <v>-2234.2175474027172</v>
          </cell>
          <cell r="BW202">
            <v>-1039.3374580899253</v>
          </cell>
          <cell r="BX202">
            <v>-551.65285748522729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-1236.7730265557766</v>
          </cell>
          <cell r="CF202">
            <v>0</v>
          </cell>
          <cell r="CG202">
            <v>0</v>
          </cell>
          <cell r="CH202">
            <v>-4.6917639086022973</v>
          </cell>
          <cell r="CI202">
            <v>-559.76352475211024</v>
          </cell>
          <cell r="CJ202">
            <v>-356.16503145731986</v>
          </cell>
          <cell r="CK202">
            <v>-222.43772990815341</v>
          </cell>
          <cell r="CL202">
            <v>0</v>
          </cell>
          <cell r="CM202">
            <v>0</v>
          </cell>
          <cell r="CN202">
            <v>0</v>
          </cell>
          <cell r="CO202">
            <v>-93.71497652772814</v>
          </cell>
          <cell r="CP202">
            <v>0</v>
          </cell>
          <cell r="CQ202">
            <v>0</v>
          </cell>
          <cell r="CR202">
            <v>-111.56566359102726</v>
          </cell>
          <cell r="CS202">
            <v>0</v>
          </cell>
          <cell r="CT202">
            <v>0</v>
          </cell>
          <cell r="CU202">
            <v>-2.8385069277137518</v>
          </cell>
          <cell r="CV202">
            <v>0</v>
          </cell>
          <cell r="CW202">
            <v>-108.7271566670388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255.27480088174343</v>
          </cell>
          <cell r="DF202">
            <v>0</v>
          </cell>
          <cell r="DG202">
            <v>0</v>
          </cell>
          <cell r="DH202">
            <v>0</v>
          </cell>
          <cell r="DI202">
            <v>257.99049025028944</v>
          </cell>
          <cell r="DJ202">
            <v>-2.7156893704086542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-1034.8664774298668</v>
          </cell>
          <cell r="DS202">
            <v>0</v>
          </cell>
          <cell r="DT202">
            <v>0</v>
          </cell>
          <cell r="DU202">
            <v>0</v>
          </cell>
          <cell r="DV202">
            <v>-801.75198954436928</v>
          </cell>
          <cell r="DW202">
            <v>-233.11448789015412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-448.95492375642061</v>
          </cell>
          <cell r="G203">
            <v>-171.01904663571622</v>
          </cell>
          <cell r="H203">
            <v>0</v>
          </cell>
          <cell r="I203">
            <v>0</v>
          </cell>
          <cell r="J203">
            <v>0</v>
          </cell>
          <cell r="K203">
            <v>-405.70138979633339</v>
          </cell>
          <cell r="L203">
            <v>-54.027015666128136</v>
          </cell>
          <cell r="M203">
            <v>-482.71183310169727</v>
          </cell>
          <cell r="N203">
            <v>-315.94232647237368</v>
          </cell>
          <cell r="O203">
            <v>-255.73053427156992</v>
          </cell>
          <cell r="P203">
            <v>-278.71396191068925</v>
          </cell>
          <cell r="Q203">
            <v>-111.98435706552118</v>
          </cell>
          <cell r="R203">
            <v>-2252.6910165715963</v>
          </cell>
          <cell r="S203">
            <v>-398.85381136205979</v>
          </cell>
          <cell r="T203">
            <v>-177.62753901677206</v>
          </cell>
          <cell r="U203">
            <v>-163.41236265597399</v>
          </cell>
          <cell r="V203">
            <v>-34.315352847916074</v>
          </cell>
          <cell r="W203">
            <v>0</v>
          </cell>
          <cell r="X203">
            <v>-110.2815868697362</v>
          </cell>
          <cell r="Y203">
            <v>69.687519098515622</v>
          </cell>
          <cell r="Z203">
            <v>-374.6299904207699</v>
          </cell>
          <cell r="AA203">
            <v>-56.48771247791592</v>
          </cell>
          <cell r="AB203">
            <v>-65.211603509960696</v>
          </cell>
          <cell r="AC203">
            <v>-211.03113128186669</v>
          </cell>
          <cell r="AD203">
            <v>-730.52744522877038</v>
          </cell>
          <cell r="AE203">
            <v>-3186.754906412214</v>
          </cell>
          <cell r="AF203">
            <v>-765.23860837821849</v>
          </cell>
          <cell r="AG203">
            <v>-450.89121643779799</v>
          </cell>
          <cell r="AH203">
            <v>-170.81709339783993</v>
          </cell>
          <cell r="AI203">
            <v>-173.25576830049977</v>
          </cell>
          <cell r="AJ203">
            <v>0</v>
          </cell>
          <cell r="AK203">
            <v>-201.70697549649049</v>
          </cell>
          <cell r="AL203">
            <v>-4.5258290984202176</v>
          </cell>
          <cell r="AM203">
            <v>-10.985022083623335</v>
          </cell>
          <cell r="AN203">
            <v>-110.61917238077149</v>
          </cell>
          <cell r="AO203">
            <v>-479.69394434080459</v>
          </cell>
          <cell r="AP203">
            <v>-333.94467133749276</v>
          </cell>
          <cell r="AQ203">
            <v>-485.07660516165197</v>
          </cell>
          <cell r="AR203">
            <v>-3423.9765123743564</v>
          </cell>
          <cell r="AS203">
            <v>-260.07549027074128</v>
          </cell>
          <cell r="AT203">
            <v>-4.5562358010793105</v>
          </cell>
          <cell r="AU203">
            <v>-228.41312066826504</v>
          </cell>
          <cell r="AV203">
            <v>-250.96301866846625</v>
          </cell>
          <cell r="AW203">
            <v>0</v>
          </cell>
          <cell r="AX203">
            <v>-854.74521066620946</v>
          </cell>
          <cell r="AY203">
            <v>-200.70565625349991</v>
          </cell>
          <cell r="AZ203">
            <v>-706.28593347209971</v>
          </cell>
          <cell r="BA203">
            <v>-203.82794982276391</v>
          </cell>
          <cell r="BB203">
            <v>-218.76870275428519</v>
          </cell>
          <cell r="BC203">
            <v>-273.69794147298671</v>
          </cell>
          <cell r="BD203">
            <v>-221.93725252465811</v>
          </cell>
          <cell r="BE203">
            <v>-3098.9654286336154</v>
          </cell>
          <cell r="BF203">
            <v>-533.31173896440305</v>
          </cell>
          <cell r="BG203">
            <v>-485.79851131164469</v>
          </cell>
          <cell r="BH203">
            <v>-180.35633354086895</v>
          </cell>
          <cell r="BI203">
            <v>-558.05013122002129</v>
          </cell>
          <cell r="BJ203">
            <v>0</v>
          </cell>
          <cell r="BK203">
            <v>-284.57029562303796</v>
          </cell>
          <cell r="BL203">
            <v>-21.30822811590042</v>
          </cell>
          <cell r="BM203">
            <v>-794.02845499035902</v>
          </cell>
          <cell r="BN203">
            <v>-25.792895011603832</v>
          </cell>
          <cell r="BO203">
            <v>-215.74883985402994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-31.99029552936554</v>
          </cell>
          <cell r="G204">
            <v>-755.00500677153468</v>
          </cell>
          <cell r="H204">
            <v>-6004.9868580102921</v>
          </cell>
          <cell r="I204">
            <v>-8137.4463452473283</v>
          </cell>
          <cell r="J204">
            <v>-4820.3249564655125</v>
          </cell>
          <cell r="K204">
            <v>-10793.66184123978</v>
          </cell>
          <cell r="L204">
            <v>-2678.8469284661114</v>
          </cell>
          <cell r="M204">
            <v>-2561.2655762732029</v>
          </cell>
          <cell r="N204">
            <v>-4849.0821902155876</v>
          </cell>
          <cell r="O204">
            <v>-10667.061948286369</v>
          </cell>
          <cell r="P204">
            <v>-828.85494433157146</v>
          </cell>
          <cell r="Q204">
            <v>-374.35452217422426</v>
          </cell>
          <cell r="R204">
            <v>-59151.415750652552</v>
          </cell>
          <cell r="S204">
            <v>-329.02978258021176</v>
          </cell>
          <cell r="T204">
            <v>-223.39390501566231</v>
          </cell>
          <cell r="U204">
            <v>-4121.8773079179227</v>
          </cell>
          <cell r="V204">
            <v>-5942.6242205910385</v>
          </cell>
          <cell r="W204">
            <v>-7012.1441875528544</v>
          </cell>
          <cell r="X204">
            <v>-9238.4636006560177</v>
          </cell>
          <cell r="Y204">
            <v>-1713.2061258386821</v>
          </cell>
          <cell r="Z204">
            <v>-5347.5998348221183</v>
          </cell>
          <cell r="AA204">
            <v>-9487.3140204269439</v>
          </cell>
          <cell r="AB204">
            <v>-10274.561068650335</v>
          </cell>
          <cell r="AC204">
            <v>-1734.8528220616281</v>
          </cell>
          <cell r="AD204">
            <v>-3726.3488745372742</v>
          </cell>
          <cell r="AE204">
            <v>-57676.433971941471</v>
          </cell>
          <cell r="AF204">
            <v>-1700.5020698495209</v>
          </cell>
          <cell r="AG204">
            <v>-776.14375744573772</v>
          </cell>
          <cell r="AH204">
            <v>-3453.5224956702441</v>
          </cell>
          <cell r="AI204">
            <v>-6039.6109372656792</v>
          </cell>
          <cell r="AJ204">
            <v>-5726.615634534508</v>
          </cell>
          <cell r="AK204">
            <v>-11369.695360571146</v>
          </cell>
          <cell r="AL204">
            <v>-2442.4560250807554</v>
          </cell>
          <cell r="AM204">
            <v>-7394.8664992041886</v>
          </cell>
          <cell r="AN204">
            <v>-11180.594031836838</v>
          </cell>
          <cell r="AO204">
            <v>-4835.3897077850997</v>
          </cell>
          <cell r="AP204">
            <v>-2092.8036148250103</v>
          </cell>
          <cell r="AQ204">
            <v>-664.23383782990277</v>
          </cell>
          <cell r="AR204">
            <v>-68749.804609388113</v>
          </cell>
          <cell r="AS204">
            <v>-5519.3759720772505</v>
          </cell>
          <cell r="AT204">
            <v>-4471.7672856077552</v>
          </cell>
          <cell r="AU204">
            <v>-4851.9308334914967</v>
          </cell>
          <cell r="AV204">
            <v>-2576.2077396316454</v>
          </cell>
          <cell r="AW204">
            <v>-8592.1567538622767</v>
          </cell>
          <cell r="AX204">
            <v>-5417.6663908679038</v>
          </cell>
          <cell r="AY204">
            <v>-2982.9693025276065</v>
          </cell>
          <cell r="AZ204">
            <v>-7908.2077964358032</v>
          </cell>
          <cell r="BA204">
            <v>-11770.677119132131</v>
          </cell>
          <cell r="BB204">
            <v>-7679.2652862779796</v>
          </cell>
          <cell r="BC204">
            <v>-3567.5115371812135</v>
          </cell>
          <cell r="BD204">
            <v>-3412.0685923155397</v>
          </cell>
          <cell r="BE204">
            <v>-88336.319896101952</v>
          </cell>
          <cell r="BF204">
            <v>-4501.4176676236093</v>
          </cell>
          <cell r="BG204">
            <v>-5096.8506043441594</v>
          </cell>
          <cell r="BH204">
            <v>-6488.6973263146356</v>
          </cell>
          <cell r="BI204">
            <v>-5981.6011047372594</v>
          </cell>
          <cell r="BJ204">
            <v>-9031.8856643885374</v>
          </cell>
          <cell r="BK204">
            <v>-9019.4355233311653</v>
          </cell>
          <cell r="BL204">
            <v>-2342.8003533985466</v>
          </cell>
          <cell r="BM204">
            <v>-9160.7347432952374</v>
          </cell>
          <cell r="BN204">
            <v>-11997.193070784211</v>
          </cell>
          <cell r="BO204">
            <v>-10203.3846517317</v>
          </cell>
          <cell r="BP204">
            <v>-7064.7633769381791</v>
          </cell>
          <cell r="BQ204">
            <v>-7447.5558092072606</v>
          </cell>
          <cell r="BR204">
            <v>-91058.710573449731</v>
          </cell>
          <cell r="BS204">
            <v>-6170.2997118029743</v>
          </cell>
          <cell r="BT204">
            <v>-6738.4691512901336</v>
          </cell>
          <cell r="BU204">
            <v>-3506.248074949719</v>
          </cell>
          <cell r="BV204">
            <v>-5081.3932905178517</v>
          </cell>
          <cell r="BW204">
            <v>-9357.5568583533168</v>
          </cell>
          <cell r="BX204">
            <v>-10098.931272394955</v>
          </cell>
          <cell r="BY204">
            <v>-2835.950943749398</v>
          </cell>
          <cell r="BZ204">
            <v>-10974.136620838195</v>
          </cell>
          <cell r="CA204">
            <v>-14443.744397286326</v>
          </cell>
          <cell r="CB204">
            <v>-9870.0314120315015</v>
          </cell>
          <cell r="CC204">
            <v>-7458.218444833532</v>
          </cell>
          <cell r="CD204">
            <v>-4523.7303954213858</v>
          </cell>
          <cell r="CE204">
            <v>-94396.1481975317</v>
          </cell>
          <cell r="CF204">
            <v>-5704.2831541653723</v>
          </cell>
          <cell r="CG204">
            <v>-9089.3591278139502</v>
          </cell>
          <cell r="CH204">
            <v>-7952.0435893200338</v>
          </cell>
          <cell r="CI204">
            <v>-5806.9748319117352</v>
          </cell>
          <cell r="CJ204">
            <v>-9240.3763009645045</v>
          </cell>
          <cell r="CK204">
            <v>-7369.4297502711415</v>
          </cell>
          <cell r="CL204">
            <v>-4477.8154086247087</v>
          </cell>
          <cell r="CM204">
            <v>-9818.1992503777146</v>
          </cell>
          <cell r="CN204">
            <v>-16085.307786418125</v>
          </cell>
          <cell r="CO204">
            <v>-7077.1854827851057</v>
          </cell>
          <cell r="CP204">
            <v>-7647.7179479729384</v>
          </cell>
          <cell r="CQ204">
            <v>-4127.4555669073015</v>
          </cell>
          <cell r="CR204">
            <v>-117902.93146675825</v>
          </cell>
          <cell r="CS204">
            <v>-38810.46634491533</v>
          </cell>
          <cell r="CT204">
            <v>-6312.4185893684626</v>
          </cell>
          <cell r="CU204">
            <v>-8043.4857104718685</v>
          </cell>
          <cell r="CV204">
            <v>-13053.842586699873</v>
          </cell>
          <cell r="CW204">
            <v>-11851.875169925392</v>
          </cell>
          <cell r="CX204">
            <v>-9533.1981086321175</v>
          </cell>
          <cell r="CY204">
            <v>-1307.2858413383365</v>
          </cell>
          <cell r="CZ204">
            <v>-2314.4977587386966</v>
          </cell>
          <cell r="DA204">
            <v>-9382.325286148116</v>
          </cell>
          <cell r="DB204">
            <v>-8989.8887755926698</v>
          </cell>
          <cell r="DC204">
            <v>-4697.3271143548191</v>
          </cell>
          <cell r="DD204">
            <v>-3606.3201805874705</v>
          </cell>
          <cell r="DE204">
            <v>-83203.430441886187</v>
          </cell>
          <cell r="DF204">
            <v>-3274.016998283565</v>
          </cell>
          <cell r="DG204">
            <v>-7940.74108617194</v>
          </cell>
          <cell r="DH204">
            <v>-8010.9015941563994</v>
          </cell>
          <cell r="DI204">
            <v>-12714.5964886453</v>
          </cell>
          <cell r="DJ204">
            <v>-12743.584962004796</v>
          </cell>
          <cell r="DK204">
            <v>-7713.6647115331143</v>
          </cell>
          <cell r="DL204">
            <v>-530.61509929969907</v>
          </cell>
          <cell r="DM204">
            <v>-1791.6136903837323</v>
          </cell>
          <cell r="DN204">
            <v>-12055.213750448078</v>
          </cell>
          <cell r="DO204">
            <v>-5977.7172924540937</v>
          </cell>
          <cell r="DP204">
            <v>-6813.5516076162457</v>
          </cell>
          <cell r="DQ204">
            <v>-3637.2131608650088</v>
          </cell>
          <cell r="DR204">
            <v>-90055.937590390444</v>
          </cell>
          <cell r="DS204">
            <v>-2560.2486160583794</v>
          </cell>
          <cell r="DT204">
            <v>-7402.1115580927581</v>
          </cell>
          <cell r="DU204">
            <v>-6113.8047902286053</v>
          </cell>
          <cell r="DV204">
            <v>-15689.005417563021</v>
          </cell>
          <cell r="DW204">
            <v>-11864.136101577431</v>
          </cell>
          <cell r="DX204">
            <v>-7390.4838520213962</v>
          </cell>
          <cell r="DY204">
            <v>-573.4181719571352</v>
          </cell>
          <cell r="DZ204">
            <v>-3909.9238326698542</v>
          </cell>
          <cell r="EA204">
            <v>-11804.490275952965</v>
          </cell>
          <cell r="EB204">
            <v>-11911.723565338179</v>
          </cell>
          <cell r="EC204">
            <v>-7924.0663642603904</v>
          </cell>
          <cell r="ED204">
            <v>-2912.5250446498394</v>
          </cell>
        </row>
        <row r="205">
          <cell r="F205">
            <v>-805.45739124529064</v>
          </cell>
          <cell r="G205">
            <v>-1894.4169684927911</v>
          </cell>
          <cell r="H205">
            <v>-4204.4079773463309</v>
          </cell>
          <cell r="I205">
            <v>-6359.5311679402366</v>
          </cell>
          <cell r="J205">
            <v>-7117.9492685915902</v>
          </cell>
          <cell r="K205">
            <v>-7046.8475716551766</v>
          </cell>
          <cell r="L205">
            <v>-3699.4592848569155</v>
          </cell>
          <cell r="M205">
            <v>-7812.1406455487013</v>
          </cell>
          <cell r="N205">
            <v>-8558.4370828531682</v>
          </cell>
          <cell r="O205">
            <v>-8730.3114138701931</v>
          </cell>
          <cell r="P205">
            <v>-2075.3373169321567</v>
          </cell>
          <cell r="Q205">
            <v>-732.36557047627866</v>
          </cell>
          <cell r="R205">
            <v>-62974.035845607519</v>
          </cell>
          <cell r="S205">
            <v>-433.50635922513902</v>
          </cell>
          <cell r="T205">
            <v>-1074.3575797509402</v>
          </cell>
          <cell r="U205">
            <v>-4749.9342440608889</v>
          </cell>
          <cell r="V205">
            <v>-5630.5166523922235</v>
          </cell>
          <cell r="W205">
            <v>-9148.684914143756</v>
          </cell>
          <cell r="X205">
            <v>-11184.319324685261</v>
          </cell>
          <cell r="Y205">
            <v>-2603.3902349360287</v>
          </cell>
          <cell r="Z205">
            <v>-7298.6838610991836</v>
          </cell>
          <cell r="AA205">
            <v>-6418.2823819704354</v>
          </cell>
          <cell r="AB205">
            <v>-7535.8820401262492</v>
          </cell>
          <cell r="AC205">
            <v>-2808.9258042518049</v>
          </cell>
          <cell r="AD205">
            <v>-4087.5524489339441</v>
          </cell>
          <cell r="AE205">
            <v>-53511.202827751637</v>
          </cell>
          <cell r="AF205">
            <v>-1469.7956980876625</v>
          </cell>
          <cell r="AG205">
            <v>-15.922937516123056</v>
          </cell>
          <cell r="AH205">
            <v>-3793.2779779285192</v>
          </cell>
          <cell r="AI205">
            <v>-8627.5179958790541</v>
          </cell>
          <cell r="AJ205">
            <v>-6344.9287146534771</v>
          </cell>
          <cell r="AK205">
            <v>-7519.2453563660383</v>
          </cell>
          <cell r="AL205">
            <v>-3677.8366809468716</v>
          </cell>
          <cell r="AM205">
            <v>-5093.7115224525332</v>
          </cell>
          <cell r="AN205">
            <v>-11734.30023595877</v>
          </cell>
          <cell r="AO205">
            <v>-3294.962410707958</v>
          </cell>
          <cell r="AP205">
            <v>-1490.9659672845155</v>
          </cell>
          <cell r="AQ205">
            <v>-448.73732995800674</v>
          </cell>
          <cell r="AR205">
            <v>-100043.10144270957</v>
          </cell>
          <cell r="AS205">
            <v>-4192.2802781555802</v>
          </cell>
          <cell r="AT205">
            <v>-5991.1173916365951</v>
          </cell>
          <cell r="AU205">
            <v>-7310.0715934429318</v>
          </cell>
          <cell r="AV205">
            <v>-12356.804024285637</v>
          </cell>
          <cell r="AW205">
            <v>-12484.193756494671</v>
          </cell>
          <cell r="AX205">
            <v>-12450.355858877301</v>
          </cell>
          <cell r="AY205">
            <v>-2099.9401168841869</v>
          </cell>
          <cell r="AZ205">
            <v>-6112.89763279818</v>
          </cell>
          <cell r="BA205">
            <v>-11653.808129923418</v>
          </cell>
          <cell r="BB205">
            <v>-9761.7810844974592</v>
          </cell>
          <cell r="BC205">
            <v>-8120.0097203887999</v>
          </cell>
          <cell r="BD205">
            <v>-7509.8418553192168</v>
          </cell>
          <cell r="BE205">
            <v>-107019.85128331184</v>
          </cell>
          <cell r="BF205">
            <v>-5185.6018549315631</v>
          </cell>
          <cell r="BG205">
            <v>-5848.9868652895093</v>
          </cell>
          <cell r="BH205">
            <v>-16030.76046346873</v>
          </cell>
          <cell r="BI205">
            <v>-14626.358262710273</v>
          </cell>
          <cell r="BJ205">
            <v>-12872.136727454141</v>
          </cell>
          <cell r="BK205">
            <v>-12132.068585712463</v>
          </cell>
          <cell r="BL205">
            <v>-1215.1618988029659</v>
          </cell>
          <cell r="BM205">
            <v>-3568.0433260966092</v>
          </cell>
          <cell r="BN205">
            <v>-12487.96183161065</v>
          </cell>
          <cell r="BO205">
            <v>-9825.1211133562028</v>
          </cell>
          <cell r="BP205">
            <v>-7255.09735362418</v>
          </cell>
          <cell r="BQ205">
            <v>-5972.5530002638698</v>
          </cell>
          <cell r="BR205">
            <v>-116047.34544691443</v>
          </cell>
          <cell r="BS205">
            <v>-6757.3193584941328</v>
          </cell>
          <cell r="BT205">
            <v>-5539.0353076253086</v>
          </cell>
          <cell r="BU205">
            <v>-15743.540450438857</v>
          </cell>
          <cell r="BV205">
            <v>-15220.388246608898</v>
          </cell>
          <cell r="BW205">
            <v>-15390.849305767566</v>
          </cell>
          <cell r="BX205">
            <v>-8991.9157821200788</v>
          </cell>
          <cell r="BY205">
            <v>-1355.5260840225965</v>
          </cell>
          <cell r="BZ205">
            <v>-3393.6556967012584</v>
          </cell>
          <cell r="CA205">
            <v>-11431.141405936331</v>
          </cell>
          <cell r="CB205">
            <v>-11755.35909974575</v>
          </cell>
          <cell r="CC205">
            <v>-12309.452453516424</v>
          </cell>
          <cell r="CD205">
            <v>-8159.1622559186071</v>
          </cell>
          <cell r="CE205">
            <v>-55272.5809866786</v>
          </cell>
          <cell r="CF205">
            <v>-7027.0056613218039</v>
          </cell>
          <cell r="CG205">
            <v>-1471.7663476821035</v>
          </cell>
          <cell r="CH205">
            <v>-3708.9347221776843</v>
          </cell>
          <cell r="CI205">
            <v>-16154.500763772056</v>
          </cell>
          <cell r="CJ205">
            <v>-3682.1684310622513</v>
          </cell>
          <cell r="CK205">
            <v>-5269.3525446932763</v>
          </cell>
          <cell r="CL205">
            <v>-153.7638000305742</v>
          </cell>
          <cell r="CM205">
            <v>-3016.238294640556</v>
          </cell>
          <cell r="CN205">
            <v>-4932.5908394437283</v>
          </cell>
          <cell r="CO205">
            <v>-8218.0107000619173</v>
          </cell>
          <cell r="CP205">
            <v>-1638.2488817889243</v>
          </cell>
          <cell r="CQ205">
            <v>0</v>
          </cell>
          <cell r="CR205">
            <v>-19594.838411301374</v>
          </cell>
          <cell r="CS205">
            <v>-810.10545065626502</v>
          </cell>
          <cell r="CT205">
            <v>0</v>
          </cell>
          <cell r="CU205">
            <v>-2885.4907095003873</v>
          </cell>
          <cell r="CV205">
            <v>-5251.5037271417677</v>
          </cell>
          <cell r="CW205">
            <v>-4296.8614766560495</v>
          </cell>
          <cell r="CX205">
            <v>-859.06146350316703</v>
          </cell>
          <cell r="CY205">
            <v>-4.4682075213640928</v>
          </cell>
          <cell r="CZ205">
            <v>0</v>
          </cell>
          <cell r="DA205">
            <v>-2345.0318692773581</v>
          </cell>
          <cell r="DB205">
            <v>-3018.9541254732758</v>
          </cell>
          <cell r="DC205">
            <v>-123.36138157360256</v>
          </cell>
          <cell r="DD205">
            <v>0</v>
          </cell>
          <cell r="DE205">
            <v>-15392.121459871531</v>
          </cell>
          <cell r="DF205">
            <v>0</v>
          </cell>
          <cell r="DG205">
            <v>-557.19141639582813</v>
          </cell>
          <cell r="DH205">
            <v>-4495.2214060630649</v>
          </cell>
          <cell r="DI205">
            <v>3642.1434739157557</v>
          </cell>
          <cell r="DJ205">
            <v>-5906.8507057614625</v>
          </cell>
          <cell r="DK205">
            <v>-1169.7522727083415</v>
          </cell>
          <cell r="DL205">
            <v>0</v>
          </cell>
          <cell r="DM205">
            <v>0</v>
          </cell>
          <cell r="DN205">
            <v>-2166.9850273672491</v>
          </cell>
          <cell r="DO205">
            <v>-3594.5451834630221</v>
          </cell>
          <cell r="DP205">
            <v>-1143.7189220115542</v>
          </cell>
          <cell r="DQ205">
            <v>0</v>
          </cell>
          <cell r="DR205">
            <v>-23689.625579208136</v>
          </cell>
          <cell r="DS205">
            <v>-112.67242417857051</v>
          </cell>
          <cell r="DT205">
            <v>-975.30204208008945</v>
          </cell>
          <cell r="DU205">
            <v>-3856.2981720883399</v>
          </cell>
          <cell r="DV205">
            <v>-10052.089201025665</v>
          </cell>
          <cell r="DW205">
            <v>-3022.4824898205698</v>
          </cell>
          <cell r="DX205">
            <v>-375.17731366120279</v>
          </cell>
          <cell r="DY205">
            <v>0</v>
          </cell>
          <cell r="DZ205">
            <v>0</v>
          </cell>
          <cell r="EA205">
            <v>-2215.0961416214705</v>
          </cell>
          <cell r="EB205">
            <v>-2059.6996059827507</v>
          </cell>
          <cell r="EC205">
            <v>-1020.8081887066364</v>
          </cell>
          <cell r="ED205">
            <v>0</v>
          </cell>
        </row>
        <row r="206">
          <cell r="F206">
            <v>-8236.1591432467103</v>
          </cell>
          <cell r="G206">
            <v>-10813.253664582968</v>
          </cell>
          <cell r="H206">
            <v>-6164.4283180609345</v>
          </cell>
          <cell r="I206">
            <v>-4907.5273030158132</v>
          </cell>
          <cell r="J206">
            <v>-5303.7155194077641</v>
          </cell>
          <cell r="K206">
            <v>-12776.850326066837</v>
          </cell>
          <cell r="L206">
            <v>-3064.3978922180831</v>
          </cell>
          <cell r="M206">
            <v>-13171.346403878182</v>
          </cell>
          <cell r="N206">
            <v>-17056.756920287386</v>
          </cell>
          <cell r="O206">
            <v>-7557.9369825851172</v>
          </cell>
          <cell r="P206">
            <v>-10524.125754710287</v>
          </cell>
          <cell r="Q206">
            <v>-3591.726848822087</v>
          </cell>
          <cell r="R206">
            <v>-94160.381577849388</v>
          </cell>
          <cell r="S206">
            <v>-5558.8216711059213</v>
          </cell>
          <cell r="T206">
            <v>-10527.158568188548</v>
          </cell>
          <cell r="U206">
            <v>-8421.9591982010752</v>
          </cell>
          <cell r="V206">
            <v>-4799.53924007155</v>
          </cell>
          <cell r="W206">
            <v>-3254.122091203928</v>
          </cell>
          <cell r="X206">
            <v>-1612.796805486083</v>
          </cell>
          <cell r="Y206">
            <v>-3832.0105205513537</v>
          </cell>
          <cell r="Z206">
            <v>-15961.510430272669</v>
          </cell>
          <cell r="AA206">
            <v>-17501.019412206486</v>
          </cell>
          <cell r="AB206">
            <v>-7403.5638167206198</v>
          </cell>
          <cell r="AC206">
            <v>-10931.436507914215</v>
          </cell>
          <cell r="AD206">
            <v>-4356.4433159157634</v>
          </cell>
          <cell r="AE206">
            <v>-93924.910883426666</v>
          </cell>
          <cell r="AF206">
            <v>-8257.5959822945297</v>
          </cell>
          <cell r="AG206">
            <v>-6663.8347602337599</v>
          </cell>
          <cell r="AH206">
            <v>-8661.6648125685751</v>
          </cell>
          <cell r="AI206">
            <v>-5700.0620420556515</v>
          </cell>
          <cell r="AJ206">
            <v>-4941.252264674753</v>
          </cell>
          <cell r="AK206">
            <v>-3605.302868552506</v>
          </cell>
          <cell r="AL206">
            <v>-2450.1433805711567</v>
          </cell>
          <cell r="AM206">
            <v>-16418.872247610241</v>
          </cell>
          <cell r="AN206">
            <v>-13423.210554322228</v>
          </cell>
          <cell r="AO206">
            <v>-12218.029139511287</v>
          </cell>
          <cell r="AP206">
            <v>-8639.6585503481328</v>
          </cell>
          <cell r="AQ206">
            <v>-2945.2842806838453</v>
          </cell>
          <cell r="AR206">
            <v>-101114.50073584914</v>
          </cell>
          <cell r="AS206">
            <v>-8006.2810896597803</v>
          </cell>
          <cell r="AT206">
            <v>-6817.6585396528244</v>
          </cell>
          <cell r="AU206">
            <v>-7338.4147294871509</v>
          </cell>
          <cell r="AV206">
            <v>-3531.8700061924756</v>
          </cell>
          <cell r="AW206">
            <v>-11484.400631034747</v>
          </cell>
          <cell r="AX206">
            <v>-9005.6633266508579</v>
          </cell>
          <cell r="AY206">
            <v>-3522.356191188097</v>
          </cell>
          <cell r="AZ206">
            <v>-21603.957303792238</v>
          </cell>
          <cell r="BA206">
            <v>-8805.5451489258558</v>
          </cell>
          <cell r="BB206">
            <v>-10521.243410166353</v>
          </cell>
          <cell r="BC206">
            <v>-7170.9301458895206</v>
          </cell>
          <cell r="BD206">
            <v>-3306.1802131775767</v>
          </cell>
          <cell r="BE206">
            <v>-102647.95814999938</v>
          </cell>
          <cell r="BF206">
            <v>-6573.2450056467205</v>
          </cell>
          <cell r="BG206">
            <v>-6125.5535337831825</v>
          </cell>
          <cell r="BH206">
            <v>-7232.4539667740464</v>
          </cell>
          <cell r="BI206">
            <v>-4627.7772342879325</v>
          </cell>
          <cell r="BJ206">
            <v>-10113.036859693006</v>
          </cell>
          <cell r="BK206">
            <v>-7770.3177571278065</v>
          </cell>
          <cell r="BL206">
            <v>-6543.4810958355665</v>
          </cell>
          <cell r="BM206">
            <v>-21129.029728919268</v>
          </cell>
          <cell r="BN206">
            <v>-12730.394074466079</v>
          </cell>
          <cell r="BO206">
            <v>-9976.2637688014656</v>
          </cell>
          <cell r="BP206">
            <v>-6857.323032444343</v>
          </cell>
          <cell r="BQ206">
            <v>-2969.0820922162384</v>
          </cell>
          <cell r="BR206">
            <v>-96263.4880438447</v>
          </cell>
          <cell r="BS206">
            <v>-4009.1732848286629</v>
          </cell>
          <cell r="BT206">
            <v>-5749.3834957294166</v>
          </cell>
          <cell r="BU206">
            <v>-8892.3678307160735</v>
          </cell>
          <cell r="BV206">
            <v>-4391.4295929241925</v>
          </cell>
          <cell r="BW206">
            <v>-11562.898530529812</v>
          </cell>
          <cell r="BX206">
            <v>-10532.302901254967</v>
          </cell>
          <cell r="BY206">
            <v>-4574.5368135869503</v>
          </cell>
          <cell r="BZ206">
            <v>-21716.879243317991</v>
          </cell>
          <cell r="CA206">
            <v>-12520.452468531206</v>
          </cell>
          <cell r="CB206">
            <v>-7600.1981565076858</v>
          </cell>
          <cell r="CC206">
            <v>-2606.1297004967928</v>
          </cell>
          <cell r="CD206">
            <v>-2107.7360254265368</v>
          </cell>
          <cell r="CE206">
            <v>-120452.11362531781</v>
          </cell>
          <cell r="CF206">
            <v>-4312.2963185105473</v>
          </cell>
          <cell r="CG206">
            <v>-7095.3302743509412</v>
          </cell>
          <cell r="CH206">
            <v>-12171.433225836605</v>
          </cell>
          <cell r="CI206">
            <v>-6236.9754291605204</v>
          </cell>
          <cell r="CJ206">
            <v>-17734.202944060788</v>
          </cell>
          <cell r="CK206">
            <v>-11182.341656975448</v>
          </cell>
          <cell r="CL206">
            <v>-7722.1702626943588</v>
          </cell>
          <cell r="CM206">
            <v>-20341.791331697255</v>
          </cell>
          <cell r="CN206">
            <v>-12819.454945435748</v>
          </cell>
          <cell r="CO206">
            <v>-9537.7891099527478</v>
          </cell>
          <cell r="CP206">
            <v>-6407.8401731345803</v>
          </cell>
          <cell r="CQ206">
            <v>-4890.4879534747452</v>
          </cell>
          <cell r="CR206">
            <v>-139497.54954192042</v>
          </cell>
          <cell r="CS206">
            <v>-24090.543702526018</v>
          </cell>
          <cell r="CT206">
            <v>-12665.491633549333</v>
          </cell>
          <cell r="CU206">
            <v>-9603.547775439918</v>
          </cell>
          <cell r="CV206">
            <v>-11543.806822538376</v>
          </cell>
          <cell r="CW206">
            <v>-16905.638145718724</v>
          </cell>
          <cell r="CX206">
            <v>-11853.421434959397</v>
          </cell>
          <cell r="CY206">
            <v>-1622.2714208848774</v>
          </cell>
          <cell r="CZ206">
            <v>-21310.067673899233</v>
          </cell>
          <cell r="DA206">
            <v>-10398.610289776698</v>
          </cell>
          <cell r="DB206">
            <v>-7502.1455925051123</v>
          </cell>
          <cell r="DC206">
            <v>-7936.6078211888671</v>
          </cell>
          <cell r="DD206">
            <v>-4065.3972289320081</v>
          </cell>
          <cell r="DE206">
            <v>-135376.82715800405</v>
          </cell>
          <cell r="DF206">
            <v>-7594.1590280793607</v>
          </cell>
          <cell r="DG206">
            <v>-9872.8261347878724</v>
          </cell>
          <cell r="DH206">
            <v>-9369.3575638197362</v>
          </cell>
          <cell r="DI206">
            <v>-9761.2090017683804</v>
          </cell>
          <cell r="DJ206">
            <v>-16331.75027452223</v>
          </cell>
          <cell r="DK206">
            <v>-14054.608252471313</v>
          </cell>
          <cell r="DL206">
            <v>-8462.3134666271508</v>
          </cell>
          <cell r="DM206">
            <v>-23953.742097523063</v>
          </cell>
          <cell r="DN206">
            <v>-11145.81429439038</v>
          </cell>
          <cell r="DO206">
            <v>-10062.508538465947</v>
          </cell>
          <cell r="DP206">
            <v>-9153.9393566213548</v>
          </cell>
          <cell r="DQ206">
            <v>-5614.5991488862783</v>
          </cell>
          <cell r="DR206">
            <v>-142203.32306471467</v>
          </cell>
          <cell r="DS206">
            <v>-6631.0756980367005</v>
          </cell>
          <cell r="DT206">
            <v>-9683.9139028061181</v>
          </cell>
          <cell r="DU206">
            <v>-10674.23906057328</v>
          </cell>
          <cell r="DV206">
            <v>-10936.666477205232</v>
          </cell>
          <cell r="DW206">
            <v>-19428.301224827766</v>
          </cell>
          <cell r="DX206">
            <v>-16674.330046853051</v>
          </cell>
          <cell r="DY206">
            <v>-7543.4270901866257</v>
          </cell>
          <cell r="DZ206">
            <v>-20738.493825066835</v>
          </cell>
          <cell r="EA206">
            <v>-13582.368845473975</v>
          </cell>
          <cell r="EB206">
            <v>-11782.691556515172</v>
          </cell>
          <cell r="EC206">
            <v>-8937.0380082521588</v>
          </cell>
          <cell r="ED206">
            <v>-5590.7773288935423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-372.62378829438239</v>
          </cell>
          <cell r="K207">
            <v>-750.68571252189577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-352.92037932574749</v>
          </cell>
          <cell r="S207">
            <v>0</v>
          </cell>
          <cell r="T207">
            <v>0</v>
          </cell>
          <cell r="U207">
            <v>0</v>
          </cell>
          <cell r="V207">
            <v>-172.2237826436758</v>
          </cell>
          <cell r="W207">
            <v>-180.69659667368978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-84.385887831449509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-84.385887831449509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-2676.2046844065189</v>
          </cell>
          <cell r="AS207">
            <v>0</v>
          </cell>
          <cell r="AT207">
            <v>-62.498098653741181</v>
          </cell>
          <cell r="AU207">
            <v>-251.2333315955475</v>
          </cell>
          <cell r="AV207">
            <v>-1936.7641835808754</v>
          </cell>
          <cell r="AW207">
            <v>-264.83851336035877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-86.301526121795177</v>
          </cell>
          <cell r="BC207">
            <v>-74.569031065329909</v>
          </cell>
          <cell r="BD207">
            <v>0</v>
          </cell>
          <cell r="BE207">
            <v>-17620.758593354374</v>
          </cell>
          <cell r="BF207">
            <v>-1081.0797599619254</v>
          </cell>
          <cell r="BG207">
            <v>-1852.146044427529</v>
          </cell>
          <cell r="BH207">
            <v>-1337.5964529649355</v>
          </cell>
          <cell r="BI207">
            <v>-568.7033963194117</v>
          </cell>
          <cell r="BJ207">
            <v>-2.6280894561205059</v>
          </cell>
          <cell r="BK207">
            <v>-1169.5756183895282</v>
          </cell>
          <cell r="BL207">
            <v>-1526.7936237379909</v>
          </cell>
          <cell r="BM207">
            <v>-4245.4258159738965</v>
          </cell>
          <cell r="BN207">
            <v>-1977.4856954272836</v>
          </cell>
          <cell r="BO207">
            <v>-1355.7403782508336</v>
          </cell>
          <cell r="BP207">
            <v>-1343.9139756974764</v>
          </cell>
          <cell r="BQ207">
            <v>-1159.6697427462786</v>
          </cell>
          <cell r="BR207">
            <v>-16858.667074542493</v>
          </cell>
          <cell r="BS207">
            <v>-349.56722930539399</v>
          </cell>
          <cell r="BT207">
            <v>-1958.0095123839565</v>
          </cell>
          <cell r="BU207">
            <v>-1393.5004511089064</v>
          </cell>
          <cell r="BV207">
            <v>-520.20098966546357</v>
          </cell>
          <cell r="BW207">
            <v>-1986.8780639853794</v>
          </cell>
          <cell r="BX207">
            <v>-1228.124891219195</v>
          </cell>
          <cell r="BY207">
            <v>-1945.9208064004779</v>
          </cell>
          <cell r="BZ207">
            <v>-4000.614191158209</v>
          </cell>
          <cell r="CA207">
            <v>-909.12739602057263</v>
          </cell>
          <cell r="CB207">
            <v>-1398.1915907440707</v>
          </cell>
          <cell r="CC207">
            <v>-609.20376527355984</v>
          </cell>
          <cell r="CD207">
            <v>-559.32818728266284</v>
          </cell>
          <cell r="CE207">
            <v>-27083.178055070341</v>
          </cell>
          <cell r="CF207">
            <v>-414.29363818001002</v>
          </cell>
          <cell r="CG207">
            <v>-2165.5899845710956</v>
          </cell>
          <cell r="CH207">
            <v>-1893.5043860482983</v>
          </cell>
          <cell r="CI207">
            <v>-614.73625129600987</v>
          </cell>
          <cell r="CJ207">
            <v>-3510.7954859742895</v>
          </cell>
          <cell r="CK207">
            <v>-2444.5901170982979</v>
          </cell>
          <cell r="CL207">
            <v>-2200.8199296882376</v>
          </cell>
          <cell r="CM207">
            <v>-5254.5200232653879</v>
          </cell>
          <cell r="CN207">
            <v>-1660.513510204386</v>
          </cell>
          <cell r="CO207">
            <v>-4260.8778249304742</v>
          </cell>
          <cell r="CP207">
            <v>-1012.3088110471144</v>
          </cell>
          <cell r="CQ207">
            <v>-1650.6280927690677</v>
          </cell>
          <cell r="CR207">
            <v>-53345.262163423002</v>
          </cell>
          <cell r="CS207">
            <v>-16213.157500942238</v>
          </cell>
          <cell r="CT207">
            <v>-2072.0824457318522</v>
          </cell>
          <cell r="CU207">
            <v>-4046.1225787135772</v>
          </cell>
          <cell r="CV207">
            <v>-3572.4033624297008</v>
          </cell>
          <cell r="CW207">
            <v>-3522.0413647969253</v>
          </cell>
          <cell r="CX207">
            <v>-3621.7731375321746</v>
          </cell>
          <cell r="CY207">
            <v>-960.14960768911988</v>
          </cell>
          <cell r="CZ207">
            <v>-5968.4866896304302</v>
          </cell>
          <cell r="DA207">
            <v>-2864.0905597284436</v>
          </cell>
          <cell r="DB207">
            <v>-4090.2362560867332</v>
          </cell>
          <cell r="DC207">
            <v>-4479.3483890215866</v>
          </cell>
          <cell r="DD207">
            <v>-1935.3702711155638</v>
          </cell>
          <cell r="DE207">
            <v>-37485.674533464015</v>
          </cell>
          <cell r="DF207">
            <v>-3478.6109011671506</v>
          </cell>
          <cell r="DG207">
            <v>-2229.939100026153</v>
          </cell>
          <cell r="DH207">
            <v>-4258.340109564364</v>
          </cell>
          <cell r="DI207">
            <v>-2548.3572476073168</v>
          </cell>
          <cell r="DJ207">
            <v>-3945.0917094182223</v>
          </cell>
          <cell r="DK207">
            <v>-2714.9106451356784</v>
          </cell>
          <cell r="DL207">
            <v>-2691.769870900549</v>
          </cell>
          <cell r="DM207">
            <v>-4522.3528198515996</v>
          </cell>
          <cell r="DN207">
            <v>-1570.563800173346</v>
          </cell>
          <cell r="DO207">
            <v>-5227.8729023667984</v>
          </cell>
          <cell r="DP207">
            <v>-2043.9649581657723</v>
          </cell>
          <cell r="DQ207">
            <v>-2253.9004690907896</v>
          </cell>
          <cell r="DR207">
            <v>-34764.12556990236</v>
          </cell>
          <cell r="DS207">
            <v>-3948.4397075586021</v>
          </cell>
          <cell r="DT207">
            <v>-1757.6025142543949</v>
          </cell>
          <cell r="DU207">
            <v>-3551.4195193266496</v>
          </cell>
          <cell r="DV207">
            <v>-1672.0604273178615</v>
          </cell>
          <cell r="DW207">
            <v>-1823.8097459259443</v>
          </cell>
          <cell r="DX207">
            <v>-5359.6888404572383</v>
          </cell>
          <cell r="DY207">
            <v>-2547.7368593518622</v>
          </cell>
          <cell r="DZ207">
            <v>-3841.0238449652679</v>
          </cell>
          <cell r="EA207">
            <v>-2184.6712437882088</v>
          </cell>
          <cell r="EB207">
            <v>-1964.873278722167</v>
          </cell>
          <cell r="EC207">
            <v>-2113.9999762694351</v>
          </cell>
          <cell r="ED207">
            <v>-3998.7996119689196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-242.96930000185966</v>
          </cell>
          <cell r="BF208">
            <v>0</v>
          </cell>
          <cell r="BG208">
            <v>0</v>
          </cell>
          <cell r="BH208">
            <v>-114.7996692606248</v>
          </cell>
          <cell r="BI208">
            <v>-126.69963497645222</v>
          </cell>
          <cell r="BJ208">
            <v>-1.4699957645498216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-18.199300028383732</v>
          </cell>
          <cell r="CF208">
            <v>0</v>
          </cell>
          <cell r="CG208">
            <v>0</v>
          </cell>
          <cell r="CH208">
            <v>-18.199300030246377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-374.21930000185966</v>
          </cell>
          <cell r="DS208">
            <v>0</v>
          </cell>
          <cell r="DT208">
            <v>0</v>
          </cell>
          <cell r="DU208">
            <v>0</v>
          </cell>
          <cell r="DV208">
            <v>-374.21930000325665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A210" t="str">
            <v>Total Coal Fuel Burn Expense</v>
          </cell>
          <cell r="F210">
            <v>-11017.826494753361</v>
          </cell>
          <cell r="G210">
            <v>-14848.901699103415</v>
          </cell>
          <cell r="H210">
            <v>-16756.162834748626</v>
          </cell>
          <cell r="I210">
            <v>-20498.951685704291</v>
          </cell>
          <cell r="J210">
            <v>-18060.311952829361</v>
          </cell>
          <cell r="K210">
            <v>-33264.256220541894</v>
          </cell>
          <cell r="L210">
            <v>-9801.1416955143213</v>
          </cell>
          <cell r="M210">
            <v>-25991.7244245857</v>
          </cell>
          <cell r="N210">
            <v>-31240.284367792308</v>
          </cell>
          <cell r="O210">
            <v>-27498.201520770788</v>
          </cell>
          <cell r="P210">
            <v>-15823.497230827808</v>
          </cell>
          <cell r="Q210">
            <v>-5591.5488322079182</v>
          </cell>
          <cell r="R210">
            <v>-229976.6601369381</v>
          </cell>
          <cell r="S210">
            <v>-8183.2022092342377</v>
          </cell>
          <cell r="T210">
            <v>-13860.383044041693</v>
          </cell>
          <cell r="U210">
            <v>-18279.919352635741</v>
          </cell>
          <cell r="V210">
            <v>-18416.720469534397</v>
          </cell>
          <cell r="W210">
            <v>-19696.001273587346</v>
          </cell>
          <cell r="X210">
            <v>-22949.639926686883</v>
          </cell>
          <cell r="Y210">
            <v>-8250.7408025562763</v>
          </cell>
          <cell r="Z210">
            <v>-29349.478191077709</v>
          </cell>
          <cell r="AA210">
            <v>-33784.798413529992</v>
          </cell>
          <cell r="AB210">
            <v>-26055.132381170988</v>
          </cell>
          <cell r="AC210">
            <v>-16866.630296543241</v>
          </cell>
          <cell r="AD210">
            <v>-14284.013776376843</v>
          </cell>
          <cell r="AE210">
            <v>-219685.61546325684</v>
          </cell>
          <cell r="AF210">
            <v>-13712.935050882399</v>
          </cell>
          <cell r="AG210">
            <v>-10026.194071128964</v>
          </cell>
          <cell r="AH210">
            <v>-17338.418104201555</v>
          </cell>
          <cell r="AI210">
            <v>-22805.57583707571</v>
          </cell>
          <cell r="AJ210">
            <v>-17182.905266918242</v>
          </cell>
          <cell r="AK210">
            <v>-23020.005525738001</v>
          </cell>
          <cell r="AL210">
            <v>-8694.6229306235909</v>
          </cell>
          <cell r="AM210">
            <v>-29243.999494120479</v>
          </cell>
          <cell r="AN210">
            <v>-36545.099622733891</v>
          </cell>
          <cell r="AO210">
            <v>-21660.743381887674</v>
          </cell>
          <cell r="AP210">
            <v>-13882.915001571178</v>
          </cell>
          <cell r="AQ210">
            <v>-5572.2011765539646</v>
          </cell>
          <cell r="AR210">
            <v>-283636.40173649788</v>
          </cell>
          <cell r="AS210">
            <v>-17978.012830168009</v>
          </cell>
          <cell r="AT210">
            <v>-17680.873761624098</v>
          </cell>
          <cell r="AU210">
            <v>-20155.763895586133</v>
          </cell>
          <cell r="AV210">
            <v>-24889.133581787348</v>
          </cell>
          <cell r="AW210">
            <v>-34135.054145410657</v>
          </cell>
          <cell r="AX210">
            <v>-28355.079063743353</v>
          </cell>
          <cell r="AY210">
            <v>-8805.9712668508291</v>
          </cell>
          <cell r="AZ210">
            <v>-36331.348666504025</v>
          </cell>
          <cell r="BA210">
            <v>-32847.880437359214</v>
          </cell>
          <cell r="BB210">
            <v>-28588.350336685777</v>
          </cell>
          <cell r="BC210">
            <v>-19418.905837483704</v>
          </cell>
          <cell r="BD210">
            <v>-14450.027913331985</v>
          </cell>
          <cell r="BE210">
            <v>-324095.62947559357</v>
          </cell>
          <cell r="BF210">
            <v>-17874.656027130783</v>
          </cell>
          <cell r="BG210">
            <v>-19491.128754511476</v>
          </cell>
          <cell r="BH210">
            <v>-31550.520684249699</v>
          </cell>
          <cell r="BI210">
            <v>-29896.740763753653</v>
          </cell>
          <cell r="BJ210">
            <v>-33155.619618557394</v>
          </cell>
          <cell r="BK210">
            <v>-30568.503823064268</v>
          </cell>
          <cell r="BL210">
            <v>-11649.545199893415</v>
          </cell>
          <cell r="BM210">
            <v>-38897.262069277465</v>
          </cell>
          <cell r="BN210">
            <v>-39218.82756729424</v>
          </cell>
          <cell r="BO210">
            <v>-31722.866584897041</v>
          </cell>
          <cell r="BP210">
            <v>-22521.097738713026</v>
          </cell>
          <cell r="BQ210">
            <v>-17548.860644429922</v>
          </cell>
          <cell r="BR210">
            <v>-325026.49852776527</v>
          </cell>
          <cell r="BS210">
            <v>-17286.359584435821</v>
          </cell>
          <cell r="BT210">
            <v>-19984.897467032075</v>
          </cell>
          <cell r="BU210">
            <v>-29920.287959128618</v>
          </cell>
          <cell r="BV210">
            <v>-27784.539138630033</v>
          </cell>
          <cell r="BW210">
            <v>-39421.458897441626</v>
          </cell>
          <cell r="BX210">
            <v>-31495.70021250844</v>
          </cell>
          <cell r="BY210">
            <v>-10711.934647761285</v>
          </cell>
          <cell r="BZ210">
            <v>-40085.285752020776</v>
          </cell>
          <cell r="CA210">
            <v>-39304.465667784214</v>
          </cell>
          <cell r="CB210">
            <v>-30698.607972748578</v>
          </cell>
          <cell r="CC210">
            <v>-22983.004364125431</v>
          </cell>
          <cell r="CD210">
            <v>-15349.956864058971</v>
          </cell>
          <cell r="CE210">
            <v>-298883.55836558342</v>
          </cell>
          <cell r="CF210">
            <v>-17457.878772176802</v>
          </cell>
          <cell r="CG210">
            <v>-19822.045734412968</v>
          </cell>
          <cell r="CH210">
            <v>-25804.754514880478</v>
          </cell>
          <cell r="CI210">
            <v>-29741.568447768688</v>
          </cell>
          <cell r="CJ210">
            <v>-34523.708193518221</v>
          </cell>
          <cell r="CK210">
            <v>-26488.151798948646</v>
          </cell>
          <cell r="CL210">
            <v>-14554.569401040673</v>
          </cell>
          <cell r="CM210">
            <v>-38430.74889998883</v>
          </cell>
          <cell r="CN210">
            <v>-35497.86708150059</v>
          </cell>
          <cell r="CO210">
            <v>-29187.578094258904</v>
          </cell>
          <cell r="CP210">
            <v>-16706.115813940763</v>
          </cell>
          <cell r="CQ210">
            <v>-10668.571613140404</v>
          </cell>
          <cell r="CR210">
            <v>-330452.14724707603</v>
          </cell>
          <cell r="CS210">
            <v>-79924.272999033332</v>
          </cell>
          <cell r="CT210">
            <v>-21049.992668651044</v>
          </cell>
          <cell r="CU210">
            <v>-24581.485281050205</v>
          </cell>
          <cell r="CV210">
            <v>-33421.556498810649</v>
          </cell>
          <cell r="CW210">
            <v>-36685.143313758075</v>
          </cell>
          <cell r="CX210">
            <v>-25867.454144626856</v>
          </cell>
          <cell r="CY210">
            <v>-3894.1750774383545</v>
          </cell>
          <cell r="CZ210">
            <v>-29593.0521222651</v>
          </cell>
          <cell r="DA210">
            <v>-24990.058004930615</v>
          </cell>
          <cell r="DB210">
            <v>-23601.224749654531</v>
          </cell>
          <cell r="DC210">
            <v>-17236.644706137478</v>
          </cell>
          <cell r="DD210">
            <v>-9607.0876806378365</v>
          </cell>
          <cell r="DE210">
            <v>-270620.15868544579</v>
          </cell>
          <cell r="DF210">
            <v>-14346.78692753613</v>
          </cell>
          <cell r="DG210">
            <v>-20600.697737373412</v>
          </cell>
          <cell r="DH210">
            <v>-26133.82067360729</v>
          </cell>
          <cell r="DI210">
            <v>-20541.408667214215</v>
          </cell>
          <cell r="DJ210">
            <v>-38929.993341065943</v>
          </cell>
          <cell r="DK210">
            <v>-25652.935881845653</v>
          </cell>
          <cell r="DL210">
            <v>-11684.698436826468</v>
          </cell>
          <cell r="DM210">
            <v>-30267.708607763052</v>
          </cell>
          <cell r="DN210">
            <v>-26938.576872363687</v>
          </cell>
          <cell r="DO210">
            <v>-24862.643916748464</v>
          </cell>
          <cell r="DP210">
            <v>-19155.174844406545</v>
          </cell>
          <cell r="DQ210">
            <v>-11505.712778843939</v>
          </cell>
          <cell r="DR210">
            <v>-292211.01703095436</v>
          </cell>
          <cell r="DS210">
            <v>-13252.436445839703</v>
          </cell>
          <cell r="DT210">
            <v>-19818.930017232895</v>
          </cell>
          <cell r="DU210">
            <v>-24195.761542223394</v>
          </cell>
          <cell r="DV210">
            <v>-39614.712262198329</v>
          </cell>
          <cell r="DW210">
            <v>-36371.844050042331</v>
          </cell>
          <cell r="DX210">
            <v>-29799.680052988231</v>
          </cell>
          <cell r="DY210">
            <v>-10664.582121491432</v>
          </cell>
          <cell r="DZ210">
            <v>-28489.441502705216</v>
          </cell>
          <cell r="EA210">
            <v>-29786.626506842673</v>
          </cell>
          <cell r="EB210">
            <v>-27718.988006554544</v>
          </cell>
          <cell r="EC210">
            <v>-19995.912537492812</v>
          </cell>
          <cell r="ED210">
            <v>-12502.101985514164</v>
          </cell>
        </row>
        <row r="212">
          <cell r="A212" t="str">
            <v>Gas Fuel Burn Expense</v>
          </cell>
        </row>
        <row r="213">
          <cell r="F213">
            <v>-1566.3854685975239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-126.00661813560873</v>
          </cell>
          <cell r="O213">
            <v>0</v>
          </cell>
          <cell r="P213">
            <v>0</v>
          </cell>
          <cell r="Q213">
            <v>-1952.4016586784273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-919.41699999570847</v>
          </cell>
          <cell r="AS213">
            <v>0</v>
          </cell>
          <cell r="AT213">
            <v>0</v>
          </cell>
          <cell r="AU213">
            <v>0</v>
          </cell>
          <cell r="AV213">
            <v>-493.07629999984056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-426.3406999995932</v>
          </cell>
          <cell r="BB213">
            <v>0</v>
          </cell>
          <cell r="BC213">
            <v>0</v>
          </cell>
          <cell r="BD213">
            <v>0</v>
          </cell>
          <cell r="BE213">
            <v>-1703.2322000004351</v>
          </cell>
          <cell r="BF213">
            <v>-259.34590000007302</v>
          </cell>
          <cell r="BG213">
            <v>0</v>
          </cell>
          <cell r="BH213">
            <v>0</v>
          </cell>
          <cell r="BI213">
            <v>-1113.6057000001892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-330.28060000017285</v>
          </cell>
          <cell r="BO213">
            <v>0</v>
          </cell>
          <cell r="BP213">
            <v>0</v>
          </cell>
          <cell r="BQ213">
            <v>0</v>
          </cell>
          <cell r="BR213">
            <v>-6763.3844999969006</v>
          </cell>
          <cell r="BS213">
            <v>-2987.5283000003546</v>
          </cell>
          <cell r="BT213">
            <v>0</v>
          </cell>
          <cell r="BU213">
            <v>0</v>
          </cell>
          <cell r="BV213">
            <v>-1258.0937000000849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-428.71870000008494</v>
          </cell>
          <cell r="CB213">
            <v>0</v>
          </cell>
          <cell r="CC213">
            <v>0</v>
          </cell>
          <cell r="CD213">
            <v>-2089.0438000001013</v>
          </cell>
          <cell r="CE213">
            <v>-16023.600899994373</v>
          </cell>
          <cell r="CF213">
            <v>-3112.6816999996081</v>
          </cell>
          <cell r="CG213">
            <v>0</v>
          </cell>
          <cell r="CH213">
            <v>0</v>
          </cell>
          <cell r="CI213">
            <v>-3366.2741999998689</v>
          </cell>
          <cell r="CJ213">
            <v>0</v>
          </cell>
          <cell r="CK213">
            <v>0</v>
          </cell>
          <cell r="CL213">
            <v>0</v>
          </cell>
          <cell r="CM213">
            <v>-281.81100000021979</v>
          </cell>
          <cell r="CN213">
            <v>-2760.8951000003144</v>
          </cell>
          <cell r="CO213">
            <v>0</v>
          </cell>
          <cell r="CP213">
            <v>-3968.3193999994546</v>
          </cell>
          <cell r="CQ213">
            <v>-2533.6195000000298</v>
          </cell>
          <cell r="CR213">
            <v>-10414.991499997675</v>
          </cell>
          <cell r="CS213">
            <v>-8367.7374999988824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-2047.2539999997243</v>
          </cell>
          <cell r="DB213">
            <v>0</v>
          </cell>
          <cell r="DC213">
            <v>0</v>
          </cell>
          <cell r="DD213">
            <v>0</v>
          </cell>
          <cell r="DE213">
            <v>-7895.4287999998778</v>
          </cell>
          <cell r="DF213">
            <v>0</v>
          </cell>
          <cell r="DG213">
            <v>0</v>
          </cell>
          <cell r="DH213">
            <v>0</v>
          </cell>
          <cell r="DI213">
            <v>-1173.1707999994978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-6722.25800000038</v>
          </cell>
          <cell r="DO213">
            <v>0</v>
          </cell>
          <cell r="DP213">
            <v>0</v>
          </cell>
          <cell r="DQ213">
            <v>0</v>
          </cell>
          <cell r="DR213">
            <v>-7576.9719999991357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-1647.5575000001118</v>
          </cell>
          <cell r="EA213">
            <v>-5929.4144999999553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38.41999623645097</v>
          </cell>
          <cell r="G215">
            <v>2.0383666985435411</v>
          </cell>
          <cell r="H215">
            <v>2.8117854050942697</v>
          </cell>
          <cell r="I215">
            <v>0</v>
          </cell>
          <cell r="J215">
            <v>0</v>
          </cell>
          <cell r="K215">
            <v>-1103.5217967033386</v>
          </cell>
          <cell r="L215">
            <v>-62.887533009983599</v>
          </cell>
          <cell r="M215">
            <v>-73.142321636900306</v>
          </cell>
          <cell r="N215">
            <v>-768.39511056337506</v>
          </cell>
          <cell r="O215">
            <v>6.7521073780953884</v>
          </cell>
          <cell r="P215">
            <v>0</v>
          </cell>
          <cell r="Q215">
            <v>0.2123543408815749</v>
          </cell>
          <cell r="R215">
            <v>-425.8409492559731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-173.04731696844101</v>
          </cell>
          <cell r="Z215">
            <v>-62.614410053938627</v>
          </cell>
          <cell r="AA215">
            <v>-114.56201831251383</v>
          </cell>
          <cell r="AB215">
            <v>-29.700989632867277</v>
          </cell>
          <cell r="AC215">
            <v>0</v>
          </cell>
          <cell r="AD215">
            <v>-45.916214288212359</v>
          </cell>
          <cell r="AE215">
            <v>-466.51228053867817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0.26786816213279963</v>
          </cell>
          <cell r="AM215">
            <v>-118.52334145549685</v>
          </cell>
          <cell r="AN215">
            <v>-348.25680724531412</v>
          </cell>
          <cell r="AO215">
            <v>0</v>
          </cell>
          <cell r="AP215">
            <v>0</v>
          </cell>
          <cell r="AQ215">
            <v>0</v>
          </cell>
          <cell r="AR215">
            <v>-3349.7545643113554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-188.76008087210357</v>
          </cell>
          <cell r="BA215">
            <v>-1296.1011912543327</v>
          </cell>
          <cell r="BB215">
            <v>-701.24826269224286</v>
          </cell>
          <cell r="BC215">
            <v>0</v>
          </cell>
          <cell r="BD215">
            <v>-1163.6450294991955</v>
          </cell>
          <cell r="BE215">
            <v>-1294.0388961210847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-46.691938620060682</v>
          </cell>
          <cell r="BM215">
            <v>-151.34271326195449</v>
          </cell>
          <cell r="BN215">
            <v>-421.9946529166773</v>
          </cell>
          <cell r="BO215">
            <v>-445.48951440956444</v>
          </cell>
          <cell r="BP215">
            <v>0</v>
          </cell>
          <cell r="BQ215">
            <v>-228.52007691003382</v>
          </cell>
          <cell r="BR215">
            <v>-2849.0946247726679</v>
          </cell>
          <cell r="BS215">
            <v>-709.24538571853191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-4.6565420022234321</v>
          </cell>
          <cell r="BZ215">
            <v>-113.66047705337405</v>
          </cell>
          <cell r="CA215">
            <v>-814.14101999998093</v>
          </cell>
          <cell r="CB215">
            <v>-420.5493600005284</v>
          </cell>
          <cell r="CC215">
            <v>-484.25170000083745</v>
          </cell>
          <cell r="CD215">
            <v>-302.59013999998569</v>
          </cell>
          <cell r="CE215">
            <v>-6893.5308299958706</v>
          </cell>
          <cell r="CF215">
            <v>-742.55232999939471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10.479430000297725</v>
          </cell>
          <cell r="CM215">
            <v>-447.3809299999848</v>
          </cell>
          <cell r="CN215">
            <v>-2331.524299999699</v>
          </cell>
          <cell r="CO215">
            <v>-1441.5138000007719</v>
          </cell>
          <cell r="CP215">
            <v>0</v>
          </cell>
          <cell r="CQ215">
            <v>-1941.0388999991119</v>
          </cell>
          <cell r="CR215">
            <v>-6713.2356500010937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-3260.3854099996388</v>
          </cell>
          <cell r="DA215">
            <v>-3452.8502400005236</v>
          </cell>
          <cell r="DB215">
            <v>0</v>
          </cell>
          <cell r="DC215">
            <v>0</v>
          </cell>
          <cell r="DD215">
            <v>0</v>
          </cell>
          <cell r="DE215">
            <v>-9773.4668899998069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-1758.1974999997765</v>
          </cell>
          <cell r="DM215">
            <v>-3074.8863900005817</v>
          </cell>
          <cell r="DN215">
            <v>-4405.4529999997467</v>
          </cell>
          <cell r="DO215">
            <v>0</v>
          </cell>
          <cell r="DP215">
            <v>0</v>
          </cell>
          <cell r="DQ215">
            <v>-534.93000000156462</v>
          </cell>
          <cell r="DR215">
            <v>-14924.418479993939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-846.76176999881864</v>
          </cell>
          <cell r="DZ215">
            <v>-3729.1139499992132</v>
          </cell>
          <cell r="EA215">
            <v>-6798.7633600002155</v>
          </cell>
          <cell r="EB215">
            <v>-3549.7793999994174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0.89147345437231706</v>
          </cell>
          <cell r="L216">
            <v>3.0724574660416692</v>
          </cell>
          <cell r="M216">
            <v>0.52425332763232291</v>
          </cell>
          <cell r="N216">
            <v>3.0674752253689803</v>
          </cell>
          <cell r="O216">
            <v>0</v>
          </cell>
          <cell r="P216">
            <v>0</v>
          </cell>
          <cell r="Q216">
            <v>0</v>
          </cell>
          <cell r="R216">
            <v>25.685129032004625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13.408446990069933</v>
          </cell>
          <cell r="Y216">
            <v>4.3756096195429564</v>
          </cell>
          <cell r="Z216">
            <v>6.5259850793518126</v>
          </cell>
          <cell r="AA216">
            <v>1.3143254357855767</v>
          </cell>
          <cell r="AB216">
            <v>4.1643602464318974E-2</v>
          </cell>
          <cell r="AC216">
            <v>0</v>
          </cell>
          <cell r="AD216">
            <v>1.9118304393487051E-2</v>
          </cell>
          <cell r="AE216">
            <v>9.951849480625242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0.7839408031795756</v>
          </cell>
          <cell r="AK216">
            <v>7.6191279052291065</v>
          </cell>
          <cell r="AL216">
            <v>1.8077180080581456E-2</v>
          </cell>
          <cell r="AM216">
            <v>0.21194235474104062</v>
          </cell>
          <cell r="AN216">
            <v>1.3187612377223559</v>
          </cell>
          <cell r="AO216">
            <v>0</v>
          </cell>
          <cell r="AP216">
            <v>0</v>
          </cell>
          <cell r="AQ216">
            <v>0</v>
          </cell>
          <cell r="AR216">
            <v>47.243960419204086</v>
          </cell>
          <cell r="AS216">
            <v>0.54392008695867844</v>
          </cell>
          <cell r="AT216">
            <v>1.717932151252171</v>
          </cell>
          <cell r="AU216">
            <v>0</v>
          </cell>
          <cell r="AV216">
            <v>0</v>
          </cell>
          <cell r="AW216">
            <v>4.9016202311613597</v>
          </cell>
          <cell r="AX216">
            <v>19.157112484506797</v>
          </cell>
          <cell r="AY216">
            <v>0</v>
          </cell>
          <cell r="AZ216">
            <v>1.6884785040747374</v>
          </cell>
          <cell r="BA216">
            <v>8.8764391856384464</v>
          </cell>
          <cell r="BB216">
            <v>6.4225583702209406</v>
          </cell>
          <cell r="BC216">
            <v>1.5134910118067637</v>
          </cell>
          <cell r="BD216">
            <v>2.4224083935841918</v>
          </cell>
          <cell r="BE216">
            <v>30.878373114392161</v>
          </cell>
          <cell r="BF216">
            <v>0.39895924838492647</v>
          </cell>
          <cell r="BG216">
            <v>0.98402622592402622</v>
          </cell>
          <cell r="BH216">
            <v>0.2009358558934764</v>
          </cell>
          <cell r="BI216">
            <v>3.9814780144661199</v>
          </cell>
          <cell r="BJ216">
            <v>7.2261909829685465</v>
          </cell>
          <cell r="BK216">
            <v>10.660425697569735</v>
          </cell>
          <cell r="BL216">
            <v>0.23298563435673714</v>
          </cell>
          <cell r="BM216">
            <v>0.2527659087209031</v>
          </cell>
          <cell r="BN216">
            <v>4.3340379717992619</v>
          </cell>
          <cell r="BO216">
            <v>2.3759282055543736</v>
          </cell>
          <cell r="BP216">
            <v>-4.0473048371495679E-2</v>
          </cell>
          <cell r="BQ216">
            <v>0.27111241736565717</v>
          </cell>
          <cell r="BR216">
            <v>28.129943271633238</v>
          </cell>
          <cell r="BS216">
            <v>0.11877067752357107</v>
          </cell>
          <cell r="BT216">
            <v>0.99978149111848325</v>
          </cell>
          <cell r="BU216">
            <v>0.80096655388479121</v>
          </cell>
          <cell r="BV216">
            <v>10.249622405244736</v>
          </cell>
          <cell r="BW216">
            <v>7.3407113560242578</v>
          </cell>
          <cell r="BX216">
            <v>7.8626455118064769</v>
          </cell>
          <cell r="BY216">
            <v>0.55890455073677003</v>
          </cell>
          <cell r="BZ216">
            <v>0.19854072568705305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0.17352789170854521</v>
          </cell>
          <cell r="I217">
            <v>0.7794343861132802</v>
          </cell>
          <cell r="J217">
            <v>1.4453854072635295</v>
          </cell>
          <cell r="K217">
            <v>3.802774551208131</v>
          </cell>
          <cell r="L217">
            <v>-18.779602717142552</v>
          </cell>
          <cell r="M217">
            <v>-7.5862552759936079</v>
          </cell>
          <cell r="N217">
            <v>4.1236390509875491</v>
          </cell>
          <cell r="O217">
            <v>0.62710547971073538</v>
          </cell>
          <cell r="P217">
            <v>0</v>
          </cell>
          <cell r="Q217">
            <v>0.41261280182516202</v>
          </cell>
          <cell r="R217">
            <v>-504.10151344444603</v>
          </cell>
          <cell r="S217">
            <v>1.2139255825895816</v>
          </cell>
          <cell r="T217">
            <v>0.96775221661664546</v>
          </cell>
          <cell r="U217">
            <v>0.36895379913039505</v>
          </cell>
          <cell r="V217">
            <v>7.741401511739241</v>
          </cell>
          <cell r="W217">
            <v>21.243603509152308</v>
          </cell>
          <cell r="X217">
            <v>22.597654225886799</v>
          </cell>
          <cell r="Y217">
            <v>-89.018383373040706</v>
          </cell>
          <cell r="Z217">
            <v>-472.74418721930124</v>
          </cell>
          <cell r="AA217">
            <v>1.7969511535484344</v>
          </cell>
          <cell r="AB217">
            <v>1.6697150068357587</v>
          </cell>
          <cell r="AC217">
            <v>0</v>
          </cell>
          <cell r="AD217">
            <v>6.1100142193026841E-2</v>
          </cell>
          <cell r="AE217">
            <v>41.620024712756276</v>
          </cell>
          <cell r="AF217">
            <v>2.4473385186865926E-2</v>
          </cell>
          <cell r="AG217">
            <v>7.4629446258768439E-2</v>
          </cell>
          <cell r="AH217">
            <v>9.7225829726085067E-2</v>
          </cell>
          <cell r="AI217">
            <v>8.2638501725159585</v>
          </cell>
          <cell r="AJ217">
            <v>16.4063402521424</v>
          </cell>
          <cell r="AK217">
            <v>15.059432755690068</v>
          </cell>
          <cell r="AL217">
            <v>-4.1037741699256003E-2</v>
          </cell>
          <cell r="AM217">
            <v>0.39208406256511807</v>
          </cell>
          <cell r="AN217">
            <v>1.3430265514180064</v>
          </cell>
          <cell r="AO217">
            <v>0</v>
          </cell>
          <cell r="AP217">
            <v>0</v>
          </cell>
          <cell r="AQ217">
            <v>0</v>
          </cell>
          <cell r="AR217">
            <v>-286.6446485798806</v>
          </cell>
          <cell r="AS217">
            <v>5.0962063418701291</v>
          </cell>
          <cell r="AT217">
            <v>7.124097025138326</v>
          </cell>
          <cell r="AU217">
            <v>24.39603139355313</v>
          </cell>
          <cell r="AV217">
            <v>-412.16035288060084</v>
          </cell>
          <cell r="AW217">
            <v>12.463398538413458</v>
          </cell>
          <cell r="AX217">
            <v>32.683814321062528</v>
          </cell>
          <cell r="AY217">
            <v>0</v>
          </cell>
          <cell r="AZ217">
            <v>3.1320465176831931</v>
          </cell>
          <cell r="BA217">
            <v>13.979102354845963</v>
          </cell>
          <cell r="BB217">
            <v>14.758081431500614</v>
          </cell>
          <cell r="BC217">
            <v>6.4674632785608992</v>
          </cell>
          <cell r="BD217">
            <v>5.415463097509928</v>
          </cell>
          <cell r="BE217">
            <v>560.67350283451378</v>
          </cell>
          <cell r="BF217">
            <v>2.8634628802537918</v>
          </cell>
          <cell r="BG217">
            <v>3.4182941544568166</v>
          </cell>
          <cell r="BH217">
            <v>5.0516460707294755</v>
          </cell>
          <cell r="BI217">
            <v>43.232864277204499</v>
          </cell>
          <cell r="BJ217">
            <v>12.975068571860902</v>
          </cell>
          <cell r="BK217">
            <v>17.05369828955736</v>
          </cell>
          <cell r="BL217">
            <v>0.4484925742726773</v>
          </cell>
          <cell r="BM217">
            <v>-5.0460756605025381</v>
          </cell>
          <cell r="BN217">
            <v>-17.833369774278253</v>
          </cell>
          <cell r="BO217">
            <v>3.8419674232136458</v>
          </cell>
          <cell r="BP217">
            <v>493.39106836740393</v>
          </cell>
          <cell r="BQ217">
            <v>1.276385658653453</v>
          </cell>
          <cell r="BR217">
            <v>-127.14679346978664</v>
          </cell>
          <cell r="BS217">
            <v>5.6086890127044171</v>
          </cell>
          <cell r="BT217">
            <v>4.913443308789283</v>
          </cell>
          <cell r="BU217">
            <v>10.427592049119994</v>
          </cell>
          <cell r="BV217">
            <v>56.888110336032696</v>
          </cell>
          <cell r="BW217">
            <v>13.534126461483538</v>
          </cell>
          <cell r="BX217">
            <v>13.123138113529421</v>
          </cell>
          <cell r="BY217">
            <v>-204.08573019970208</v>
          </cell>
          <cell r="BZ217">
            <v>-10.676422550808638</v>
          </cell>
          <cell r="CA217">
            <v>-14.981630000052974</v>
          </cell>
          <cell r="CB217">
            <v>-1.8981100000673905</v>
          </cell>
          <cell r="CC217">
            <v>0</v>
          </cell>
          <cell r="CD217">
            <v>0</v>
          </cell>
          <cell r="CE217">
            <v>-755.25054999999702</v>
          </cell>
          <cell r="CF217">
            <v>0</v>
          </cell>
          <cell r="CG217">
            <v>-607.59296000003815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-146.92553999996744</v>
          </cell>
          <cell r="CM217">
            <v>0</v>
          </cell>
          <cell r="CN217">
            <v>-0.73204999999143183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705.73830000124872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705.73830000008456</v>
          </cell>
          <cell r="DR217">
            <v>-1444.2949199993163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-1444.2949200000148</v>
          </cell>
          <cell r="ED217">
            <v>0</v>
          </cell>
        </row>
        <row r="218">
          <cell r="F218">
            <v>-0.40403140243142843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0.79861813457682729</v>
          </cell>
          <cell r="O218">
            <v>0</v>
          </cell>
          <cell r="P218">
            <v>0</v>
          </cell>
          <cell r="Q218">
            <v>-1.6876413212157786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-1385.6937999986112</v>
          </cell>
          <cell r="AS218">
            <v>0</v>
          </cell>
          <cell r="AT218">
            <v>-157.84599999990314</v>
          </cell>
          <cell r="AU218">
            <v>-308.01979999942705</v>
          </cell>
          <cell r="AV218">
            <v>-672.61569999996573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-120.44819999951869</v>
          </cell>
          <cell r="BD218">
            <v>-126.7640999997966</v>
          </cell>
          <cell r="BE218">
            <v>-808.95010000094771</v>
          </cell>
          <cell r="BF218">
            <v>0</v>
          </cell>
          <cell r="BG218">
            <v>-156.89530000044033</v>
          </cell>
          <cell r="BH218">
            <v>-107.02459999965504</v>
          </cell>
          <cell r="BI218">
            <v>-362.69180000014603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-182.33840000024065</v>
          </cell>
          <cell r="BP218">
            <v>0</v>
          </cell>
          <cell r="BQ218">
            <v>0</v>
          </cell>
          <cell r="BR218">
            <v>-1116.3498000018299</v>
          </cell>
          <cell r="BS218">
            <v>0</v>
          </cell>
          <cell r="BT218">
            <v>-96.28830000013113</v>
          </cell>
          <cell r="BU218">
            <v>0</v>
          </cell>
          <cell r="BV218">
            <v>-651.0378999998793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-369.02360000042245</v>
          </cell>
          <cell r="CC218">
            <v>0</v>
          </cell>
          <cell r="CD218">
            <v>0</v>
          </cell>
          <cell r="CE218">
            <v>-1534.7188000008464</v>
          </cell>
          <cell r="CF218">
            <v>0</v>
          </cell>
          <cell r="CG218">
            <v>-230.22060000011697</v>
          </cell>
          <cell r="CH218">
            <v>-632.93619999941438</v>
          </cell>
          <cell r="CI218">
            <v>-401.94179999968037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-152.42669999971986</v>
          </cell>
          <cell r="CO218">
            <v>0</v>
          </cell>
          <cell r="CP218">
            <v>-117.19350000005215</v>
          </cell>
          <cell r="CQ218">
            <v>0</v>
          </cell>
          <cell r="CR218">
            <v>-5574.6126999929547</v>
          </cell>
          <cell r="CS218">
            <v>-219.56600000010803</v>
          </cell>
          <cell r="CT218">
            <v>-179.69329999946058</v>
          </cell>
          <cell r="CU218">
            <v>-421.98009999934584</v>
          </cell>
          <cell r="CV218">
            <v>-565.08309999993071</v>
          </cell>
          <cell r="CW218">
            <v>0</v>
          </cell>
          <cell r="CX218">
            <v>-173.54969999985769</v>
          </cell>
          <cell r="CY218">
            <v>0</v>
          </cell>
          <cell r="CZ218">
            <v>-78.530499999877065</v>
          </cell>
          <cell r="DA218">
            <v>-454.27769999951124</v>
          </cell>
          <cell r="DB218">
            <v>-432.6917000003159</v>
          </cell>
          <cell r="DC218">
            <v>-2615.7735000001267</v>
          </cell>
          <cell r="DD218">
            <v>-433.46710000000894</v>
          </cell>
          <cell r="DE218">
            <v>-53011.449699990451</v>
          </cell>
          <cell r="DF218">
            <v>-342.40950000006706</v>
          </cell>
          <cell r="DG218">
            <v>-612.68850000016391</v>
          </cell>
          <cell r="DH218">
            <v>-935.6797000002116</v>
          </cell>
          <cell r="DI218">
            <v>-48385.3097000001</v>
          </cell>
          <cell r="DJ218">
            <v>0</v>
          </cell>
          <cell r="DK218">
            <v>-171.13739999989048</v>
          </cell>
          <cell r="DL218">
            <v>0</v>
          </cell>
          <cell r="DM218">
            <v>-155.16300000017509</v>
          </cell>
          <cell r="DN218">
            <v>-979.81930000009015</v>
          </cell>
          <cell r="DO218">
            <v>-425.63540000002831</v>
          </cell>
          <cell r="DP218">
            <v>-676.83180000074208</v>
          </cell>
          <cell r="DQ218">
            <v>-326.77539999969304</v>
          </cell>
          <cell r="DR218">
            <v>-4220.9204999953508</v>
          </cell>
          <cell r="DS218">
            <v>-228.46739999949932</v>
          </cell>
          <cell r="DT218">
            <v>-880.14319999981672</v>
          </cell>
          <cell r="DU218">
            <v>-939.91519999969751</v>
          </cell>
          <cell r="DV218">
            <v>-368.52470000041649</v>
          </cell>
          <cell r="DW218">
            <v>0</v>
          </cell>
          <cell r="DX218">
            <v>0</v>
          </cell>
          <cell r="DY218">
            <v>0</v>
          </cell>
          <cell r="DZ218">
            <v>-51.871499999891967</v>
          </cell>
          <cell r="EA218">
            <v>-354.55499999970198</v>
          </cell>
          <cell r="EB218">
            <v>-955.13479999918491</v>
          </cell>
          <cell r="EC218">
            <v>-282.67099999915808</v>
          </cell>
          <cell r="ED218">
            <v>-159.63769999984652</v>
          </cell>
        </row>
        <row r="219">
          <cell r="F219">
            <v>0</v>
          </cell>
          <cell r="G219">
            <v>20.831090937368572</v>
          </cell>
          <cell r="H219">
            <v>-430.92301907017827</v>
          </cell>
          <cell r="I219">
            <v>-956.50201623886824</v>
          </cell>
          <cell r="J219">
            <v>-1158.0914852200076</v>
          </cell>
          <cell r="K219">
            <v>-1179.9734189053997</v>
          </cell>
          <cell r="L219">
            <v>16.853164064697921</v>
          </cell>
          <cell r="M219">
            <v>2.9612884223461151</v>
          </cell>
          <cell r="N219">
            <v>57.195281656458974</v>
          </cell>
          <cell r="O219">
            <v>7.4172808593139052</v>
          </cell>
          <cell r="P219">
            <v>0</v>
          </cell>
          <cell r="Q219">
            <v>9.7166460109874606</v>
          </cell>
          <cell r="R219">
            <v>-4248.1592700332403</v>
          </cell>
          <cell r="S219">
            <v>18.799188433215022</v>
          </cell>
          <cell r="T219">
            <v>25.585251744836569</v>
          </cell>
          <cell r="U219">
            <v>11.965193420648575</v>
          </cell>
          <cell r="V219">
            <v>-1601.2520192712545</v>
          </cell>
          <cell r="W219">
            <v>-1496.6462755342945</v>
          </cell>
          <cell r="X219">
            <v>-1308.5301722278818</v>
          </cell>
          <cell r="Y219">
            <v>23.078038031235337</v>
          </cell>
          <cell r="Z219">
            <v>36.268043730407953</v>
          </cell>
          <cell r="AA219">
            <v>24.511842944659293</v>
          </cell>
          <cell r="AB219">
            <v>17.27360574901104</v>
          </cell>
          <cell r="AC219">
            <v>0</v>
          </cell>
          <cell r="AD219">
            <v>0.78803292848169804</v>
          </cell>
          <cell r="AE219">
            <v>24.612583979964256</v>
          </cell>
          <cell r="AF219">
            <v>0.21075853984802961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0.27938089147210121</v>
          </cell>
          <cell r="AM219">
            <v>3.1832783361896873</v>
          </cell>
          <cell r="AN219">
            <v>20.939166210591793</v>
          </cell>
          <cell r="AO219">
            <v>0</v>
          </cell>
          <cell r="AP219">
            <v>0</v>
          </cell>
          <cell r="AQ219">
            <v>0</v>
          </cell>
          <cell r="AR219">
            <v>-9237.1411929875612</v>
          </cell>
          <cell r="AS219">
            <v>-67.262765550985932</v>
          </cell>
          <cell r="AT219">
            <v>-523.30710603203624</v>
          </cell>
          <cell r="AU219">
            <v>0</v>
          </cell>
          <cell r="AV219">
            <v>-4025.6426722155884</v>
          </cell>
          <cell r="AW219">
            <v>-371.70693359803408</v>
          </cell>
          <cell r="AX219">
            <v>0</v>
          </cell>
          <cell r="AY219">
            <v>0</v>
          </cell>
          <cell r="AZ219">
            <v>25.142028586938977</v>
          </cell>
          <cell r="BA219">
            <v>-2265.6421218067408</v>
          </cell>
          <cell r="BB219">
            <v>-1497.4790644664317</v>
          </cell>
          <cell r="BC219">
            <v>-335.79575112555176</v>
          </cell>
          <cell r="BD219">
            <v>-175.44680679403245</v>
          </cell>
          <cell r="BE219">
            <v>-4983.1682535111904</v>
          </cell>
          <cell r="BF219">
            <v>23.121686819009483</v>
          </cell>
          <cell r="BG219">
            <v>-369.7148560769856</v>
          </cell>
          <cell r="BH219">
            <v>-128.56991734635085</v>
          </cell>
          <cell r="BI219">
            <v>-2754.0432643154636</v>
          </cell>
          <cell r="BJ219">
            <v>-1135.7167487954721</v>
          </cell>
          <cell r="BK219">
            <v>0</v>
          </cell>
          <cell r="BL219">
            <v>3.5227036671712995</v>
          </cell>
          <cell r="BM219">
            <v>3.7758221263065934</v>
          </cell>
          <cell r="BN219">
            <v>-262.7916233856231</v>
          </cell>
          <cell r="BO219">
            <v>-262.87883104849607</v>
          </cell>
          <cell r="BP219">
            <v>-111.76247914414853</v>
          </cell>
          <cell r="BQ219">
            <v>11.889253976754844</v>
          </cell>
          <cell r="BR219">
            <v>-8059.338695153594</v>
          </cell>
          <cell r="BS219">
            <v>50.334525871090591</v>
          </cell>
          <cell r="BT219">
            <v>-118.38956872280687</v>
          </cell>
          <cell r="BU219">
            <v>-1665.8242904590443</v>
          </cell>
          <cell r="BV219">
            <v>-4315.4896093951538</v>
          </cell>
          <cell r="BW219">
            <v>-372.01411452144384</v>
          </cell>
          <cell r="BX219">
            <v>-1005.5051998253912</v>
          </cell>
          <cell r="BY219">
            <v>8.4524565972387791</v>
          </cell>
          <cell r="BZ219">
            <v>2.9658052735030651</v>
          </cell>
          <cell r="CA219">
            <v>0</v>
          </cell>
          <cell r="CB219">
            <v>-473.81970000080764</v>
          </cell>
          <cell r="CC219">
            <v>-92.953999999910593</v>
          </cell>
          <cell r="CD219">
            <v>-77.09499999973923</v>
          </cell>
          <cell r="CE219">
            <v>-12452.662299998105</v>
          </cell>
          <cell r="CF219">
            <v>-331.61109999939799</v>
          </cell>
          <cell r="CG219">
            <v>-4442.6530000008643</v>
          </cell>
          <cell r="CH219">
            <v>0</v>
          </cell>
          <cell r="CI219">
            <v>-3954.017100000754</v>
          </cell>
          <cell r="CJ219">
            <v>0</v>
          </cell>
          <cell r="CK219">
            <v>0</v>
          </cell>
          <cell r="CL219">
            <v>0</v>
          </cell>
          <cell r="CM219">
            <v>-461.66949999891222</v>
          </cell>
          <cell r="CN219">
            <v>-402.12470000050962</v>
          </cell>
          <cell r="CO219">
            <v>-1459.061999999918</v>
          </cell>
          <cell r="CP219">
            <v>-1401.5248999986798</v>
          </cell>
          <cell r="CQ219">
            <v>0</v>
          </cell>
          <cell r="CR219">
            <v>-13496.497999995947</v>
          </cell>
          <cell r="CS219">
            <v>-4999.7054999992251</v>
          </cell>
          <cell r="CT219">
            <v>-2170.1284999996424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-1137.4550000000745</v>
          </cell>
          <cell r="CZ219">
            <v>-1605.0810000002384</v>
          </cell>
          <cell r="DA219">
            <v>911.49550000019372</v>
          </cell>
          <cell r="DB219">
            <v>-2048.3289999999106</v>
          </cell>
          <cell r="DC219">
            <v>0</v>
          </cell>
          <cell r="DD219">
            <v>-2447.2945000007749</v>
          </cell>
          <cell r="DE219">
            <v>-17747.802999988198</v>
          </cell>
          <cell r="DF219">
            <v>-1295.9079999998212</v>
          </cell>
          <cell r="DG219">
            <v>-2804.1005000006407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-438.98499999940395</v>
          </cell>
          <cell r="DM219">
            <v>-1874.1495000012219</v>
          </cell>
          <cell r="DN219">
            <v>-4570.9769999999553</v>
          </cell>
          <cell r="DO219">
            <v>-2207.8344999998808</v>
          </cell>
          <cell r="DP219">
            <v>-4555.8485000003129</v>
          </cell>
          <cell r="DQ219">
            <v>0</v>
          </cell>
          <cell r="DR219">
            <v>-25642.355499997735</v>
          </cell>
          <cell r="DS219">
            <v>-1431.4769999999553</v>
          </cell>
          <cell r="DT219">
            <v>-1478.0855000000447</v>
          </cell>
          <cell r="DU219">
            <v>0</v>
          </cell>
          <cell r="DV219">
            <v>-3213.3960000006482</v>
          </cell>
          <cell r="DW219">
            <v>0</v>
          </cell>
          <cell r="DX219">
            <v>0</v>
          </cell>
          <cell r="DY219">
            <v>-123.92350000143051</v>
          </cell>
          <cell r="DZ219">
            <v>-3690.9824999999255</v>
          </cell>
          <cell r="EA219">
            <v>-4186.7154999990016</v>
          </cell>
          <cell r="EB219">
            <v>-5431.3454999998212</v>
          </cell>
          <cell r="EC219">
            <v>-4122.4155000001192</v>
          </cell>
          <cell r="ED219">
            <v>-1964.0144999995828</v>
          </cell>
        </row>
        <row r="220">
          <cell r="F220">
            <v>-538.04765623621643</v>
          </cell>
          <cell r="G220">
            <v>-323.91433763597161</v>
          </cell>
          <cell r="H220">
            <v>-800.95189422741532</v>
          </cell>
          <cell r="I220">
            <v>-2367.9512181468308</v>
          </cell>
          <cell r="J220">
            <v>-1858.7062001870945</v>
          </cell>
          <cell r="K220">
            <v>-1402.7116623967886</v>
          </cell>
          <cell r="L220">
            <v>-342.79217580426484</v>
          </cell>
          <cell r="M220">
            <v>2.9898751629516482</v>
          </cell>
          <cell r="N220">
            <v>-567.19071536976844</v>
          </cell>
          <cell r="O220">
            <v>-196.99469371791929</v>
          </cell>
          <cell r="P220">
            <v>0</v>
          </cell>
          <cell r="Q220">
            <v>-242.6197131536901</v>
          </cell>
          <cell r="R220">
            <v>-8412.1220262944698</v>
          </cell>
          <cell r="S220">
            <v>-459.52441401686519</v>
          </cell>
          <cell r="T220">
            <v>-558.07850396260619</v>
          </cell>
          <cell r="U220">
            <v>-240.51674721948802</v>
          </cell>
          <cell r="V220">
            <v>-1425.3893822412938</v>
          </cell>
          <cell r="W220">
            <v>-829.85112797562033</v>
          </cell>
          <cell r="X220">
            <v>-2241.3536289874464</v>
          </cell>
          <cell r="Y220">
            <v>-628.91648731101304</v>
          </cell>
          <cell r="Z220">
            <v>-851.80612153559923</v>
          </cell>
          <cell r="AA220">
            <v>-645.46450122259557</v>
          </cell>
          <cell r="AB220">
            <v>-532.08578472584486</v>
          </cell>
          <cell r="AC220">
            <v>0</v>
          </cell>
          <cell r="AD220">
            <v>0.86467291228473186</v>
          </cell>
          <cell r="AE220">
            <v>-2841.5418576449156</v>
          </cell>
          <cell r="AF220">
            <v>-5.9162319265305996</v>
          </cell>
          <cell r="AG220">
            <v>-9.141629446297884</v>
          </cell>
          <cell r="AH220">
            <v>-17.387225829064846</v>
          </cell>
          <cell r="AI220">
            <v>-811.8739501722157</v>
          </cell>
          <cell r="AJ220">
            <v>-788.4462810549885</v>
          </cell>
          <cell r="AK220">
            <v>-763.40016066096723</v>
          </cell>
          <cell r="AL220">
            <v>-10.866018492728472</v>
          </cell>
          <cell r="AM220">
            <v>-2.3594132987782359</v>
          </cell>
          <cell r="AN220">
            <v>-432.15094675403088</v>
          </cell>
          <cell r="AO220">
            <v>0</v>
          </cell>
          <cell r="AP220">
            <v>0</v>
          </cell>
          <cell r="AQ220">
            <v>0</v>
          </cell>
          <cell r="AR220">
            <v>-16745.641334503889</v>
          </cell>
          <cell r="AS220">
            <v>-1086.8308608792722</v>
          </cell>
          <cell r="AT220">
            <v>-1843.7167231440544</v>
          </cell>
          <cell r="AU220">
            <v>-2582.0481313932687</v>
          </cell>
          <cell r="AV220">
            <v>-2294.4969949023798</v>
          </cell>
          <cell r="AW220">
            <v>-992.59088517166674</v>
          </cell>
          <cell r="AX220">
            <v>-1667.4014268051833</v>
          </cell>
          <cell r="AY220">
            <v>0</v>
          </cell>
          <cell r="AZ220">
            <v>-765.89532273449004</v>
          </cell>
          <cell r="BA220">
            <v>-1443.7165384786204</v>
          </cell>
          <cell r="BB220">
            <v>-2006.8434126432985</v>
          </cell>
          <cell r="BC220">
            <v>-854.71390316449106</v>
          </cell>
          <cell r="BD220">
            <v>-1207.3871351992711</v>
          </cell>
          <cell r="BE220">
            <v>-13015.978186324239</v>
          </cell>
          <cell r="BF220">
            <v>-739.01360894739628</v>
          </cell>
          <cell r="BG220">
            <v>-943.16266430355608</v>
          </cell>
          <cell r="BH220">
            <v>-2060.4561645817012</v>
          </cell>
          <cell r="BI220">
            <v>-3924.7567779757082</v>
          </cell>
          <cell r="BJ220">
            <v>-442.4952207589522</v>
          </cell>
          <cell r="BK220">
            <v>-986.92542398814112</v>
          </cell>
          <cell r="BL220">
            <v>-97.473393255844712</v>
          </cell>
          <cell r="BM220">
            <v>3.8314208881929517</v>
          </cell>
          <cell r="BN220">
            <v>-1949.0117418952286</v>
          </cell>
          <cell r="BO220">
            <v>-1079.05244017113</v>
          </cell>
          <cell r="BP220">
            <v>-305.93989617563784</v>
          </cell>
          <cell r="BQ220">
            <v>-491.5222751442343</v>
          </cell>
          <cell r="BR220">
            <v>-19970.360989868641</v>
          </cell>
          <cell r="BS220">
            <v>-2252.5551498420537</v>
          </cell>
          <cell r="BT220">
            <v>-1911.7449560789391</v>
          </cell>
          <cell r="BU220">
            <v>-2784.5164681449533</v>
          </cell>
          <cell r="BV220">
            <v>-4475.2478433465585</v>
          </cell>
          <cell r="BW220">
            <v>-1331.3760932954028</v>
          </cell>
          <cell r="BX220">
            <v>-1364.7831838019192</v>
          </cell>
          <cell r="BY220">
            <v>-165.56717894785106</v>
          </cell>
          <cell r="BZ220">
            <v>3.0070836041122675</v>
          </cell>
          <cell r="CA220">
            <v>-2068.6013999991119</v>
          </cell>
          <cell r="CB220">
            <v>-1308.2745000002906</v>
          </cell>
          <cell r="CC220">
            <v>-1371.5213000001386</v>
          </cell>
          <cell r="CD220">
            <v>-939.17999999970198</v>
          </cell>
          <cell r="CE220">
            <v>-19282.587799996138</v>
          </cell>
          <cell r="CF220">
            <v>-1398.1357999993488</v>
          </cell>
          <cell r="CG220">
            <v>-42.399000000208616</v>
          </cell>
          <cell r="CH220">
            <v>-530.93549999967217</v>
          </cell>
          <cell r="CI220">
            <v>-4916.6889000004157</v>
          </cell>
          <cell r="CJ220">
            <v>-2038.8996999999508</v>
          </cell>
          <cell r="CK220">
            <v>-773.60319999977946</v>
          </cell>
          <cell r="CL220">
            <v>0</v>
          </cell>
          <cell r="CM220">
            <v>-1102.7220000009984</v>
          </cell>
          <cell r="CN220">
            <v>-3115.0417999997735</v>
          </cell>
          <cell r="CO220">
            <v>-1794.8768999995664</v>
          </cell>
          <cell r="CP220">
            <v>-2555.0445000007749</v>
          </cell>
          <cell r="CQ220">
            <v>-1014.2405000003055</v>
          </cell>
          <cell r="CR220">
            <v>105429.88699999452</v>
          </cell>
          <cell r="CS220">
            <v>121435.84800000023</v>
          </cell>
          <cell r="CT220">
            <v>-1.8849999997764826</v>
          </cell>
          <cell r="CU220">
            <v>-61.521999999880791</v>
          </cell>
          <cell r="CV220">
            <v>-220.22549999970943</v>
          </cell>
          <cell r="CW220">
            <v>-383.68250000011176</v>
          </cell>
          <cell r="CX220">
            <v>-618.13700000010431</v>
          </cell>
          <cell r="CY220">
            <v>-483.74149999953806</v>
          </cell>
          <cell r="CZ220">
            <v>-2374.8629999998957</v>
          </cell>
          <cell r="DA220">
            <v>-21529.2770000007</v>
          </cell>
          <cell r="DB220">
            <v>-88.464999999850988</v>
          </cell>
          <cell r="DC220">
            <v>9806.285500000231</v>
          </cell>
          <cell r="DD220">
            <v>-50.447999999858439</v>
          </cell>
          <cell r="DE220">
            <v>-9629.5164999961853</v>
          </cell>
          <cell r="DF220">
            <v>-153.95149999950081</v>
          </cell>
          <cell r="DG220">
            <v>-25.137500000186265</v>
          </cell>
          <cell r="DH220">
            <v>-104.32500000018626</v>
          </cell>
          <cell r="DI220">
            <v>-475.93699999991804</v>
          </cell>
          <cell r="DJ220">
            <v>-593.49649999942631</v>
          </cell>
          <cell r="DK220">
            <v>-687.09999999962747</v>
          </cell>
          <cell r="DL220">
            <v>-1441.1969999987632</v>
          </cell>
          <cell r="DM220">
            <v>-2137.3729999996722</v>
          </cell>
          <cell r="DN220">
            <v>-2591.0839999997988</v>
          </cell>
          <cell r="DO220">
            <v>-119.78100000042468</v>
          </cell>
          <cell r="DP220">
            <v>-456.05300000030547</v>
          </cell>
          <cell r="DQ220">
            <v>-844.08099999837577</v>
          </cell>
          <cell r="DR220">
            <v>-8890.8990000039339</v>
          </cell>
          <cell r="DS220">
            <v>-109.70699999947101</v>
          </cell>
          <cell r="DT220">
            <v>-15.223000000230968</v>
          </cell>
          <cell r="DU220">
            <v>-59.276999999769032</v>
          </cell>
          <cell r="DV220">
            <v>-151.51949999947101</v>
          </cell>
          <cell r="DW220">
            <v>-491.75849999953061</v>
          </cell>
          <cell r="DX220">
            <v>-623.88750000018626</v>
          </cell>
          <cell r="DY220">
            <v>-1368.4400000013411</v>
          </cell>
          <cell r="DZ220">
            <v>-2909.0570000000298</v>
          </cell>
          <cell r="EA220">
            <v>-1971.3145000003278</v>
          </cell>
          <cell r="EB220">
            <v>-1082.3219999996945</v>
          </cell>
          <cell r="EC220">
            <v>-89.746000000275671</v>
          </cell>
          <cell r="ED220">
            <v>-18.646999999880791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-2066.4171600006521</v>
          </cell>
          <cell r="G222">
            <v>-301.04488000273705</v>
          </cell>
          <cell r="H222">
            <v>-1228.8896000012755</v>
          </cell>
          <cell r="I222">
            <v>-3323.6737999990582</v>
          </cell>
          <cell r="J222">
            <v>-3015.3523000013083</v>
          </cell>
          <cell r="K222">
            <v>-3681.5126300007105</v>
          </cell>
          <cell r="L222">
            <v>-404.53369000181556</v>
          </cell>
          <cell r="M222">
            <v>-74.253159999847412</v>
          </cell>
          <cell r="N222">
            <v>-1396.4074300006032</v>
          </cell>
          <cell r="O222">
            <v>-182.19819999858737</v>
          </cell>
          <cell r="P222">
            <v>0</v>
          </cell>
          <cell r="Q222">
            <v>-2186.3674000017345</v>
          </cell>
          <cell r="R222">
            <v>-13564.538629978895</v>
          </cell>
          <cell r="S222">
            <v>-439.51130000129342</v>
          </cell>
          <cell r="T222">
            <v>-531.52549999952316</v>
          </cell>
          <cell r="U222">
            <v>-228.18259999901056</v>
          </cell>
          <cell r="V222">
            <v>-3018.9000000003725</v>
          </cell>
          <cell r="W222">
            <v>-2305.2538000009954</v>
          </cell>
          <cell r="X222">
            <v>-3513.8776999991387</v>
          </cell>
          <cell r="Y222">
            <v>-863.52854000031948</v>
          </cell>
          <cell r="Z222">
            <v>-1344.3706899993122</v>
          </cell>
          <cell r="AA222">
            <v>-732.40340000391006</v>
          </cell>
          <cell r="AB222">
            <v>-542.8018099963665</v>
          </cell>
          <cell r="AC222">
            <v>0</v>
          </cell>
          <cell r="AD222">
            <v>-44.183289997279644</v>
          </cell>
          <cell r="AE222">
            <v>-3231.8696800172329</v>
          </cell>
          <cell r="AF222">
            <v>-5.6810000017285347</v>
          </cell>
          <cell r="AG222">
            <v>-9.0669999998062849</v>
          </cell>
          <cell r="AH222">
            <v>-17.28999999910593</v>
          </cell>
          <cell r="AI222">
            <v>-803.61009999923408</v>
          </cell>
          <cell r="AJ222">
            <v>-771.25600000005215</v>
          </cell>
          <cell r="AK222">
            <v>-740.72159999981523</v>
          </cell>
          <cell r="AL222">
            <v>-10.341729994863272</v>
          </cell>
          <cell r="AM222">
            <v>-117.09545000270009</v>
          </cell>
          <cell r="AN222">
            <v>-756.80680000036955</v>
          </cell>
          <cell r="AO222">
            <v>0</v>
          </cell>
          <cell r="AP222">
            <v>0</v>
          </cell>
          <cell r="AQ222">
            <v>0</v>
          </cell>
          <cell r="AR222">
            <v>-31877.048579990864</v>
          </cell>
          <cell r="AS222">
            <v>-1148.4535000026226</v>
          </cell>
          <cell r="AT222">
            <v>-2516.027800001204</v>
          </cell>
          <cell r="AU222">
            <v>-2865.6718999985605</v>
          </cell>
          <cell r="AV222">
            <v>-7897.992019996047</v>
          </cell>
          <cell r="AW222">
            <v>-1346.9327999986708</v>
          </cell>
          <cell r="AX222">
            <v>-1615.5604999996722</v>
          </cell>
          <cell r="AY222">
            <v>0</v>
          </cell>
          <cell r="AZ222">
            <v>-924.69284999743104</v>
          </cell>
          <cell r="BA222">
            <v>-5408.9450099952519</v>
          </cell>
          <cell r="BB222">
            <v>-4184.3901000022888</v>
          </cell>
          <cell r="BC222">
            <v>-1302.9769000001252</v>
          </cell>
          <cell r="BD222">
            <v>-2665.4051999971271</v>
          </cell>
          <cell r="BE222">
            <v>-21213.815759986639</v>
          </cell>
          <cell r="BF222">
            <v>-971.97539999708533</v>
          </cell>
          <cell r="BG222">
            <v>-1465.3705000020564</v>
          </cell>
          <cell r="BH222">
            <v>-2290.79810000211</v>
          </cell>
          <cell r="BI222">
            <v>-8107.8832000009716</v>
          </cell>
          <cell r="BJ222">
            <v>-1558.0107099991292</v>
          </cell>
          <cell r="BK222">
            <v>-959.21130000054836</v>
          </cell>
          <cell r="BL222">
            <v>-139.9611499980092</v>
          </cell>
          <cell r="BM222">
            <v>-148.52877999469638</v>
          </cell>
          <cell r="BN222">
            <v>-2977.5779499970376</v>
          </cell>
          <cell r="BO222">
            <v>-1963.5412900038064</v>
          </cell>
          <cell r="BP222">
            <v>75.648219998925924</v>
          </cell>
          <cell r="BQ222">
            <v>-706.6055999994278</v>
          </cell>
          <cell r="BR222">
            <v>-38857.545459985733</v>
          </cell>
          <cell r="BS222">
            <v>-5893.2668499946594</v>
          </cell>
          <cell r="BT222">
            <v>-2120.5096000023186</v>
          </cell>
          <cell r="BU222">
            <v>-4439.1122000068426</v>
          </cell>
          <cell r="BV222">
            <v>-10632.731320001185</v>
          </cell>
          <cell r="BW222">
            <v>-1682.5153699982911</v>
          </cell>
          <cell r="BX222">
            <v>-2349.3026000037789</v>
          </cell>
          <cell r="BY222">
            <v>-365.29809000343084</v>
          </cell>
          <cell r="BZ222">
            <v>-118.16547000035644</v>
          </cell>
          <cell r="CA222">
            <v>-3326.4427499994636</v>
          </cell>
          <cell r="CB222">
            <v>-2573.5652700029314</v>
          </cell>
          <cell r="CC222">
            <v>-1948.7269999980927</v>
          </cell>
          <cell r="CD222">
            <v>-3407.9089399948716</v>
          </cell>
          <cell r="CE222">
            <v>-56942.35117995739</v>
          </cell>
          <cell r="CF222">
            <v>-5584.9809300005436</v>
          </cell>
          <cell r="CG222">
            <v>-5322.8655599988997</v>
          </cell>
          <cell r="CH222">
            <v>-1163.8717000000179</v>
          </cell>
          <cell r="CI222">
            <v>-12638.921999998391</v>
          </cell>
          <cell r="CJ222">
            <v>-2038.8996999990195</v>
          </cell>
          <cell r="CK222">
            <v>-773.60319999977946</v>
          </cell>
          <cell r="CL222">
            <v>-136.44610999524593</v>
          </cell>
          <cell r="CM222">
            <v>-2293.5834299996495</v>
          </cell>
          <cell r="CN222">
            <v>-8762.7446500062943</v>
          </cell>
          <cell r="CO222">
            <v>-4695.4527000002563</v>
          </cell>
          <cell r="CP222">
            <v>-8042.0822999998927</v>
          </cell>
          <cell r="CQ222">
            <v>-5488.8988999985158</v>
          </cell>
          <cell r="CR222">
            <v>69230.549150049686</v>
          </cell>
          <cell r="CS222">
            <v>107848.83900000528</v>
          </cell>
          <cell r="CT222">
            <v>-2351.7067999988794</v>
          </cell>
          <cell r="CU222">
            <v>-483.50209999829531</v>
          </cell>
          <cell r="CV222">
            <v>-785.30860000103712</v>
          </cell>
          <cell r="CW222">
            <v>-383.68249999918044</v>
          </cell>
          <cell r="CX222">
            <v>-791.68669999949634</v>
          </cell>
          <cell r="CY222">
            <v>-1621.1964999996126</v>
          </cell>
          <cell r="CZ222">
            <v>-7318.8599100001156</v>
          </cell>
          <cell r="DA222">
            <v>-26572.163439996541</v>
          </cell>
          <cell r="DB222">
            <v>-2569.4857000000775</v>
          </cell>
          <cell r="DC222">
            <v>7190.5120000001043</v>
          </cell>
          <cell r="DD222">
            <v>-2931.2095999978483</v>
          </cell>
          <cell r="DE222">
            <v>-97351.92658996582</v>
          </cell>
          <cell r="DF222">
            <v>-1792.2690000012517</v>
          </cell>
          <cell r="DG222">
            <v>-3441.9265000000596</v>
          </cell>
          <cell r="DH222">
            <v>-1040.0047000013292</v>
          </cell>
          <cell r="DI222">
            <v>-50034.417499996722</v>
          </cell>
          <cell r="DJ222">
            <v>-593.49650000035763</v>
          </cell>
          <cell r="DK222">
            <v>-858.23740000091493</v>
          </cell>
          <cell r="DL222">
            <v>-3638.3795000016689</v>
          </cell>
          <cell r="DM222">
            <v>-7241.5718900039792</v>
          </cell>
          <cell r="DN222">
            <v>-19269.591300003231</v>
          </cell>
          <cell r="DO222">
            <v>-2753.2508999966085</v>
          </cell>
          <cell r="DP222">
            <v>-5688.7333000004292</v>
          </cell>
          <cell r="DQ222">
            <v>-1000.0480999946594</v>
          </cell>
          <cell r="DR222">
            <v>-62699.860399961472</v>
          </cell>
          <cell r="DS222">
            <v>-1769.6513999998569</v>
          </cell>
          <cell r="DT222">
            <v>-2373.4516999982297</v>
          </cell>
          <cell r="DU222">
            <v>-999.19219999946654</v>
          </cell>
          <cell r="DV222">
            <v>-3733.4402000047266</v>
          </cell>
          <cell r="DW222">
            <v>-491.75849999859929</v>
          </cell>
          <cell r="DX222">
            <v>-623.88750000111759</v>
          </cell>
          <cell r="DY222">
            <v>-2339.1252700015903</v>
          </cell>
          <cell r="DZ222">
            <v>-12028.582450002432</v>
          </cell>
          <cell r="EA222">
            <v>-19240.762860000134</v>
          </cell>
          <cell r="EB222">
            <v>-11018.581699997187</v>
          </cell>
          <cell r="EC222">
            <v>-5939.1274200007319</v>
          </cell>
          <cell r="ED222">
            <v>-2142.2991999983788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A228" t="str">
            <v>Total Gas Fuel Burn Expense</v>
          </cell>
          <cell r="F228">
            <v>-2066.4171600006521</v>
          </cell>
          <cell r="G228">
            <v>-301.04488000273705</v>
          </cell>
          <cell r="H228">
            <v>-1228.8896000012755</v>
          </cell>
          <cell r="I228">
            <v>-3323.6737999990582</v>
          </cell>
          <cell r="J228">
            <v>-3015.3522999994457</v>
          </cell>
          <cell r="K228">
            <v>-3681.5126300007105</v>
          </cell>
          <cell r="L228">
            <v>-404.53369000181556</v>
          </cell>
          <cell r="M228">
            <v>-74.253159999847412</v>
          </cell>
          <cell r="N228">
            <v>-1396.4074300006032</v>
          </cell>
          <cell r="O228">
            <v>-182.19819999858737</v>
          </cell>
          <cell r="P228">
            <v>0</v>
          </cell>
          <cell r="Q228">
            <v>-2186.3674000017345</v>
          </cell>
          <cell r="R228">
            <v>-13564.538630008698</v>
          </cell>
          <cell r="S228">
            <v>-439.51130000129342</v>
          </cell>
          <cell r="T228">
            <v>-531.52549999952316</v>
          </cell>
          <cell r="U228">
            <v>-228.18259999901056</v>
          </cell>
          <cell r="V228">
            <v>-3018.8999999985099</v>
          </cell>
          <cell r="W228">
            <v>-2305.2538000009954</v>
          </cell>
          <cell r="X228">
            <v>-3513.8777000010014</v>
          </cell>
          <cell r="Y228">
            <v>-863.52854000031948</v>
          </cell>
          <cell r="Z228">
            <v>-1344.3706899993122</v>
          </cell>
          <cell r="AA228">
            <v>-732.40340000391006</v>
          </cell>
          <cell r="AB228">
            <v>-542.8018099963665</v>
          </cell>
          <cell r="AC228">
            <v>0</v>
          </cell>
          <cell r="AD228">
            <v>-44.183289997279644</v>
          </cell>
          <cell r="AE228">
            <v>-3231.8696800172329</v>
          </cell>
          <cell r="AF228">
            <v>-5.6810000017285347</v>
          </cell>
          <cell r="AG228">
            <v>-9.0669999998062849</v>
          </cell>
          <cell r="AH228">
            <v>-17.28999999910593</v>
          </cell>
          <cell r="AI228">
            <v>-803.61009999923408</v>
          </cell>
          <cell r="AJ228">
            <v>-771.25599999725819</v>
          </cell>
          <cell r="AK228">
            <v>-740.72159999981523</v>
          </cell>
          <cell r="AL228">
            <v>-10.341729994863272</v>
          </cell>
          <cell r="AM228">
            <v>-117.09545000270009</v>
          </cell>
          <cell r="AN228">
            <v>-756.80680000036955</v>
          </cell>
          <cell r="AO228">
            <v>0</v>
          </cell>
          <cell r="AP228">
            <v>0</v>
          </cell>
          <cell r="AQ228">
            <v>0</v>
          </cell>
          <cell r="AR228">
            <v>-31877.048579990864</v>
          </cell>
          <cell r="AS228">
            <v>-1148.4535000026226</v>
          </cell>
          <cell r="AT228">
            <v>-2516.027800001204</v>
          </cell>
          <cell r="AU228">
            <v>-2865.6718999966979</v>
          </cell>
          <cell r="AV228">
            <v>-7897.992019996047</v>
          </cell>
          <cell r="AW228">
            <v>-1346.9327999986708</v>
          </cell>
          <cell r="AX228">
            <v>-1615.5604999996722</v>
          </cell>
          <cell r="AY228">
            <v>0</v>
          </cell>
          <cell r="AZ228">
            <v>-924.69284999743104</v>
          </cell>
          <cell r="BA228">
            <v>-5408.9450099952519</v>
          </cell>
          <cell r="BB228">
            <v>-4184.3901000022888</v>
          </cell>
          <cell r="BC228">
            <v>-1302.9769000001252</v>
          </cell>
          <cell r="BD228">
            <v>-2665.4051999971271</v>
          </cell>
          <cell r="BE228">
            <v>-21213.815760016441</v>
          </cell>
          <cell r="BF228">
            <v>-971.97539999708533</v>
          </cell>
          <cell r="BG228">
            <v>-1465.3705000020564</v>
          </cell>
          <cell r="BH228">
            <v>-2290.79810000211</v>
          </cell>
          <cell r="BI228">
            <v>-8107.8832000009716</v>
          </cell>
          <cell r="BJ228">
            <v>-1558.0107099972665</v>
          </cell>
          <cell r="BK228">
            <v>-959.21130000054836</v>
          </cell>
          <cell r="BL228">
            <v>-139.9611499980092</v>
          </cell>
          <cell r="BM228">
            <v>-148.52877999469638</v>
          </cell>
          <cell r="BN228">
            <v>-2977.5779499970376</v>
          </cell>
          <cell r="BO228">
            <v>-1963.5412900038064</v>
          </cell>
          <cell r="BP228">
            <v>75.648219998925924</v>
          </cell>
          <cell r="BQ228">
            <v>-706.6055999994278</v>
          </cell>
          <cell r="BR228">
            <v>-38857.545459985733</v>
          </cell>
          <cell r="BS228">
            <v>-5893.2668499946594</v>
          </cell>
          <cell r="BT228">
            <v>-2120.5096000023186</v>
          </cell>
          <cell r="BU228">
            <v>-4439.1122000068426</v>
          </cell>
          <cell r="BV228">
            <v>-10632.731320001185</v>
          </cell>
          <cell r="BW228">
            <v>-1682.5153700001538</v>
          </cell>
          <cell r="BX228">
            <v>-2349.3026000037789</v>
          </cell>
          <cell r="BY228">
            <v>-365.29809000343084</v>
          </cell>
          <cell r="BZ228">
            <v>-118.16547000035644</v>
          </cell>
          <cell r="CA228">
            <v>-3326.4427499994636</v>
          </cell>
          <cell r="CB228">
            <v>-2573.5652700029314</v>
          </cell>
          <cell r="CC228">
            <v>-1948.7269999980927</v>
          </cell>
          <cell r="CD228">
            <v>-3407.9089399948716</v>
          </cell>
          <cell r="CE228">
            <v>-56942.35117995739</v>
          </cell>
          <cell r="CF228">
            <v>-5584.9809300005436</v>
          </cell>
          <cell r="CG228">
            <v>-5322.8655599988997</v>
          </cell>
          <cell r="CH228">
            <v>-1163.8717000000179</v>
          </cell>
          <cell r="CI228">
            <v>-12638.921999998391</v>
          </cell>
          <cell r="CJ228">
            <v>-2038.8996999971569</v>
          </cell>
          <cell r="CK228">
            <v>-773.60319999977946</v>
          </cell>
          <cell r="CL228">
            <v>-136.44610999524593</v>
          </cell>
          <cell r="CM228">
            <v>-2293.5834299996495</v>
          </cell>
          <cell r="CN228">
            <v>-8762.7446500062943</v>
          </cell>
          <cell r="CO228">
            <v>-4695.4527000002563</v>
          </cell>
          <cell r="CP228">
            <v>-8042.0822999998927</v>
          </cell>
          <cell r="CQ228">
            <v>-5488.8988999985158</v>
          </cell>
          <cell r="CR228">
            <v>69230.549150049686</v>
          </cell>
          <cell r="CS228">
            <v>107848.83900000528</v>
          </cell>
          <cell r="CT228">
            <v>-2351.7067999988794</v>
          </cell>
          <cell r="CU228">
            <v>-483.50209999829531</v>
          </cell>
          <cell r="CV228">
            <v>-785.30860000103712</v>
          </cell>
          <cell r="CW228">
            <v>-383.68250000104308</v>
          </cell>
          <cell r="CX228">
            <v>-791.68669999949634</v>
          </cell>
          <cell r="CY228">
            <v>-1621.1964999996126</v>
          </cell>
          <cell r="CZ228">
            <v>-7318.8599099963903</v>
          </cell>
          <cell r="DA228">
            <v>-26572.163439996541</v>
          </cell>
          <cell r="DB228">
            <v>-2569.4857000000775</v>
          </cell>
          <cell r="DC228">
            <v>7190.5120000001043</v>
          </cell>
          <cell r="DD228">
            <v>-2931.2095999978483</v>
          </cell>
          <cell r="DE228">
            <v>-97351.92658996582</v>
          </cell>
          <cell r="DF228">
            <v>-1792.2690000012517</v>
          </cell>
          <cell r="DG228">
            <v>-3441.9265000000596</v>
          </cell>
          <cell r="DH228">
            <v>-1040.0047000013292</v>
          </cell>
          <cell r="DI228">
            <v>-50034.417499996722</v>
          </cell>
          <cell r="DJ228">
            <v>-593.49650000035763</v>
          </cell>
          <cell r="DK228">
            <v>-858.23740000091493</v>
          </cell>
          <cell r="DL228">
            <v>-3638.3795000016689</v>
          </cell>
          <cell r="DM228">
            <v>-7241.5718900039792</v>
          </cell>
          <cell r="DN228">
            <v>-19269.591300003231</v>
          </cell>
          <cell r="DO228">
            <v>-2753.2508999966085</v>
          </cell>
          <cell r="DP228">
            <v>-5688.7333000004292</v>
          </cell>
          <cell r="DQ228">
            <v>-1000.0480999946594</v>
          </cell>
          <cell r="DR228">
            <v>-62699.860399961472</v>
          </cell>
          <cell r="DS228">
            <v>-1769.6513999998569</v>
          </cell>
          <cell r="DT228">
            <v>-2373.4516999982297</v>
          </cell>
          <cell r="DU228">
            <v>-999.19219999760389</v>
          </cell>
          <cell r="DV228">
            <v>-3733.4402000047266</v>
          </cell>
          <cell r="DW228">
            <v>-491.75849999859929</v>
          </cell>
          <cell r="DX228">
            <v>-623.88750000111759</v>
          </cell>
          <cell r="DY228">
            <v>-2339.1252700015903</v>
          </cell>
          <cell r="DZ228">
            <v>-12028.582450002432</v>
          </cell>
          <cell r="EA228">
            <v>-19240.762860000134</v>
          </cell>
          <cell r="EB228">
            <v>-11018.581699997187</v>
          </cell>
          <cell r="EC228">
            <v>-5939.1274200007319</v>
          </cell>
          <cell r="ED228">
            <v>-2142.2991999983788</v>
          </cell>
        </row>
        <row r="230">
          <cell r="A230" t="str">
            <v>Other Generation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829.57580999999482</v>
          </cell>
          <cell r="G233">
            <v>928.39320000000589</v>
          </cell>
          <cell r="H233">
            <v>1445.9230799999932</v>
          </cell>
          <cell r="I233">
            <v>1670.0607000000018</v>
          </cell>
          <cell r="J233">
            <v>1933.2161099999939</v>
          </cell>
          <cell r="K233">
            <v>2053.8441000000021</v>
          </cell>
          <cell r="L233">
            <v>1858.9825799999962</v>
          </cell>
          <cell r="M233">
            <v>1862.0097300000052</v>
          </cell>
          <cell r="N233">
            <v>1641.3515999999945</v>
          </cell>
          <cell r="O233">
            <v>1330.7156099999993</v>
          </cell>
          <cell r="P233">
            <v>896.23799999999756</v>
          </cell>
          <cell r="Q233">
            <v>691.45965000000433</v>
          </cell>
          <cell r="R233">
            <v>17326.799360000063</v>
          </cell>
          <cell r="S233">
            <v>838.53759999999602</v>
          </cell>
          <cell r="T233">
            <v>938.43455999999424</v>
          </cell>
          <cell r="U233">
            <v>1461.5731200000009</v>
          </cell>
          <cell r="V233">
            <v>1688.0831999999937</v>
          </cell>
          <cell r="W233">
            <v>1954.0812799999985</v>
          </cell>
          <cell r="X233">
            <v>2075.9808000000048</v>
          </cell>
          <cell r="Y233">
            <v>1879.0464000000065</v>
          </cell>
          <cell r="Z233">
            <v>1882.1215999999986</v>
          </cell>
          <cell r="AA233">
            <v>1659.0720000000001</v>
          </cell>
          <cell r="AB233">
            <v>1345.0329599999968</v>
          </cell>
          <cell r="AC233">
            <v>905.95200000000477</v>
          </cell>
          <cell r="AD233">
            <v>698.88383999999496</v>
          </cell>
          <cell r="AE233">
            <v>17813.291759999935</v>
          </cell>
          <cell r="AF233">
            <v>860.38391999999294</v>
          </cell>
          <cell r="AG233">
            <v>997.30884000001242</v>
          </cell>
          <cell r="AH233">
            <v>1499.6566199999943</v>
          </cell>
          <cell r="AI233">
            <v>1732.1831999999995</v>
          </cell>
          <cell r="AJ233">
            <v>2005.0799999999872</v>
          </cell>
          <cell r="AK233">
            <v>2130.18299999999</v>
          </cell>
          <cell r="AL233">
            <v>1928.0685599999997</v>
          </cell>
          <cell r="AM233">
            <v>1931.2194000000018</v>
          </cell>
          <cell r="AN233">
            <v>1702.3445999999967</v>
          </cell>
          <cell r="AO233">
            <v>1380.1497600000002</v>
          </cell>
          <cell r="AP233">
            <v>929.57039999999688</v>
          </cell>
          <cell r="AQ233">
            <v>717.14345999999205</v>
          </cell>
          <cell r="AR233">
            <v>17958.114520000294</v>
          </cell>
          <cell r="AS233">
            <v>869.07910999993328</v>
          </cell>
          <cell r="AT233">
            <v>972.668479999993</v>
          </cell>
          <cell r="AU233">
            <v>1514.7976400000043</v>
          </cell>
          <cell r="AV233">
            <v>1749.624599999981</v>
          </cell>
          <cell r="AW233">
            <v>2025.3034699999844</v>
          </cell>
          <cell r="AX233">
            <v>2151.6447000000044</v>
          </cell>
          <cell r="AY233">
            <v>1947.4990500000131</v>
          </cell>
          <cell r="AZ233">
            <v>1950.6768600000069</v>
          </cell>
          <cell r="BA233">
            <v>1719.4745999999868</v>
          </cell>
          <cell r="BB233">
            <v>1394.0200900000054</v>
          </cell>
          <cell r="BC233">
            <v>938.95140000001993</v>
          </cell>
          <cell r="BD233">
            <v>724.37452000001213</v>
          </cell>
          <cell r="BE233">
            <v>18401.53617000021</v>
          </cell>
          <cell r="BF233">
            <v>890.48708999995142</v>
          </cell>
          <cell r="BG233">
            <v>996.66084000002593</v>
          </cell>
          <cell r="BH233">
            <v>1552.1653500000248</v>
          </cell>
          <cell r="BI233">
            <v>1792.8062999999966</v>
          </cell>
          <cell r="BJ233">
            <v>2075.300579999981</v>
          </cell>
          <cell r="BK233">
            <v>2204.7984000000288</v>
          </cell>
          <cell r="BL233">
            <v>1995.6442199999874</v>
          </cell>
          <cell r="BM233">
            <v>1998.8741100000043</v>
          </cell>
          <cell r="BN233">
            <v>1761.9633000000031</v>
          </cell>
          <cell r="BO233">
            <v>1428.4455900000175</v>
          </cell>
          <cell r="BP233">
            <v>962.1359999999986</v>
          </cell>
          <cell r="BQ233">
            <v>742.25439000001643</v>
          </cell>
          <cell r="BR233">
            <v>18574.471570284106</v>
          </cell>
          <cell r="BS233">
            <v>898.92249999998603</v>
          </cell>
          <cell r="BT233">
            <v>1006.0484000000288</v>
          </cell>
          <cell r="BU233">
            <v>1566.8267999999807</v>
          </cell>
          <cell r="BV233">
            <v>1809.6959999999963</v>
          </cell>
          <cell r="BW233">
            <v>2094.8312000000151</v>
          </cell>
          <cell r="BX233">
            <v>2225.5590000000084</v>
          </cell>
          <cell r="BY233">
            <v>2014.3893000000098</v>
          </cell>
          <cell r="BZ233">
            <v>2017.6877000000095</v>
          </cell>
          <cell r="CA233">
            <v>1778.5530000000144</v>
          </cell>
          <cell r="CB233">
            <v>1441.5564702837728</v>
          </cell>
          <cell r="CC233">
            <v>971.18699999997625</v>
          </cell>
          <cell r="CD233">
            <v>749.21419999998761</v>
          </cell>
          <cell r="CE233">
            <v>19046.790719999932</v>
          </cell>
          <cell r="CF233">
            <v>919.94111999997403</v>
          </cell>
          <cell r="CG233">
            <v>1066.3415999999852</v>
          </cell>
          <cell r="CH233">
            <v>1603.5357599999988</v>
          </cell>
          <cell r="CI233">
            <v>1852.0920000000042</v>
          </cell>
          <cell r="CJ233">
            <v>2143.9252800000249</v>
          </cell>
          <cell r="CK233">
            <v>2277.6983999999939</v>
          </cell>
          <cell r="CL233">
            <v>2061.58679999999</v>
          </cell>
          <cell r="CM233">
            <v>2064.9794399999955</v>
          </cell>
          <cell r="CN233">
            <v>1820.2535999999964</v>
          </cell>
          <cell r="CO233">
            <v>1475.7314400000032</v>
          </cell>
          <cell r="CP233">
            <v>993.92399999999907</v>
          </cell>
          <cell r="CQ233">
            <v>766.7812799999956</v>
          </cell>
          <cell r="CR233">
            <v>19440.635459999554</v>
          </cell>
          <cell r="CS233">
            <v>940.8152799999807</v>
          </cell>
          <cell r="CT233">
            <v>1052.9282399999793</v>
          </cell>
          <cell r="CU233">
            <v>1639.8888400000287</v>
          </cell>
          <cell r="CV233">
            <v>1894.0152000000235</v>
          </cell>
          <cell r="CW233">
            <v>2192.4675600000191</v>
          </cell>
          <cell r="CX233">
            <v>2329.2461999999941</v>
          </cell>
          <cell r="CY233">
            <v>2108.2777599999972</v>
          </cell>
          <cell r="CZ233">
            <v>2111.7417000000132</v>
          </cell>
          <cell r="DA233">
            <v>1861.4256000000169</v>
          </cell>
          <cell r="DB233">
            <v>1509.1537799999933</v>
          </cell>
          <cell r="DC233">
            <v>1016.4713999999221</v>
          </cell>
          <cell r="DD233">
            <v>784.20390000002226</v>
          </cell>
          <cell r="DE233">
            <v>19604.653500000015</v>
          </cell>
          <cell r="DF233">
            <v>948.76274999999441</v>
          </cell>
          <cell r="DG233">
            <v>1061.8229999999749</v>
          </cell>
          <cell r="DH233">
            <v>1653.7027499999967</v>
          </cell>
          <cell r="DI233">
            <v>1910.0250000000233</v>
          </cell>
          <cell r="DJ233">
            <v>2211.0052499999874</v>
          </cell>
          <cell r="DK233">
            <v>2348.9099999999744</v>
          </cell>
          <cell r="DL233">
            <v>2126.073000000004</v>
          </cell>
          <cell r="DM233">
            <v>2129.5139999999956</v>
          </cell>
          <cell r="DN233">
            <v>1877.1975000000093</v>
          </cell>
          <cell r="DO233">
            <v>1521.828749999986</v>
          </cell>
          <cell r="DP233">
            <v>1025.0324999999721</v>
          </cell>
          <cell r="DQ233">
            <v>790.77899999998044</v>
          </cell>
          <cell r="DR233">
            <v>20026.920760000125</v>
          </cell>
          <cell r="DS233">
            <v>969.1697400000412</v>
          </cell>
          <cell r="DT233">
            <v>1084.6835999999894</v>
          </cell>
          <cell r="DU233">
            <v>1689.2799000000232</v>
          </cell>
          <cell r="DV233">
            <v>1951.1646000000183</v>
          </cell>
          <cell r="DW233">
            <v>2258.6032700000214</v>
          </cell>
          <cell r="DX233">
            <v>2399.5356000000029</v>
          </cell>
          <cell r="DY233">
            <v>2171.8358200000075</v>
          </cell>
          <cell r="DZ233">
            <v>2175.4163199999894</v>
          </cell>
          <cell r="EA233">
            <v>1917.600299999991</v>
          </cell>
          <cell r="EB233">
            <v>1554.6530999999959</v>
          </cell>
          <cell r="EC233">
            <v>1047.1461000000127</v>
          </cell>
          <cell r="ED233">
            <v>807.8324099999154</v>
          </cell>
        </row>
        <row r="235">
          <cell r="A235" t="str">
            <v>Total Other Generation</v>
          </cell>
          <cell r="F235">
            <v>829.57580999999482</v>
          </cell>
          <cell r="G235">
            <v>928.39320000000589</v>
          </cell>
          <cell r="H235">
            <v>1445.9230799999932</v>
          </cell>
          <cell r="I235">
            <v>1670.0607000000018</v>
          </cell>
          <cell r="J235">
            <v>1933.2161099999939</v>
          </cell>
          <cell r="K235">
            <v>2053.8441000000021</v>
          </cell>
          <cell r="L235">
            <v>1858.9825799999962</v>
          </cell>
          <cell r="M235">
            <v>1862.0097300000052</v>
          </cell>
          <cell r="N235">
            <v>1641.3515999999945</v>
          </cell>
          <cell r="O235">
            <v>1330.7156099999993</v>
          </cell>
          <cell r="P235">
            <v>896.23799999999756</v>
          </cell>
          <cell r="Q235">
            <v>691.45965000000433</v>
          </cell>
          <cell r="R235">
            <v>17326.799360000063</v>
          </cell>
          <cell r="S235">
            <v>838.53759999999602</v>
          </cell>
          <cell r="T235">
            <v>938.43455999999424</v>
          </cell>
          <cell r="U235">
            <v>1461.5731200000009</v>
          </cell>
          <cell r="V235">
            <v>1688.0831999999937</v>
          </cell>
          <cell r="W235">
            <v>1954.0812799999985</v>
          </cell>
          <cell r="X235">
            <v>2075.9808000000048</v>
          </cell>
          <cell r="Y235">
            <v>1879.0464000000065</v>
          </cell>
          <cell r="Z235">
            <v>1882.1215999999986</v>
          </cell>
          <cell r="AA235">
            <v>1659.0720000000001</v>
          </cell>
          <cell r="AB235">
            <v>1345.0329599999968</v>
          </cell>
          <cell r="AC235">
            <v>905.95200000000477</v>
          </cell>
          <cell r="AD235">
            <v>698.88383999999496</v>
          </cell>
          <cell r="AE235">
            <v>17813.291759999935</v>
          </cell>
          <cell r="AF235">
            <v>860.38391999999294</v>
          </cell>
          <cell r="AG235">
            <v>997.30884000001242</v>
          </cell>
          <cell r="AH235">
            <v>1499.6566199999943</v>
          </cell>
          <cell r="AI235">
            <v>1732.1831999999995</v>
          </cell>
          <cell r="AJ235">
            <v>2005.0799999999872</v>
          </cell>
          <cell r="AK235">
            <v>2130.18299999999</v>
          </cell>
          <cell r="AL235">
            <v>1928.0685599999997</v>
          </cell>
          <cell r="AM235">
            <v>1931.2194000000018</v>
          </cell>
          <cell r="AN235">
            <v>1702.3445999999967</v>
          </cell>
          <cell r="AO235">
            <v>1380.1497600000002</v>
          </cell>
          <cell r="AP235">
            <v>929.57039999999688</v>
          </cell>
          <cell r="AQ235">
            <v>717.14345999999205</v>
          </cell>
          <cell r="AR235">
            <v>17958.114520000294</v>
          </cell>
          <cell r="AS235">
            <v>869.07910999993328</v>
          </cell>
          <cell r="AT235">
            <v>972.668479999993</v>
          </cell>
          <cell r="AU235">
            <v>1514.7976400000043</v>
          </cell>
          <cell r="AV235">
            <v>1749.624599999981</v>
          </cell>
          <cell r="AW235">
            <v>2025.3034699999844</v>
          </cell>
          <cell r="AX235">
            <v>2151.6447000000044</v>
          </cell>
          <cell r="AY235">
            <v>1947.4990500000131</v>
          </cell>
          <cell r="AZ235">
            <v>1950.6768600000069</v>
          </cell>
          <cell r="BA235">
            <v>1719.4745999999868</v>
          </cell>
          <cell r="BB235">
            <v>1394.0200900000054</v>
          </cell>
          <cell r="BC235">
            <v>938.95140000001993</v>
          </cell>
          <cell r="BD235">
            <v>724.37452000001213</v>
          </cell>
          <cell r="BE235">
            <v>18401.53617000021</v>
          </cell>
          <cell r="BF235">
            <v>890.48708999995142</v>
          </cell>
          <cell r="BG235">
            <v>996.66084000002593</v>
          </cell>
          <cell r="BH235">
            <v>1552.1653500000248</v>
          </cell>
          <cell r="BI235">
            <v>1792.8062999999966</v>
          </cell>
          <cell r="BJ235">
            <v>2075.300579999981</v>
          </cell>
          <cell r="BK235">
            <v>2204.7984000000288</v>
          </cell>
          <cell r="BL235">
            <v>1995.6442199999874</v>
          </cell>
          <cell r="BM235">
            <v>1998.8741100000043</v>
          </cell>
          <cell r="BN235">
            <v>1761.9633000000031</v>
          </cell>
          <cell r="BO235">
            <v>1428.4455900000175</v>
          </cell>
          <cell r="BP235">
            <v>962.1359999999986</v>
          </cell>
          <cell r="BQ235">
            <v>742.25439000001643</v>
          </cell>
          <cell r="BR235">
            <v>18574.471570284106</v>
          </cell>
          <cell r="BS235">
            <v>898.92249999998603</v>
          </cell>
          <cell r="BT235">
            <v>1006.0484000000288</v>
          </cell>
          <cell r="BU235">
            <v>1566.8267999999807</v>
          </cell>
          <cell r="BV235">
            <v>1809.6959999999963</v>
          </cell>
          <cell r="BW235">
            <v>2094.8312000000151</v>
          </cell>
          <cell r="BX235">
            <v>2225.5590000000084</v>
          </cell>
          <cell r="BY235">
            <v>2014.3893000000098</v>
          </cell>
          <cell r="BZ235">
            <v>2017.6877000000095</v>
          </cell>
          <cell r="CA235">
            <v>1778.5530000000144</v>
          </cell>
          <cell r="CB235">
            <v>1441.5564702837728</v>
          </cell>
          <cell r="CC235">
            <v>971.18699999997625</v>
          </cell>
          <cell r="CD235">
            <v>749.21419999998761</v>
          </cell>
          <cell r="CE235">
            <v>19046.790719999932</v>
          </cell>
          <cell r="CF235">
            <v>919.94111999997403</v>
          </cell>
          <cell r="CG235">
            <v>1066.3415999999852</v>
          </cell>
          <cell r="CH235">
            <v>1603.5357599999988</v>
          </cell>
          <cell r="CI235">
            <v>1852.0920000000042</v>
          </cell>
          <cell r="CJ235">
            <v>2143.9252800000249</v>
          </cell>
          <cell r="CK235">
            <v>2277.6983999999939</v>
          </cell>
          <cell r="CL235">
            <v>2061.58679999999</v>
          </cell>
          <cell r="CM235">
            <v>2064.9794399999955</v>
          </cell>
          <cell r="CN235">
            <v>1820.2535999999964</v>
          </cell>
          <cell r="CO235">
            <v>1475.7314400000032</v>
          </cell>
          <cell r="CP235">
            <v>993.92399999999907</v>
          </cell>
          <cell r="CQ235">
            <v>766.7812799999956</v>
          </cell>
          <cell r="CR235">
            <v>19440.635459999554</v>
          </cell>
          <cell r="CS235">
            <v>940.8152799999807</v>
          </cell>
          <cell r="CT235">
            <v>1052.9282399999793</v>
          </cell>
          <cell r="CU235">
            <v>1639.8888400000287</v>
          </cell>
          <cell r="CV235">
            <v>1894.0152000000235</v>
          </cell>
          <cell r="CW235">
            <v>2192.4675600000191</v>
          </cell>
          <cell r="CX235">
            <v>2329.2461999999941</v>
          </cell>
          <cell r="CY235">
            <v>2108.2777599999972</v>
          </cell>
          <cell r="CZ235">
            <v>2111.7417000000132</v>
          </cell>
          <cell r="DA235">
            <v>1861.4256000000169</v>
          </cell>
          <cell r="DB235">
            <v>1509.1537799999933</v>
          </cell>
          <cell r="DC235">
            <v>1016.4713999999221</v>
          </cell>
          <cell r="DD235">
            <v>784.20390000002226</v>
          </cell>
          <cell r="DE235">
            <v>19604.653500000015</v>
          </cell>
          <cell r="DF235">
            <v>948.76274999999441</v>
          </cell>
          <cell r="DG235">
            <v>1061.8229999999749</v>
          </cell>
          <cell r="DH235">
            <v>1653.7027499999967</v>
          </cell>
          <cell r="DI235">
            <v>1910.0250000000233</v>
          </cell>
          <cell r="DJ235">
            <v>2211.0052499999874</v>
          </cell>
          <cell r="DK235">
            <v>2348.9099999999744</v>
          </cell>
          <cell r="DL235">
            <v>2126.073000000004</v>
          </cell>
          <cell r="DM235">
            <v>2129.5139999999956</v>
          </cell>
          <cell r="DN235">
            <v>1877.1975000000093</v>
          </cell>
          <cell r="DO235">
            <v>1521.828749999986</v>
          </cell>
          <cell r="DP235">
            <v>1025.0324999999721</v>
          </cell>
          <cell r="DQ235">
            <v>790.77899999998044</v>
          </cell>
          <cell r="DR235">
            <v>20026.920760000125</v>
          </cell>
          <cell r="DS235">
            <v>969.1697400000412</v>
          </cell>
          <cell r="DT235">
            <v>1084.6835999999894</v>
          </cell>
          <cell r="DU235">
            <v>1689.2799000000232</v>
          </cell>
          <cell r="DV235">
            <v>1951.1646000000183</v>
          </cell>
          <cell r="DW235">
            <v>2258.6032700000214</v>
          </cell>
          <cell r="DX235">
            <v>2399.5356000000029</v>
          </cell>
          <cell r="DY235">
            <v>2171.8358200000075</v>
          </cell>
          <cell r="DZ235">
            <v>2175.4163199999894</v>
          </cell>
          <cell r="EA235">
            <v>1917.600299999991</v>
          </cell>
          <cell r="EB235">
            <v>1554.6530999999959</v>
          </cell>
          <cell r="EC235">
            <v>1047.1461000000127</v>
          </cell>
          <cell r="ED235">
            <v>807.8324099999154</v>
          </cell>
        </row>
        <row r="237">
          <cell r="A237" t="str">
            <v>IRP Resources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-84701.200000000186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-87582.700000001118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-87582.700000001118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-87827.072999998927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-87827.072999998927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-91668.890000000596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-91668.890000000596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-97041.023999998346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-97041.023999998346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-99420.38000000082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-99420.38000000082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-108519.12000000104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-108519.12000000104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-115099.25999999791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-115099.25999999791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-117099.04000000097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-117099.04000000097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-122469.69999999925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-122469.69999999925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-73304.700000000186</v>
          </cell>
          <cell r="R242">
            <v>-74815.299999999814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-74815.299999999814</v>
          </cell>
          <cell r="AE242">
            <v>-84973.200000000186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-84973.200000000186</v>
          </cell>
          <cell r="AR242">
            <v>-91627.799999999814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-91627.799999999814</v>
          </cell>
          <cell r="BE242">
            <v>-83945.5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-83945.5</v>
          </cell>
          <cell r="BR242">
            <v>-83798.400000000373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-83798.400000000373</v>
          </cell>
          <cell r="CE242">
            <v>-92136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-92136</v>
          </cell>
          <cell r="CR242">
            <v>-104421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-104421</v>
          </cell>
          <cell r="DE242">
            <v>-107209.5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-107209.5</v>
          </cell>
          <cell r="DR242">
            <v>-116154.79999999981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-116154.79999999981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Total IRP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-84701.200000000186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-73304.700000000186</v>
          </cell>
          <cell r="R262">
            <v>-162398.00000000186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-87582.700000001118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-74815.299999999814</v>
          </cell>
          <cell r="AE262">
            <v>-172800.27299999818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-87827.072999998927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-84973.200000000186</v>
          </cell>
          <cell r="AR262">
            <v>-183296.69000000134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-91668.890000000596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-91627.799999999814</v>
          </cell>
          <cell r="BE262">
            <v>-180986.52399999835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-97041.023999998346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-83945.5</v>
          </cell>
          <cell r="BR262">
            <v>-183218.78000000119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-99420.38000000082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-83798.400000000373</v>
          </cell>
          <cell r="CE262">
            <v>-200655.12000000104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-108519.12000000104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-92136</v>
          </cell>
          <cell r="CR262">
            <v>-219520.25999999791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-115099.25999999791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-104421</v>
          </cell>
          <cell r="DE262">
            <v>-224308.53999999911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-117099.04000000097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-107209.5</v>
          </cell>
          <cell r="DR262">
            <v>-238624.5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-122469.69999999925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-116154.79999999981</v>
          </cell>
        </row>
        <row r="264">
          <cell r="A264" t="str">
            <v>Growth Station Resources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-126.84580000000005</v>
          </cell>
          <cell r="AF269">
            <v>0</v>
          </cell>
          <cell r="AG269">
            <v>0</v>
          </cell>
          <cell r="AH269">
            <v>-4.6173000000003412</v>
          </cell>
          <cell r="AI269">
            <v>0</v>
          </cell>
          <cell r="AJ269">
            <v>0</v>
          </cell>
          <cell r="AK269">
            <v>-122.22849999999994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-421.7485999999999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-421.7485999999999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A273" t="str">
            <v>Total Growth Station Resources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-126.84580000001006</v>
          </cell>
          <cell r="AF273">
            <v>0</v>
          </cell>
          <cell r="AG273">
            <v>0</v>
          </cell>
          <cell r="AH273">
            <v>-4.6172999999980675</v>
          </cell>
          <cell r="AI273">
            <v>0</v>
          </cell>
          <cell r="AJ273">
            <v>0</v>
          </cell>
          <cell r="AK273">
            <v>-122.22849999999994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-421.74859999999899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-421.74859999999899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</v>
          </cell>
          <cell r="F275">
            <v>-25598.466344729066</v>
          </cell>
          <cell r="G275">
            <v>-26466.099519073963</v>
          </cell>
          <cell r="H275">
            <v>-39690.010154753923</v>
          </cell>
          <cell r="I275">
            <v>-42023.96318565309</v>
          </cell>
          <cell r="J275">
            <v>-50092.027082815766</v>
          </cell>
          <cell r="K275">
            <v>-51828.380190521479</v>
          </cell>
          <cell r="L275">
            <v>-90835.651005476713</v>
          </cell>
          <cell r="M275">
            <v>-72730.987014561892</v>
          </cell>
          <cell r="N275">
            <v>-47720.047817796469</v>
          </cell>
          <cell r="O275">
            <v>-37016.208110764623</v>
          </cell>
          <cell r="P275">
            <v>-24941.840930789709</v>
          </cell>
          <cell r="Q275">
            <v>-25029.69658215344</v>
          </cell>
          <cell r="R275">
            <v>-536672.12952637672</v>
          </cell>
          <cell r="S275">
            <v>-28600.090109229088</v>
          </cell>
          <cell r="T275">
            <v>-28083.829084068537</v>
          </cell>
          <cell r="U275">
            <v>-40709.838832676411</v>
          </cell>
          <cell r="V275">
            <v>-41956.96536950767</v>
          </cell>
          <cell r="W275">
            <v>-50014.498173579574</v>
          </cell>
          <cell r="X275">
            <v>-53940.051166698337</v>
          </cell>
          <cell r="Y275">
            <v>-91548.350142538548</v>
          </cell>
          <cell r="Z275">
            <v>-68863.172681123018</v>
          </cell>
          <cell r="AA275">
            <v>-47429.445513531566</v>
          </cell>
          <cell r="AB275">
            <v>-37894.781231164932</v>
          </cell>
          <cell r="AC275">
            <v>-25075.272096544504</v>
          </cell>
          <cell r="AD275">
            <v>-22555.835126370192</v>
          </cell>
          <cell r="AE275">
            <v>-578679.90355300903</v>
          </cell>
          <cell r="AF275">
            <v>-27191.658630847931</v>
          </cell>
          <cell r="AG275">
            <v>-33812.742381155491</v>
          </cell>
          <cell r="AH275">
            <v>-44966.970744177699</v>
          </cell>
          <cell r="AI275">
            <v>-46279.589937061071</v>
          </cell>
          <cell r="AJ275">
            <v>-55487.495696917176</v>
          </cell>
          <cell r="AK275">
            <v>-62263.323025792837</v>
          </cell>
          <cell r="AL275">
            <v>-90741.731700599194</v>
          </cell>
          <cell r="AM275">
            <v>-69644.749944120646</v>
          </cell>
          <cell r="AN275">
            <v>-46122.626322731376</v>
          </cell>
          <cell r="AO275">
            <v>-42121.851621881127</v>
          </cell>
          <cell r="AP275">
            <v>-29011.662501573563</v>
          </cell>
          <cell r="AQ275">
            <v>-31035.501046523452</v>
          </cell>
          <cell r="AR275">
            <v>-526023.202886343</v>
          </cell>
          <cell r="AS275">
            <v>-24547.647120192647</v>
          </cell>
          <cell r="AT275">
            <v>-26966.923081636429</v>
          </cell>
          <cell r="AU275">
            <v>-44994.323655575514</v>
          </cell>
          <cell r="AV275">
            <v>-38314.307301789522</v>
          </cell>
          <cell r="AW275">
            <v>-50188.555175408721</v>
          </cell>
          <cell r="AX275">
            <v>-58855.789693728089</v>
          </cell>
          <cell r="AY275">
            <v>-92729.055496841669</v>
          </cell>
          <cell r="AZ275">
            <v>-63382.681056514382</v>
          </cell>
          <cell r="BA275">
            <v>-44417.937647357583</v>
          </cell>
          <cell r="BB275">
            <v>-34688.230626672506</v>
          </cell>
          <cell r="BC275">
            <v>-25292.549337491393</v>
          </cell>
          <cell r="BD275">
            <v>-21645.20269331336</v>
          </cell>
          <cell r="BE275">
            <v>-558572.75898599625</v>
          </cell>
          <cell r="BF275">
            <v>-26643.171037107706</v>
          </cell>
          <cell r="BG275">
            <v>-29885.078814506531</v>
          </cell>
          <cell r="BH275">
            <v>-42586.226534232497</v>
          </cell>
          <cell r="BI275">
            <v>-41272.084653750062</v>
          </cell>
          <cell r="BJ275">
            <v>-52983.605358555913</v>
          </cell>
          <cell r="BK275">
            <v>-62211.566443055868</v>
          </cell>
          <cell r="BL275">
            <v>-98827.321629941463</v>
          </cell>
          <cell r="BM275">
            <v>-69249.160259246826</v>
          </cell>
          <cell r="BN275">
            <v>-47483.949117302895</v>
          </cell>
          <cell r="BO275">
            <v>-38375.129164919257</v>
          </cell>
          <cell r="BP275">
            <v>-26071.865118727088</v>
          </cell>
          <cell r="BQ275">
            <v>-22983.600854456425</v>
          </cell>
          <cell r="BR275">
            <v>-553286.50093722343</v>
          </cell>
          <cell r="BS275">
            <v>-23364.305934429169</v>
          </cell>
          <cell r="BT275">
            <v>-29234.018667027354</v>
          </cell>
          <cell r="BU275">
            <v>-42857.144759148359</v>
          </cell>
          <cell r="BV275">
            <v>-39595.640658602118</v>
          </cell>
          <cell r="BW275">
            <v>-53682.922297433019</v>
          </cell>
          <cell r="BX275">
            <v>-57151.789202526212</v>
          </cell>
          <cell r="BY275">
            <v>-101841.59523776174</v>
          </cell>
          <cell r="BZ275">
            <v>-70309.91342201829</v>
          </cell>
          <cell r="CA275">
            <v>-48201.758017793298</v>
          </cell>
          <cell r="CB275">
            <v>-39596.686772465706</v>
          </cell>
          <cell r="CC275">
            <v>-24979.044364109635</v>
          </cell>
          <cell r="CD275">
            <v>-22471.681603983045</v>
          </cell>
          <cell r="CE275">
            <v>-616511.89637565613</v>
          </cell>
          <cell r="CF275">
            <v>-23655.991582170129</v>
          </cell>
          <cell r="CG275">
            <v>-31996.02559441328</v>
          </cell>
          <cell r="CH275">
            <v>-51707.904144868255</v>
          </cell>
          <cell r="CI275">
            <v>-44786.959927782416</v>
          </cell>
          <cell r="CJ275">
            <v>-60132.908723518252</v>
          </cell>
          <cell r="CK275">
            <v>-73134.863448947668</v>
          </cell>
          <cell r="CL275">
            <v>-108070.0391511023</v>
          </cell>
          <cell r="CM275">
            <v>-75794.018229991198</v>
          </cell>
          <cell r="CN275">
            <v>-50611.260471493006</v>
          </cell>
          <cell r="CO275">
            <v>-42191.068454220891</v>
          </cell>
          <cell r="CP275">
            <v>-27376.211813926697</v>
          </cell>
          <cell r="CQ275">
            <v>-27054.644833147526</v>
          </cell>
          <cell r="CR275">
            <v>-720761.84323740005</v>
          </cell>
          <cell r="CS275">
            <v>-30058.679019019008</v>
          </cell>
          <cell r="CT275">
            <v>-30926.321228668094</v>
          </cell>
          <cell r="CU275">
            <v>-56186.506631061435</v>
          </cell>
          <cell r="CV275">
            <v>-62740.956848815084</v>
          </cell>
          <cell r="CW275">
            <v>-64206.173963740468</v>
          </cell>
          <cell r="CX275">
            <v>-83399.005644604564</v>
          </cell>
          <cell r="CY275">
            <v>-120150.75731748343</v>
          </cell>
          <cell r="CZ275">
            <v>-89767.143982231617</v>
          </cell>
          <cell r="DA275">
            <v>-60761.880244940519</v>
          </cell>
          <cell r="DB275">
            <v>-55108.084669649601</v>
          </cell>
          <cell r="DC275">
            <v>-35837.327306166291</v>
          </cell>
          <cell r="DD275">
            <v>-31619.00638063252</v>
          </cell>
          <cell r="DE275">
            <v>-711207.76727581024</v>
          </cell>
          <cell r="DF275">
            <v>-33037.292177528143</v>
          </cell>
          <cell r="DG275">
            <v>-32026.924637362361</v>
          </cell>
          <cell r="DH275">
            <v>-56558.149823606014</v>
          </cell>
          <cell r="DI275">
            <v>-66153.150467216969</v>
          </cell>
          <cell r="DJ275">
            <v>-63629.141241043806</v>
          </cell>
          <cell r="DK275">
            <v>-85396.906581819057</v>
          </cell>
          <cell r="DL275">
            <v>-115205.66823685169</v>
          </cell>
          <cell r="DM275">
            <v>-88311.930597782135</v>
          </cell>
          <cell r="DN275">
            <v>-57552.798022374511</v>
          </cell>
          <cell r="DO275">
            <v>-52638.662066742778</v>
          </cell>
          <cell r="DP275">
            <v>-29724.789544388652</v>
          </cell>
          <cell r="DQ275">
            <v>-30972.353878855705</v>
          </cell>
          <cell r="DR275">
            <v>-712965.83235096931</v>
          </cell>
          <cell r="DS275">
            <v>-33933.299105837941</v>
          </cell>
          <cell r="DT275">
            <v>-33389.749417230487</v>
          </cell>
          <cell r="DU275">
            <v>-57532.706842243671</v>
          </cell>
          <cell r="DV275">
            <v>-53301.833862200379</v>
          </cell>
          <cell r="DW275">
            <v>-66993.892080038786</v>
          </cell>
          <cell r="DX275">
            <v>-89318.400592982769</v>
          </cell>
          <cell r="DY275">
            <v>-123752.88259148598</v>
          </cell>
          <cell r="DZ275">
            <v>-90426.688612729311</v>
          </cell>
          <cell r="EA275">
            <v>-56669.146366834641</v>
          </cell>
          <cell r="EB275">
            <v>-44540.185646533966</v>
          </cell>
          <cell r="EC275">
            <v>-31740.670457482338</v>
          </cell>
          <cell r="ED275">
            <v>-31366.376775547862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A277" t="str">
            <v>Net Power Cost/Net System Load</v>
          </cell>
          <cell r="F277">
            <v>-4.8498002461272449E-3</v>
          </cell>
          <cell r="G277">
            <v>-5.7509957972499137E-3</v>
          </cell>
          <cell r="H277">
            <v>-8.3161697721294559E-3</v>
          </cell>
          <cell r="I277">
            <v>-9.35845511751765E-3</v>
          </cell>
          <cell r="J277">
            <v>-1.0686702850225771E-2</v>
          </cell>
          <cell r="K277">
            <v>-1.0635792524720245E-2</v>
          </cell>
          <cell r="L277">
            <v>-1.6197641214695579E-2</v>
          </cell>
          <cell r="M277">
            <v>-1.3530042878080906E-2</v>
          </cell>
          <cell r="N277">
            <v>-1.0113807375624617E-2</v>
          </cell>
          <cell r="O277">
            <v>-7.9563868327454657E-3</v>
          </cell>
          <cell r="P277">
            <v>-5.2165657855383074E-3</v>
          </cell>
          <cell r="Q277">
            <v>-4.729705860171407E-3</v>
          </cell>
          <cell r="R277">
            <v>-9.0859536874177138E-3</v>
          </cell>
          <cell r="S277">
            <v>-5.4086229855130341E-3</v>
          </cell>
          <cell r="T277">
            <v>-6.097675672862124E-3</v>
          </cell>
          <cell r="U277">
            <v>-8.5207410685015361E-3</v>
          </cell>
          <cell r="V277">
            <v>-9.3424402506023796E-3</v>
          </cell>
          <cell r="W277">
            <v>-1.0675249956474175E-2</v>
          </cell>
          <cell r="X277">
            <v>-1.1085963604600124E-2</v>
          </cell>
          <cell r="Y277">
            <v>-1.6370871814928023E-2</v>
          </cell>
          <cell r="Z277">
            <v>-1.284596846029018E-2</v>
          </cell>
          <cell r="AA277">
            <v>-1.0085533377814926E-2</v>
          </cell>
          <cell r="AB277">
            <v>-8.1710102454408684E-3</v>
          </cell>
          <cell r="AC277">
            <v>-5.2512001183337986E-3</v>
          </cell>
          <cell r="AD277">
            <v>-4.2681080872704058E-3</v>
          </cell>
          <cell r="AE277">
            <v>-9.8312181064486026E-3</v>
          </cell>
          <cell r="AF277">
            <v>-5.1797372289001942E-3</v>
          </cell>
          <cell r="AG277">
            <v>-7.1752500303858824E-3</v>
          </cell>
          <cell r="AH277">
            <v>-9.489039286496137E-3</v>
          </cell>
          <cell r="AI277">
            <v>-1.039020172529348E-2</v>
          </cell>
          <cell r="AJ277">
            <v>-1.194037984653562E-2</v>
          </cell>
          <cell r="AK277">
            <v>-1.2839306467689937E-2</v>
          </cell>
          <cell r="AL277">
            <v>-1.6287488273462714E-2</v>
          </cell>
          <cell r="AM277">
            <v>-1.3030324541041693E-2</v>
          </cell>
          <cell r="AN277">
            <v>-9.8575733578236679E-3</v>
          </cell>
          <cell r="AO277">
            <v>-9.128402612656572E-3</v>
          </cell>
          <cell r="AP277">
            <v>-6.1134756901850551E-3</v>
          </cell>
          <cell r="AQ277">
            <v>-5.9058006441290445E-3</v>
          </cell>
          <cell r="AR277">
            <v>-8.9850062672667264E-3</v>
          </cell>
          <cell r="AS277">
            <v>-4.6887306536582685E-3</v>
          </cell>
          <cell r="AT277">
            <v>-5.9142125328186523E-3</v>
          </cell>
          <cell r="AU277">
            <v>-9.5248572152684119E-3</v>
          </cell>
          <cell r="AV277">
            <v>-8.6295421659166038E-3</v>
          </cell>
          <cell r="AW277">
            <v>-1.0833020871832133E-2</v>
          </cell>
          <cell r="AX277">
            <v>-1.220334906618703E-2</v>
          </cell>
          <cell r="AY277">
            <v>-1.6679466692664846E-2</v>
          </cell>
          <cell r="AZ277">
            <v>-1.1899710015647713E-2</v>
          </cell>
          <cell r="BA277">
            <v>-9.52052339563636E-3</v>
          </cell>
          <cell r="BB277">
            <v>-7.5448844283094729E-3</v>
          </cell>
          <cell r="BC277">
            <v>-5.3414738121198013E-3</v>
          </cell>
          <cell r="BD277">
            <v>-4.1262689229739635E-3</v>
          </cell>
          <cell r="BE277">
            <v>-9.5428554775587315E-3</v>
          </cell>
          <cell r="BF277">
            <v>-5.0885568769025724E-3</v>
          </cell>
          <cell r="BG277">
            <v>-6.5577639062475157E-3</v>
          </cell>
          <cell r="BH277">
            <v>-9.0190357260482301E-3</v>
          </cell>
          <cell r="BI277">
            <v>-9.2969351015064206E-3</v>
          </cell>
          <cell r="BJ277">
            <v>-1.1443362812268987E-2</v>
          </cell>
          <cell r="BK277">
            <v>-1.2901065950657653E-2</v>
          </cell>
          <cell r="BL277">
            <v>-1.7771681943976603E-2</v>
          </cell>
          <cell r="BM277">
            <v>-1.3003597905782982E-2</v>
          </cell>
          <cell r="BN277">
            <v>-1.0182080018424244E-2</v>
          </cell>
          <cell r="BO277">
            <v>-8.3516155127192349E-3</v>
          </cell>
          <cell r="BP277">
            <v>-5.5053646523930411E-3</v>
          </cell>
          <cell r="BQ277">
            <v>-4.3810836670488129E-3</v>
          </cell>
          <cell r="BR277">
            <v>-9.4472020902962583E-3</v>
          </cell>
          <cell r="BS277">
            <v>-4.459803233828552E-3</v>
          </cell>
          <cell r="BT277">
            <v>-6.4130207497257175E-3</v>
          </cell>
          <cell r="BU277">
            <v>-9.0719640835992266E-3</v>
          </cell>
          <cell r="BV277">
            <v>-8.9115521176843515E-3</v>
          </cell>
          <cell r="BW277">
            <v>-1.1594675786380293E-2</v>
          </cell>
          <cell r="BX277">
            <v>-1.1845999391770334E-2</v>
          </cell>
          <cell r="BY277">
            <v>-1.8301444270267808E-2</v>
          </cell>
          <cell r="BZ277">
            <v>-1.3195944589423192E-2</v>
          </cell>
          <cell r="CA277">
            <v>-1.0327395967316022E-2</v>
          </cell>
          <cell r="CB277">
            <v>-8.6176943404190354E-3</v>
          </cell>
          <cell r="CC277">
            <v>-5.269949182718392E-3</v>
          </cell>
          <cell r="CD277">
            <v>-4.2786682881121862E-3</v>
          </cell>
          <cell r="CE277">
            <v>-1.0494347479081512E-2</v>
          </cell>
          <cell r="CF277">
            <v>-4.5120370813620525E-3</v>
          </cell>
          <cell r="CG277">
            <v>-6.8084245346007322E-3</v>
          </cell>
          <cell r="CH277">
            <v>-1.0932207397825522E-2</v>
          </cell>
          <cell r="CI277">
            <v>-1.0081568322231504E-2</v>
          </cell>
          <cell r="CJ277">
            <v>-1.2977380817769557E-2</v>
          </cell>
          <cell r="CK277">
            <v>-1.5146298420525284E-2</v>
          </cell>
          <cell r="CL277">
            <v>-1.9407980269669167E-2</v>
          </cell>
          <cell r="CM277">
            <v>-1.4211670939243248E-2</v>
          </cell>
          <cell r="CN277">
            <v>-1.0837185080486478E-2</v>
          </cell>
          <cell r="CO277">
            <v>-9.1807456957440081E-3</v>
          </cell>
          <cell r="CP277">
            <v>-5.7676707914993131E-3</v>
          </cell>
          <cell r="CQ277">
            <v>-5.147045549588114E-3</v>
          </cell>
          <cell r="CR277">
            <v>-1.2295809157997439E-2</v>
          </cell>
          <cell r="CS277">
            <v>-5.7316768362483117E-3</v>
          </cell>
          <cell r="CT277">
            <v>-6.7720775606261441E-3</v>
          </cell>
          <cell r="CU277">
            <v>-1.1875844190264218E-2</v>
          </cell>
          <cell r="CV277">
            <v>-1.4113234015599829E-2</v>
          </cell>
          <cell r="CW277">
            <v>-1.3859658283990939E-2</v>
          </cell>
          <cell r="CX277">
            <v>-1.7260301435531034E-2</v>
          </cell>
          <cell r="CY277">
            <v>-2.1575470411846709E-2</v>
          </cell>
          <cell r="CZ277">
            <v>-1.682593175795688E-2</v>
          </cell>
          <cell r="DA277">
            <v>-1.3018488308773613E-2</v>
          </cell>
          <cell r="DB277">
            <v>-1.199386615474296E-2</v>
          </cell>
          <cell r="DC277">
            <v>-7.554518441349245E-3</v>
          </cell>
          <cell r="DD277">
            <v>-6.0151761351150412E-3</v>
          </cell>
          <cell r="DE277">
            <v>-1.2239153772398481E-2</v>
          </cell>
          <cell r="DF277">
            <v>-6.3485898503579108E-3</v>
          </cell>
          <cell r="DG277">
            <v>-7.0774322609956641E-3</v>
          </cell>
          <cell r="DH277">
            <v>-1.2066781650631242E-2</v>
          </cell>
          <cell r="DI277">
            <v>-1.5033241829954136E-2</v>
          </cell>
          <cell r="DJ277">
            <v>-1.3858180639925166E-2</v>
          </cell>
          <cell r="DK277">
            <v>-1.7840792907023229E-2</v>
          </cell>
          <cell r="DL277">
            <v>-2.083951479257351E-2</v>
          </cell>
          <cell r="DM277">
            <v>-1.6682422420569054E-2</v>
          </cell>
          <cell r="DN277">
            <v>-1.2448469754563263E-2</v>
          </cell>
          <cell r="DO277">
            <v>-1.1564113647065E-2</v>
          </cell>
          <cell r="DP277">
            <v>-6.3226477789299906E-3</v>
          </cell>
          <cell r="DQ277">
            <v>-5.9378665466098823E-3</v>
          </cell>
          <cell r="DR277">
            <v>-1.2292545015846201E-2</v>
          </cell>
          <cell r="DS277">
            <v>-6.5148868542976857E-3</v>
          </cell>
          <cell r="DT277">
            <v>-7.3745706650960585E-3</v>
          </cell>
          <cell r="DU277">
            <v>-1.2274217848442959E-2</v>
          </cell>
          <cell r="DV277">
            <v>-1.2111779185424609E-2</v>
          </cell>
          <cell r="DW277">
            <v>-1.459194437191158E-2</v>
          </cell>
          <cell r="DX277">
            <v>-1.8654104634048707E-2</v>
          </cell>
          <cell r="DY277">
            <v>-2.2465633457358081E-2</v>
          </cell>
          <cell r="DZ277">
            <v>-1.7155620881911915E-2</v>
          </cell>
          <cell r="EA277">
            <v>-1.2309672105832448E-2</v>
          </cell>
          <cell r="EB277">
            <v>-9.8278378189320392E-3</v>
          </cell>
          <cell r="EC277">
            <v>-6.7796251493525972E-3</v>
          </cell>
          <cell r="ED277">
            <v>-6.0328794146933262E-3</v>
          </cell>
        </row>
        <row r="278">
          <cell r="F278">
            <v>19.440096496038514</v>
          </cell>
          <cell r="G278">
            <v>17.959677749704106</v>
          </cell>
          <cell r="H278">
            <v>17.293247990408293</v>
          </cell>
          <cell r="I278">
            <v>15.852775175753461</v>
          </cell>
          <cell r="J278">
            <v>16.324081357967749</v>
          </cell>
          <cell r="K278">
            <v>15.897934765364386</v>
          </cell>
          <cell r="L278">
            <v>30.783752763003474</v>
          </cell>
          <cell r="M278">
            <v>24.608100097937722</v>
          </cell>
          <cell r="N278">
            <v>18.316386400824644</v>
          </cell>
          <cell r="O278">
            <v>17.524564177752236</v>
          </cell>
          <cell r="P278">
            <v>17.532574814276472</v>
          </cell>
          <cell r="Q278">
            <v>22.804958824071175</v>
          </cell>
          <cell r="R278">
            <v>19.823058821227161</v>
          </cell>
          <cell r="S278">
            <v>21.828547306532965</v>
          </cell>
          <cell r="T278">
            <v>19.15280124999218</v>
          </cell>
          <cell r="U278">
            <v>17.826201437607789</v>
          </cell>
          <cell r="V278">
            <v>15.907070123371234</v>
          </cell>
          <cell r="W278">
            <v>16.380730504255652</v>
          </cell>
          <cell r="X278">
            <v>16.629071302917126</v>
          </cell>
          <cell r="Y278">
            <v>31.181211965401527</v>
          </cell>
          <cell r="Z278">
            <v>23.416356581805729</v>
          </cell>
          <cell r="AA278">
            <v>18.296279563912957</v>
          </cell>
          <cell r="AB278">
            <v>18.031275596358292</v>
          </cell>
          <cell r="AC278">
            <v>17.714154990317901</v>
          </cell>
          <cell r="AD278">
            <v>20.655413181218957</v>
          </cell>
          <cell r="AE278">
            <v>21.440660237913605</v>
          </cell>
          <cell r="AF278">
            <v>20.858705374642092</v>
          </cell>
          <cell r="AG278">
            <v>22.376629060625415</v>
          </cell>
          <cell r="AH278">
            <v>19.789997453655278</v>
          </cell>
          <cell r="AI278">
            <v>17.633544395569885</v>
          </cell>
          <cell r="AJ278">
            <v>18.26448179622027</v>
          </cell>
          <cell r="AK278">
            <v>19.291203242643128</v>
          </cell>
          <cell r="AL278">
            <v>31.061936367239696</v>
          </cell>
          <cell r="AM278">
            <v>23.801301376280513</v>
          </cell>
          <cell r="AN278">
            <v>17.881769280439876</v>
          </cell>
          <cell r="AO278">
            <v>20.143047425839892</v>
          </cell>
          <cell r="AP278">
            <v>20.598436924237852</v>
          </cell>
          <cell r="AQ278">
            <v>28.562528745232481</v>
          </cell>
          <cell r="AR278">
            <v>19.625420338050603</v>
          </cell>
          <cell r="AS278">
            <v>18.924541369460684</v>
          </cell>
          <cell r="AT278">
            <v>18.575536101155873</v>
          </cell>
          <cell r="AU278">
            <v>19.901137982519959</v>
          </cell>
          <cell r="AV278">
            <v>14.672053589209353</v>
          </cell>
          <cell r="AW278">
            <v>16.603107862904043</v>
          </cell>
          <cell r="AX278">
            <v>18.327086760559411</v>
          </cell>
          <cell r="AY278">
            <v>31.901667517056769</v>
          </cell>
          <cell r="AZ278">
            <v>21.770082569116362</v>
          </cell>
          <cell r="BA278">
            <v>17.307623051674959</v>
          </cell>
          <cell r="BB278">
            <v>16.672008306473245</v>
          </cell>
          <cell r="BC278">
            <v>18.047801042864659</v>
          </cell>
          <cell r="BD278">
            <v>20.020425075857101</v>
          </cell>
          <cell r="BE278">
            <v>20.944729838842438</v>
          </cell>
          <cell r="BF278">
            <v>20.64464293985926</v>
          </cell>
          <cell r="BG278">
            <v>20.689790904205193</v>
          </cell>
          <cell r="BH278">
            <v>18.931292538272693</v>
          </cell>
          <cell r="BI278">
            <v>15.884447980290755</v>
          </cell>
          <cell r="BJ278">
            <v>17.616092844441638</v>
          </cell>
          <cell r="BK278">
            <v>19.469345063797466</v>
          </cell>
          <cell r="BL278">
            <v>34.16984412414935</v>
          </cell>
          <cell r="BM278">
            <v>23.90441716155917</v>
          </cell>
          <cell r="BN278">
            <v>18.595123343907897</v>
          </cell>
          <cell r="BO278">
            <v>18.536820239540443</v>
          </cell>
          <cell r="BP278">
            <v>18.69755100310319</v>
          </cell>
          <cell r="BQ278">
            <v>21.365565233740057</v>
          </cell>
          <cell r="BR278">
            <v>20.850842964307123</v>
          </cell>
          <cell r="BS278">
            <v>18.194020234336573</v>
          </cell>
          <cell r="BT278">
            <v>20.340783869761285</v>
          </cell>
          <cell r="BU278">
            <v>19.146979954264154</v>
          </cell>
          <cell r="BV278">
            <v>15.315803571993021</v>
          </cell>
          <cell r="BW278">
            <v>17.93845996193064</v>
          </cell>
          <cell r="BX278">
            <v>17.975822003266753</v>
          </cell>
          <cell r="BY278">
            <v>35.389940100671311</v>
          </cell>
          <cell r="BZ278">
            <v>24.392743929307198</v>
          </cell>
          <cell r="CA278">
            <v>18.971169603860726</v>
          </cell>
          <cell r="CB278">
            <v>19.223027022004782</v>
          </cell>
          <cell r="CC278">
            <v>18.004082689406616</v>
          </cell>
          <cell r="CD278">
            <v>20.995567252713752</v>
          </cell>
          <cell r="CE278">
            <v>23.305163159291141</v>
          </cell>
          <cell r="CF278">
            <v>18.514569648938505</v>
          </cell>
          <cell r="CG278">
            <v>21.603901065078546</v>
          </cell>
          <cell r="CH278">
            <v>23.217250224781484</v>
          </cell>
          <cell r="CI278">
            <v>17.410912172831232</v>
          </cell>
          <cell r="CJ278">
            <v>20.194591054466759</v>
          </cell>
          <cell r="CK278">
            <v>23.118557612036046</v>
          </cell>
          <cell r="CL278">
            <v>37.742979431568756</v>
          </cell>
          <cell r="CM278">
            <v>26.427233157146429</v>
          </cell>
          <cell r="CN278">
            <v>20.019247614439529</v>
          </cell>
          <cell r="CO278">
            <v>20.584754423229636</v>
          </cell>
          <cell r="CP278">
            <v>19.831367897371653</v>
          </cell>
          <cell r="CQ278">
            <v>25.404042571130869</v>
          </cell>
          <cell r="CR278">
            <v>27.43551079351786</v>
          </cell>
          <cell r="CS278">
            <v>23.642709623162226</v>
          </cell>
          <cell r="CT278">
            <v>21.735078270114961</v>
          </cell>
          <cell r="CU278">
            <v>25.354166631797717</v>
          </cell>
          <cell r="CV278">
            <v>24.513165505811759</v>
          </cell>
          <cell r="CW278">
            <v>21.670819491243897</v>
          </cell>
          <cell r="CX278">
            <v>26.495809750385071</v>
          </cell>
          <cell r="CY278">
            <v>42.172602729034026</v>
          </cell>
          <cell r="CZ278">
            <v>31.456350247216029</v>
          </cell>
          <cell r="DA278">
            <v>24.155567314243438</v>
          </cell>
          <cell r="DB278">
            <v>27.021754307596609</v>
          </cell>
          <cell r="DC278">
            <v>26.089885270321485</v>
          </cell>
          <cell r="DD278">
            <v>29.836710480103537</v>
          </cell>
          <cell r="DE278">
            <v>27.208123084494083</v>
          </cell>
          <cell r="DF278">
            <v>26.116085536817405</v>
          </cell>
          <cell r="DG278">
            <v>22.621654906723411</v>
          </cell>
          <cell r="DH278">
            <v>25.650687445312958</v>
          </cell>
          <cell r="DI278">
            <v>25.976027984142998</v>
          </cell>
          <cell r="DJ278">
            <v>21.583782277668881</v>
          </cell>
          <cell r="DK278">
            <v>27.266979124940629</v>
          </cell>
          <cell r="DL278">
            <v>40.64030312112461</v>
          </cell>
          <cell r="DM278">
            <v>31.102846916402807</v>
          </cell>
          <cell r="DN278">
            <v>22.994170041660979</v>
          </cell>
          <cell r="DO278">
            <v>25.941812802562104</v>
          </cell>
          <cell r="DP278">
            <v>21.749156400691188</v>
          </cell>
          <cell r="DQ278">
            <v>29.375167283326665</v>
          </cell>
          <cell r="DR278">
            <v>27.41228656612742</v>
          </cell>
          <cell r="DS278">
            <v>26.959818526211119</v>
          </cell>
          <cell r="DT278">
            <v>23.702863260094901</v>
          </cell>
          <cell r="DU278">
            <v>26.224300821034827</v>
          </cell>
          <cell r="DV278">
            <v>21.034828160522331</v>
          </cell>
          <cell r="DW278">
            <v>22.839467907805634</v>
          </cell>
          <cell r="DX278">
            <v>28.661866261370211</v>
          </cell>
          <cell r="DY278">
            <v>43.875194762854683</v>
          </cell>
          <cell r="DZ278">
            <v>32.007000035653668</v>
          </cell>
          <cell r="EA278">
            <v>22.755129263623225</v>
          </cell>
          <cell r="EB278">
            <v>22.060190114329142</v>
          </cell>
          <cell r="EC278">
            <v>23.339929597466295</v>
          </cell>
          <cell r="ED278">
            <v>29.89742651841841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A280" t="str">
            <v>Adjustments to Load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Net System Load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0">
          <cell r="A290" t="str">
            <v>Special Sales For Resale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C304" t="str">
            <v>COB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Four Corners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Mid Columbia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Mona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Palo Verde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SP15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STF Index Trades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C315" t="str">
            <v>COB</v>
          </cell>
          <cell r="F315">
            <v>0</v>
          </cell>
          <cell r="G315">
            <v>11.597000000001572</v>
          </cell>
          <cell r="H315">
            <v>28.339999999996508</v>
          </cell>
          <cell r="I315">
            <v>-2.7799999999988358</v>
          </cell>
          <cell r="J315">
            <v>5.7370000000009895</v>
          </cell>
          <cell r="K315">
            <v>25.614000000001397</v>
          </cell>
          <cell r="L315">
            <v>-13.520000000004075</v>
          </cell>
          <cell r="M315">
            <v>35.385999999998603</v>
          </cell>
          <cell r="N315">
            <v>4.5319999999992433</v>
          </cell>
          <cell r="O315">
            <v>0</v>
          </cell>
          <cell r="P315">
            <v>0</v>
          </cell>
          <cell r="Q315">
            <v>0</v>
          </cell>
          <cell r="R315">
            <v>103.82799999997951</v>
          </cell>
          <cell r="S315">
            <v>0</v>
          </cell>
          <cell r="T315">
            <v>0</v>
          </cell>
          <cell r="U315">
            <v>0</v>
          </cell>
          <cell r="V315">
            <v>3.3300000000017462</v>
          </cell>
          <cell r="W315">
            <v>8.6339999999981956</v>
          </cell>
          <cell r="X315">
            <v>110.67900000000373</v>
          </cell>
          <cell r="Y315">
            <v>-54.029999999998836</v>
          </cell>
          <cell r="Z315">
            <v>30.180000000007567</v>
          </cell>
          <cell r="AA315">
            <v>0.30499999999301508</v>
          </cell>
          <cell r="AB315">
            <v>0</v>
          </cell>
          <cell r="AC315">
            <v>4.7300000000032014</v>
          </cell>
          <cell r="AD315">
            <v>0</v>
          </cell>
          <cell r="AE315">
            <v>144.71200000005774</v>
          </cell>
          <cell r="AF315">
            <v>2.4000000000014552</v>
          </cell>
          <cell r="AG315">
            <v>5.3949999999967986</v>
          </cell>
          <cell r="AH315">
            <v>3.1959999999962747</v>
          </cell>
          <cell r="AI315">
            <v>23.120000000009895</v>
          </cell>
          <cell r="AJ315">
            <v>11.993000000002212</v>
          </cell>
          <cell r="AK315">
            <v>98.299999999995634</v>
          </cell>
          <cell r="AL315">
            <v>-86.220000000001164</v>
          </cell>
          <cell r="AM315">
            <v>77.684999999997672</v>
          </cell>
          <cell r="AN315">
            <v>0</v>
          </cell>
          <cell r="AO315">
            <v>0</v>
          </cell>
          <cell r="AP315">
            <v>0</v>
          </cell>
          <cell r="AQ315">
            <v>8.8430000000007567</v>
          </cell>
          <cell r="AR315">
            <v>39.652999999816529</v>
          </cell>
          <cell r="AS315">
            <v>0</v>
          </cell>
          <cell r="AT315">
            <v>0</v>
          </cell>
          <cell r="AU315">
            <v>0.47000000000116415</v>
          </cell>
          <cell r="AV315">
            <v>0</v>
          </cell>
          <cell r="AW315">
            <v>9.5659999999988941</v>
          </cell>
          <cell r="AX315">
            <v>18.211000000002969</v>
          </cell>
          <cell r="AY315">
            <v>-7.9440000000031432</v>
          </cell>
          <cell r="AZ315">
            <v>14.279999999998836</v>
          </cell>
          <cell r="BA315">
            <v>5.0700000000069849</v>
          </cell>
          <cell r="BB315">
            <v>0</v>
          </cell>
          <cell r="BC315">
            <v>0</v>
          </cell>
          <cell r="BD315">
            <v>0</v>
          </cell>
          <cell r="BE315">
            <v>73.641000000061467</v>
          </cell>
          <cell r="BF315">
            <v>0</v>
          </cell>
          <cell r="BG315">
            <v>0</v>
          </cell>
          <cell r="BH315">
            <v>0.29000000000087311</v>
          </cell>
          <cell r="BI315">
            <v>4.4199999999982538</v>
          </cell>
          <cell r="BJ315">
            <v>12.789000000004307</v>
          </cell>
          <cell r="BK315">
            <v>64.786000000000058</v>
          </cell>
          <cell r="BL315">
            <v>-19.76500000001397</v>
          </cell>
          <cell r="BM315">
            <v>10.525999999998021</v>
          </cell>
          <cell r="BN315">
            <v>0.59499999998661224</v>
          </cell>
          <cell r="BO315">
            <v>0</v>
          </cell>
          <cell r="BP315">
            <v>0</v>
          </cell>
          <cell r="BQ315">
            <v>0</v>
          </cell>
          <cell r="BR315">
            <v>53.89000000001397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10.531000000002678</v>
          </cell>
          <cell r="BX315">
            <v>25.928999999996449</v>
          </cell>
          <cell r="BY315">
            <v>-20.319999999992433</v>
          </cell>
          <cell r="BZ315">
            <v>20.589999999996508</v>
          </cell>
          <cell r="CA315">
            <v>17.159999999988941</v>
          </cell>
          <cell r="CB315">
            <v>0</v>
          </cell>
          <cell r="CC315">
            <v>0</v>
          </cell>
          <cell r="CD315">
            <v>0</v>
          </cell>
          <cell r="CE315">
            <v>59.461000000010245</v>
          </cell>
          <cell r="CF315">
            <v>0</v>
          </cell>
          <cell r="CG315">
            <v>0</v>
          </cell>
          <cell r="CH315">
            <v>8.6869999999980791</v>
          </cell>
          <cell r="CI315">
            <v>4.3840000000054715</v>
          </cell>
          <cell r="CJ315">
            <v>8.2930000000051223</v>
          </cell>
          <cell r="CK315">
            <v>60.715000000003783</v>
          </cell>
          <cell r="CL315">
            <v>-45.264000000010128</v>
          </cell>
          <cell r="CM315">
            <v>22.645999999993364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151.668999999878</v>
          </cell>
          <cell r="CS315">
            <v>32</v>
          </cell>
          <cell r="CT315">
            <v>0</v>
          </cell>
          <cell r="CU315">
            <v>0.96899999999732245</v>
          </cell>
          <cell r="CV315">
            <v>10.534999999988941</v>
          </cell>
          <cell r="CW315">
            <v>18.400000000001455</v>
          </cell>
          <cell r="CX315">
            <v>47.80000000000291</v>
          </cell>
          <cell r="CY315">
            <v>14.150000000008731</v>
          </cell>
          <cell r="CZ315">
            <v>18.095000000001164</v>
          </cell>
          <cell r="DA315">
            <v>9.7200000000011642</v>
          </cell>
          <cell r="DB315">
            <v>0</v>
          </cell>
          <cell r="DC315">
            <v>0</v>
          </cell>
          <cell r="DD315">
            <v>0</v>
          </cell>
          <cell r="DE315">
            <v>116.19099999999162</v>
          </cell>
          <cell r="DF315">
            <v>0</v>
          </cell>
          <cell r="DG315">
            <v>0</v>
          </cell>
          <cell r="DH315">
            <v>2.7999999998428393E-2</v>
          </cell>
          <cell r="DI315">
            <v>16.290000000008149</v>
          </cell>
          <cell r="DJ315">
            <v>17.050999999999476</v>
          </cell>
          <cell r="DK315">
            <v>71.405999999995402</v>
          </cell>
          <cell r="DL315">
            <v>-29.173999999999069</v>
          </cell>
          <cell r="DM315">
            <v>39.070000000006985</v>
          </cell>
          <cell r="DN315">
            <v>1.5200000000040745</v>
          </cell>
          <cell r="DO315">
            <v>0</v>
          </cell>
          <cell r="DP315">
            <v>0</v>
          </cell>
          <cell r="DQ315">
            <v>0</v>
          </cell>
          <cell r="DR315">
            <v>51.51500000001397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20.860000000000582</v>
          </cell>
          <cell r="DX315">
            <v>45.942000000002736</v>
          </cell>
          <cell r="DY315">
            <v>-47.254000000000815</v>
          </cell>
          <cell r="DZ315">
            <v>15.953999999997905</v>
          </cell>
          <cell r="EA315">
            <v>0</v>
          </cell>
          <cell r="EB315">
            <v>16.01299999999901</v>
          </cell>
          <cell r="EC315">
            <v>0</v>
          </cell>
          <cell r="ED315">
            <v>0</v>
          </cell>
        </row>
        <row r="316">
          <cell r="C316" t="str">
            <v>Four Corners</v>
          </cell>
          <cell r="F316">
            <v>9.272000000000844</v>
          </cell>
          <cell r="G316">
            <v>0</v>
          </cell>
          <cell r="H316">
            <v>2.9000000000451109E-2</v>
          </cell>
          <cell r="I316">
            <v>0</v>
          </cell>
          <cell r="J316">
            <v>0</v>
          </cell>
          <cell r="K316">
            <v>0</v>
          </cell>
          <cell r="L316">
            <v>30.690000000002328</v>
          </cell>
          <cell r="M316">
            <v>19.330000000016298</v>
          </cell>
          <cell r="N316">
            <v>0</v>
          </cell>
          <cell r="O316">
            <v>71.75</v>
          </cell>
          <cell r="P316">
            <v>20.820000000006985</v>
          </cell>
          <cell r="Q316">
            <v>50.929999999993015</v>
          </cell>
          <cell r="R316">
            <v>307.70499999984168</v>
          </cell>
          <cell r="S316">
            <v>98.020000000004075</v>
          </cell>
          <cell r="T316">
            <v>106.29999999998836</v>
          </cell>
          <cell r="U316">
            <v>36.25</v>
          </cell>
          <cell r="V316">
            <v>14.570999999996275</v>
          </cell>
          <cell r="W316">
            <v>0</v>
          </cell>
          <cell r="X316">
            <v>4.8099999999976717</v>
          </cell>
          <cell r="Y316">
            <v>14.379999999990105</v>
          </cell>
          <cell r="Z316">
            <v>0</v>
          </cell>
          <cell r="AA316">
            <v>0</v>
          </cell>
          <cell r="AB316">
            <v>0</v>
          </cell>
          <cell r="AC316">
            <v>16.070000000006985</v>
          </cell>
          <cell r="AD316">
            <v>17.304000000003725</v>
          </cell>
          <cell r="AE316">
            <v>148.02799999970011</v>
          </cell>
          <cell r="AF316">
            <v>-72.495999999999185</v>
          </cell>
          <cell r="AG316">
            <v>32.639999999999418</v>
          </cell>
          <cell r="AH316">
            <v>45.089999999996508</v>
          </cell>
          <cell r="AI316">
            <v>53.060000000012224</v>
          </cell>
          <cell r="AJ316">
            <v>0</v>
          </cell>
          <cell r="AK316">
            <v>0</v>
          </cell>
          <cell r="AL316">
            <v>17.084000000002561</v>
          </cell>
          <cell r="AM316">
            <v>2.6300000000046566</v>
          </cell>
          <cell r="AN316">
            <v>0.30999999999767169</v>
          </cell>
          <cell r="AO316">
            <v>3.8099999999976717</v>
          </cell>
          <cell r="AP316">
            <v>24.769999999989523</v>
          </cell>
          <cell r="AQ316">
            <v>41.129999999990105</v>
          </cell>
          <cell r="AR316">
            <v>172.69500000006519</v>
          </cell>
          <cell r="AS316">
            <v>62.585000000006403</v>
          </cell>
          <cell r="AT316">
            <v>0</v>
          </cell>
          <cell r="AU316">
            <v>35.029999999998836</v>
          </cell>
          <cell r="AV316">
            <v>22.529999999998836</v>
          </cell>
          <cell r="AW316">
            <v>0</v>
          </cell>
          <cell r="AX316">
            <v>6.819999999992433</v>
          </cell>
          <cell r="AY316">
            <v>0.40499999999883585</v>
          </cell>
          <cell r="AZ316">
            <v>0</v>
          </cell>
          <cell r="BA316">
            <v>0</v>
          </cell>
          <cell r="BB316">
            <v>0</v>
          </cell>
          <cell r="BC316">
            <v>25.75</v>
          </cell>
          <cell r="BD316">
            <v>19.57499999999709</v>
          </cell>
          <cell r="BE316">
            <v>194.21999999997206</v>
          </cell>
          <cell r="BF316">
            <v>48</v>
          </cell>
          <cell r="BG316">
            <v>8.3700000000098953</v>
          </cell>
          <cell r="BH316">
            <v>34.694999999992433</v>
          </cell>
          <cell r="BI316">
            <v>24.535000000003492</v>
          </cell>
          <cell r="BJ316">
            <v>0.18999999998777639</v>
          </cell>
          <cell r="BK316">
            <v>7.8000000000029104</v>
          </cell>
          <cell r="BL316">
            <v>0</v>
          </cell>
          <cell r="BM316">
            <v>0</v>
          </cell>
          <cell r="BN316">
            <v>1.2300000000104774</v>
          </cell>
          <cell r="BO316">
            <v>36.14000000001397</v>
          </cell>
          <cell r="BP316">
            <v>31.049999999988358</v>
          </cell>
          <cell r="BQ316">
            <v>2.2100000000064028</v>
          </cell>
          <cell r="BR316">
            <v>119.7300000002142</v>
          </cell>
          <cell r="BS316">
            <v>2.3700000000098953</v>
          </cell>
          <cell r="BT316">
            <v>27.926000000006752</v>
          </cell>
          <cell r="BU316">
            <v>53.959999999991851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0.91000000000349246</v>
          </cell>
          <cell r="CB316">
            <v>16.75</v>
          </cell>
          <cell r="CC316">
            <v>15.630000000004657</v>
          </cell>
          <cell r="CD316">
            <v>2.1840000000083819</v>
          </cell>
          <cell r="CE316">
            <v>253.54900000011548</v>
          </cell>
          <cell r="CF316">
            <v>11.653999999994994</v>
          </cell>
          <cell r="CG316">
            <v>26.929999999993015</v>
          </cell>
          <cell r="CH316">
            <v>78.630000000004657</v>
          </cell>
          <cell r="CI316">
            <v>8.1100000000005821</v>
          </cell>
          <cell r="CJ316">
            <v>0</v>
          </cell>
          <cell r="CK316">
            <v>0</v>
          </cell>
          <cell r="CL316">
            <v>17.154999999998836</v>
          </cell>
          <cell r="CM316">
            <v>9.7799999999988358</v>
          </cell>
          <cell r="CN316">
            <v>1.25</v>
          </cell>
          <cell r="CO316">
            <v>63.299999999988358</v>
          </cell>
          <cell r="CP316">
            <v>10.5</v>
          </cell>
          <cell r="CQ316">
            <v>26.239999999990687</v>
          </cell>
          <cell r="CR316">
            <v>639.77599999983795</v>
          </cell>
          <cell r="CS316">
            <v>43.586000000010245</v>
          </cell>
          <cell r="CT316">
            <v>25.485999999989872</v>
          </cell>
          <cell r="CU316">
            <v>125.15000000000873</v>
          </cell>
          <cell r="CV316">
            <v>70.840000000011059</v>
          </cell>
          <cell r="CW316">
            <v>0</v>
          </cell>
          <cell r="CX316">
            <v>8.4039999999949941</v>
          </cell>
          <cell r="CY316">
            <v>53.179999999993015</v>
          </cell>
          <cell r="CZ316">
            <v>6.7699999999895226</v>
          </cell>
          <cell r="DA316">
            <v>0.17000000001280569</v>
          </cell>
          <cell r="DB316">
            <v>154.84000000002561</v>
          </cell>
          <cell r="DC316">
            <v>86.330000000016298</v>
          </cell>
          <cell r="DD316">
            <v>65.020000000004075</v>
          </cell>
          <cell r="DE316">
            <v>430.4710000003688</v>
          </cell>
          <cell r="DF316">
            <v>98.014999999999418</v>
          </cell>
          <cell r="DG316">
            <v>55.879999999990105</v>
          </cell>
          <cell r="DH316">
            <v>36.653999999994994</v>
          </cell>
          <cell r="DI316">
            <v>30.710000000006403</v>
          </cell>
          <cell r="DJ316">
            <v>0</v>
          </cell>
          <cell r="DK316">
            <v>5.6719999999913853</v>
          </cell>
          <cell r="DL316">
            <v>5.3699999999953434</v>
          </cell>
          <cell r="DM316">
            <v>25.329999999987194</v>
          </cell>
          <cell r="DN316">
            <v>0</v>
          </cell>
          <cell r="DO316">
            <v>112.41000000000349</v>
          </cell>
          <cell r="DP316">
            <v>21.419999999983702</v>
          </cell>
          <cell r="DQ316">
            <v>39.010000000009313</v>
          </cell>
          <cell r="DR316">
            <v>395.70400000014342</v>
          </cell>
          <cell r="DS316">
            <v>101.0850000000064</v>
          </cell>
          <cell r="DT316">
            <v>48.139999999999418</v>
          </cell>
          <cell r="DU316">
            <v>64.364000000001397</v>
          </cell>
          <cell r="DV316">
            <v>54.020000000004075</v>
          </cell>
          <cell r="DW316">
            <v>0</v>
          </cell>
          <cell r="DX316">
            <v>0</v>
          </cell>
          <cell r="DY316">
            <v>0</v>
          </cell>
          <cell r="DZ316">
            <v>15.619999999995343</v>
          </cell>
          <cell r="EA316">
            <v>0.30999999999767169</v>
          </cell>
          <cell r="EB316">
            <v>49.589999999996508</v>
          </cell>
          <cell r="EC316">
            <v>17.379999999975553</v>
          </cell>
          <cell r="ED316">
            <v>45.195000000006985</v>
          </cell>
        </row>
        <row r="317">
          <cell r="C317" t="str">
            <v>Mid Columbia</v>
          </cell>
          <cell r="F317">
            <v>10.409999999974389</v>
          </cell>
          <cell r="G317">
            <v>85.5</v>
          </cell>
          <cell r="H317">
            <v>477.17000000001281</v>
          </cell>
          <cell r="I317">
            <v>168.375</v>
          </cell>
          <cell r="J317">
            <v>71.322949999999992</v>
          </cell>
          <cell r="K317">
            <v>137.18899999999849</v>
          </cell>
          <cell r="L317">
            <v>-89.023999999990338</v>
          </cell>
          <cell r="M317">
            <v>378.5460000000021</v>
          </cell>
          <cell r="N317">
            <v>303.11000000001513</v>
          </cell>
          <cell r="O317">
            <v>90.299999999988358</v>
          </cell>
          <cell r="P317">
            <v>18.680000000007567</v>
          </cell>
          <cell r="Q317">
            <v>-2085.1199999999953</v>
          </cell>
          <cell r="R317">
            <v>-1110.8361099999747</v>
          </cell>
          <cell r="S317">
            <v>14.53099999999904</v>
          </cell>
          <cell r="T317">
            <v>32.880000000004657</v>
          </cell>
          <cell r="U317">
            <v>107.57700000000477</v>
          </cell>
          <cell r="V317">
            <v>86.527999999998428</v>
          </cell>
          <cell r="W317">
            <v>23.124099999999999</v>
          </cell>
          <cell r="X317">
            <v>8.8497899999999845</v>
          </cell>
          <cell r="Y317">
            <v>-92.579999999987194</v>
          </cell>
          <cell r="Z317">
            <v>58.930000000000291</v>
          </cell>
          <cell r="AA317">
            <v>17.780000000006112</v>
          </cell>
          <cell r="AB317">
            <v>28.117999999994936</v>
          </cell>
          <cell r="AC317">
            <v>1.0000000002037268E-2</v>
          </cell>
          <cell r="AD317">
            <v>-1396.5840000000026</v>
          </cell>
          <cell r="AE317">
            <v>-462.73127999989083</v>
          </cell>
          <cell r="AF317">
            <v>0</v>
          </cell>
          <cell r="AG317">
            <v>2.8829999999998108</v>
          </cell>
          <cell r="AH317">
            <v>56.507000000001426</v>
          </cell>
          <cell r="AI317">
            <v>178.40099999999802</v>
          </cell>
          <cell r="AJ317">
            <v>33.303700000000163</v>
          </cell>
          <cell r="AK317">
            <v>25.711020000000019</v>
          </cell>
          <cell r="AL317">
            <v>-12.584999999991851</v>
          </cell>
          <cell r="AM317">
            <v>40.293999999994412</v>
          </cell>
          <cell r="AN317">
            <v>27.910000000003492</v>
          </cell>
          <cell r="AO317">
            <v>18.052999999999884</v>
          </cell>
          <cell r="AP317">
            <v>15.835999999999331</v>
          </cell>
          <cell r="AQ317">
            <v>-849.04499999999825</v>
          </cell>
          <cell r="AR317">
            <v>-1229.701999999932</v>
          </cell>
          <cell r="AS317">
            <v>2.3909999999996217</v>
          </cell>
          <cell r="AT317">
            <v>0</v>
          </cell>
          <cell r="AU317">
            <v>72.391999999999825</v>
          </cell>
          <cell r="AV317">
            <v>96.139999999999418</v>
          </cell>
          <cell r="AW317">
            <v>41.054000000000087</v>
          </cell>
          <cell r="AX317">
            <v>57.323999999998705</v>
          </cell>
          <cell r="AY317">
            <v>-196.23999999999069</v>
          </cell>
          <cell r="AZ317">
            <v>13.60399999999936</v>
          </cell>
          <cell r="BA317">
            <v>44.979999999995925</v>
          </cell>
          <cell r="BB317">
            <v>0.69600000000355067</v>
          </cell>
          <cell r="BC317">
            <v>0</v>
          </cell>
          <cell r="BD317">
            <v>-1362.0429999999978</v>
          </cell>
          <cell r="BE317">
            <v>-1162.2552999999607</v>
          </cell>
          <cell r="BF317">
            <v>5.5900000000037835</v>
          </cell>
          <cell r="BG317">
            <v>18.567999999999302</v>
          </cell>
          <cell r="BH317">
            <v>38.535999999992782</v>
          </cell>
          <cell r="BI317">
            <v>49.459999999991851</v>
          </cell>
          <cell r="BJ317">
            <v>75.487999999999374</v>
          </cell>
          <cell r="BK317">
            <v>70.657700000000659</v>
          </cell>
          <cell r="BL317">
            <v>-241.14000000001397</v>
          </cell>
          <cell r="BM317">
            <v>53.235000000000582</v>
          </cell>
          <cell r="BN317">
            <v>34.880000000004657</v>
          </cell>
          <cell r="BO317">
            <v>18.5</v>
          </cell>
          <cell r="BP317">
            <v>2.1700000000055297</v>
          </cell>
          <cell r="BQ317">
            <v>-1288.2000000000116</v>
          </cell>
          <cell r="BR317">
            <v>-1864.8030000000726</v>
          </cell>
          <cell r="BS317">
            <v>0.2150000000037835</v>
          </cell>
          <cell r="BT317">
            <v>2.0299999999988358</v>
          </cell>
          <cell r="BU317">
            <v>14.010000000009313</v>
          </cell>
          <cell r="BV317">
            <v>36.349999999991269</v>
          </cell>
          <cell r="BW317">
            <v>82.382999999999811</v>
          </cell>
          <cell r="BX317">
            <v>65.606999999999971</v>
          </cell>
          <cell r="BY317">
            <v>-235.42000000001281</v>
          </cell>
          <cell r="BZ317">
            <v>26.144000000000233</v>
          </cell>
          <cell r="CA317">
            <v>19.369999999995343</v>
          </cell>
          <cell r="CB317">
            <v>6.319999999992433</v>
          </cell>
          <cell r="CC317">
            <v>0.43800000000192085</v>
          </cell>
          <cell r="CD317">
            <v>-1882.25</v>
          </cell>
          <cell r="CE317">
            <v>-1606.3280000003288</v>
          </cell>
          <cell r="CF317">
            <v>0</v>
          </cell>
          <cell r="CG317">
            <v>0</v>
          </cell>
          <cell r="CH317">
            <v>25.135999999998603</v>
          </cell>
          <cell r="CI317">
            <v>10.669999999998254</v>
          </cell>
          <cell r="CJ317">
            <v>68.041000000001077</v>
          </cell>
          <cell r="CK317">
            <v>158.81999999999971</v>
          </cell>
          <cell r="CL317">
            <v>-273.77000000001863</v>
          </cell>
          <cell r="CM317">
            <v>30.514999999999418</v>
          </cell>
          <cell r="CN317">
            <v>19.889999999999418</v>
          </cell>
          <cell r="CO317">
            <v>1.3300000000017462</v>
          </cell>
          <cell r="CP317">
            <v>6.4200000000128057</v>
          </cell>
          <cell r="CQ317">
            <v>-1653.3799999999901</v>
          </cell>
          <cell r="CR317">
            <v>-257.98600000003353</v>
          </cell>
          <cell r="CS317">
            <v>507.58999999999651</v>
          </cell>
          <cell r="CT317">
            <v>2.010999999998603</v>
          </cell>
          <cell r="CU317">
            <v>74.726000000009662</v>
          </cell>
          <cell r="CV317">
            <v>26.346000000005006</v>
          </cell>
          <cell r="CW317">
            <v>58.021999999999025</v>
          </cell>
          <cell r="CX317">
            <v>116.13799999999901</v>
          </cell>
          <cell r="CY317">
            <v>92.815000000002328</v>
          </cell>
          <cell r="CZ317">
            <v>36.118000000002212</v>
          </cell>
          <cell r="DA317">
            <v>18.630000000004657</v>
          </cell>
          <cell r="DB317">
            <v>6.2370000000009895</v>
          </cell>
          <cell r="DC317">
            <v>4.978000000002794</v>
          </cell>
          <cell r="DD317">
            <v>-1201.5970000000016</v>
          </cell>
          <cell r="DE317">
            <v>-1538.8749999998836</v>
          </cell>
          <cell r="DF317">
            <v>5.4830000000001746</v>
          </cell>
          <cell r="DG317">
            <v>4.0060000000012224</v>
          </cell>
          <cell r="DH317">
            <v>58.599999999991269</v>
          </cell>
          <cell r="DI317">
            <v>-449.47400000000198</v>
          </cell>
          <cell r="DJ317">
            <v>57.529000000000451</v>
          </cell>
          <cell r="DK317">
            <v>162.72999999999956</v>
          </cell>
          <cell r="DL317">
            <v>-199.98999999999069</v>
          </cell>
          <cell r="DM317">
            <v>41.405999999995402</v>
          </cell>
          <cell r="DN317">
            <v>25.864000000001397</v>
          </cell>
          <cell r="DO317">
            <v>9.4060000000026776</v>
          </cell>
          <cell r="DP317">
            <v>4.9949999999953434</v>
          </cell>
          <cell r="DQ317">
            <v>-1259.429999999993</v>
          </cell>
          <cell r="DR317">
            <v>-888.76500000001397</v>
          </cell>
          <cell r="DS317">
            <v>0</v>
          </cell>
          <cell r="DT317">
            <v>0</v>
          </cell>
          <cell r="DU317">
            <v>34.510000000009313</v>
          </cell>
          <cell r="DV317">
            <v>21.864999999990687</v>
          </cell>
          <cell r="DW317">
            <v>45.701999999997497</v>
          </cell>
          <cell r="DX317">
            <v>238.76500000000669</v>
          </cell>
          <cell r="DY317">
            <v>-114.36000000001513</v>
          </cell>
          <cell r="DZ317">
            <v>76.960000000006403</v>
          </cell>
          <cell r="EA317">
            <v>5.2250000000058208</v>
          </cell>
          <cell r="EB317">
            <v>0.64999999999417923</v>
          </cell>
          <cell r="EC317">
            <v>2.3999999997613486E-2</v>
          </cell>
          <cell r="ED317">
            <v>-1198.1059999999925</v>
          </cell>
        </row>
        <row r="318">
          <cell r="C318" t="str">
            <v>Mona</v>
          </cell>
          <cell r="F318">
            <v>253.04799999999523</v>
          </cell>
          <cell r="G318">
            <v>40.784000000014203</v>
          </cell>
          <cell r="H318">
            <v>34.918000000005122</v>
          </cell>
          <cell r="I318">
            <v>151.79000000000815</v>
          </cell>
          <cell r="J318">
            <v>35.259999999994761</v>
          </cell>
          <cell r="K318">
            <v>0</v>
          </cell>
          <cell r="L318">
            <v>14</v>
          </cell>
          <cell r="M318">
            <v>4.3999999994412065E-2</v>
          </cell>
          <cell r="N318">
            <v>1.9040000000095461</v>
          </cell>
          <cell r="O318">
            <v>0</v>
          </cell>
          <cell r="P318">
            <v>128.27999999999884</v>
          </cell>
          <cell r="Q318">
            <v>89.69999999999709</v>
          </cell>
          <cell r="R318">
            <v>599.97099999990314</v>
          </cell>
          <cell r="S318">
            <v>162.84500000000116</v>
          </cell>
          <cell r="T318">
            <v>58.297000000005937</v>
          </cell>
          <cell r="U318">
            <v>146.89400000000023</v>
          </cell>
          <cell r="V318">
            <v>77.493000000002212</v>
          </cell>
          <cell r="W318">
            <v>27.0230000000156</v>
          </cell>
          <cell r="X318">
            <v>6.657999999995809</v>
          </cell>
          <cell r="Y318">
            <v>16.610000000000582</v>
          </cell>
          <cell r="Z318">
            <v>0</v>
          </cell>
          <cell r="AA318">
            <v>5.7809999999881256</v>
          </cell>
          <cell r="AB318">
            <v>0</v>
          </cell>
          <cell r="AC318">
            <v>42.179999999993015</v>
          </cell>
          <cell r="AD318">
            <v>56.190000000002328</v>
          </cell>
          <cell r="AE318">
            <v>170.96899999980815</v>
          </cell>
          <cell r="AF318">
            <v>92.670000000012806</v>
          </cell>
          <cell r="AG318">
            <v>73.851999999998952</v>
          </cell>
          <cell r="AH318">
            <v>128.0969999999943</v>
          </cell>
          <cell r="AI318">
            <v>53.638000000006286</v>
          </cell>
          <cell r="AJ318">
            <v>0.71399999999266583</v>
          </cell>
          <cell r="AK318">
            <v>10.773000000001048</v>
          </cell>
          <cell r="AL318">
            <v>18.490000000005239</v>
          </cell>
          <cell r="AM318">
            <v>0</v>
          </cell>
          <cell r="AN318">
            <v>0</v>
          </cell>
          <cell r="AO318">
            <v>1.5000000013969839E-2</v>
          </cell>
          <cell r="AP318">
            <v>-110.04999999998836</v>
          </cell>
          <cell r="AQ318">
            <v>-97.229999999995925</v>
          </cell>
          <cell r="AR318">
            <v>281.10700000007637</v>
          </cell>
          <cell r="AS318">
            <v>70.30000000000291</v>
          </cell>
          <cell r="AT318">
            <v>56.520000000004075</v>
          </cell>
          <cell r="AU318">
            <v>34.692000000010012</v>
          </cell>
          <cell r="AV318">
            <v>24.563000000009197</v>
          </cell>
          <cell r="AW318">
            <v>8.7039999999979045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70.717999999993481</v>
          </cell>
          <cell r="BD318">
            <v>15.60999999998603</v>
          </cell>
          <cell r="BE318">
            <v>294.82000000006519</v>
          </cell>
          <cell r="BF318">
            <v>104.76199999998789</v>
          </cell>
          <cell r="BG318">
            <v>53.147999999986496</v>
          </cell>
          <cell r="BH318">
            <v>35.835000000006403</v>
          </cell>
          <cell r="BI318">
            <v>27.282000000006519</v>
          </cell>
          <cell r="BJ318">
            <v>16.827999999979511</v>
          </cell>
          <cell r="BK318">
            <v>0</v>
          </cell>
          <cell r="BL318">
            <v>0</v>
          </cell>
          <cell r="BM318">
            <v>0</v>
          </cell>
          <cell r="BN318">
            <v>1.25</v>
          </cell>
          <cell r="BO318">
            <v>0</v>
          </cell>
          <cell r="BP318">
            <v>30.900000000023283</v>
          </cell>
          <cell r="BQ318">
            <v>24.815000000002328</v>
          </cell>
          <cell r="BR318">
            <v>210.15900000021793</v>
          </cell>
          <cell r="BS318">
            <v>11.934000000008382</v>
          </cell>
          <cell r="BT318">
            <v>49.154999999998836</v>
          </cell>
          <cell r="BU318">
            <v>97.704999999987194</v>
          </cell>
          <cell r="BV318">
            <v>5.5110000000131549</v>
          </cell>
          <cell r="BW318">
            <v>0</v>
          </cell>
          <cell r="BX318">
            <v>0.51700000000710133</v>
          </cell>
          <cell r="BY318">
            <v>0</v>
          </cell>
          <cell r="BZ318">
            <v>0</v>
          </cell>
          <cell r="CA318">
            <v>5.345000000030268</v>
          </cell>
          <cell r="CB318">
            <v>7.0299999999988358</v>
          </cell>
          <cell r="CC318">
            <v>10.776000000012573</v>
          </cell>
          <cell r="CD318">
            <v>22.185999999986961</v>
          </cell>
          <cell r="CE318">
            <v>390.70100000011735</v>
          </cell>
          <cell r="CF318">
            <v>9.9500000000116415</v>
          </cell>
          <cell r="CG318">
            <v>39.938000000009197</v>
          </cell>
          <cell r="CH318">
            <v>119.16700000000128</v>
          </cell>
          <cell r="CI318">
            <v>29.76500000001397</v>
          </cell>
          <cell r="CJ318">
            <v>0</v>
          </cell>
          <cell r="CK318">
            <v>0</v>
          </cell>
          <cell r="CL318">
            <v>8.4230000000097789</v>
          </cell>
          <cell r="CM318">
            <v>0</v>
          </cell>
          <cell r="CN318">
            <v>1.8400000000256114</v>
          </cell>
          <cell r="CO318">
            <v>35.585000000020955</v>
          </cell>
          <cell r="CP318">
            <v>40.11699999999837</v>
          </cell>
          <cell r="CQ318">
            <v>105.91599999999744</v>
          </cell>
          <cell r="CR318">
            <v>942.14699999988079</v>
          </cell>
          <cell r="CS318">
            <v>153.27700000000186</v>
          </cell>
          <cell r="CT318">
            <v>73.620999999999185</v>
          </cell>
          <cell r="CU318">
            <v>96.25700000001234</v>
          </cell>
          <cell r="CV318">
            <v>143.75500000000466</v>
          </cell>
          <cell r="CW318">
            <v>0</v>
          </cell>
          <cell r="CX318">
            <v>12.907999999995809</v>
          </cell>
          <cell r="CY318">
            <v>11.68399999999383</v>
          </cell>
          <cell r="CZ318">
            <v>8.6000000010244548E-2</v>
          </cell>
          <cell r="DA318">
            <v>0</v>
          </cell>
          <cell r="DB318">
            <v>120.85700000001816</v>
          </cell>
          <cell r="DC318">
            <v>217.32499999999709</v>
          </cell>
          <cell r="DD318">
            <v>112.37700000000768</v>
          </cell>
          <cell r="DE318">
            <v>497.12799999979325</v>
          </cell>
          <cell r="DF318">
            <v>141.85999999998603</v>
          </cell>
          <cell r="DG318">
            <v>44.19199999999546</v>
          </cell>
          <cell r="DH318">
            <v>58.572999999989406</v>
          </cell>
          <cell r="DI318">
            <v>50.410000000003492</v>
          </cell>
          <cell r="DJ318">
            <v>1.2760000000125729</v>
          </cell>
          <cell r="DK318">
            <v>0</v>
          </cell>
          <cell r="DL318">
            <v>0</v>
          </cell>
          <cell r="DM318">
            <v>0</v>
          </cell>
          <cell r="DN318">
            <v>7.2900000000081491</v>
          </cell>
          <cell r="DO318">
            <v>59.459999999991851</v>
          </cell>
          <cell r="DP318">
            <v>56.098999999987427</v>
          </cell>
          <cell r="DQ318">
            <v>77.967999999993481</v>
          </cell>
          <cell r="DR318">
            <v>543.92000000015832</v>
          </cell>
          <cell r="DS318">
            <v>115.51600000000326</v>
          </cell>
          <cell r="DT318">
            <v>87.38300000000163</v>
          </cell>
          <cell r="DU318">
            <v>87.208999999995285</v>
          </cell>
          <cell r="DV318">
            <v>43.36699999999837</v>
          </cell>
          <cell r="DW318">
            <v>0</v>
          </cell>
          <cell r="DX318">
            <v>0.50999999999476131</v>
          </cell>
          <cell r="DY318">
            <v>0</v>
          </cell>
          <cell r="DZ318">
            <v>38.509999999994761</v>
          </cell>
          <cell r="EA318">
            <v>22.798000000009779</v>
          </cell>
          <cell r="EB318">
            <v>22.494999999995343</v>
          </cell>
          <cell r="EC318">
            <v>54.081000000005588</v>
          </cell>
          <cell r="ED318">
            <v>72.051000000006752</v>
          </cell>
        </row>
        <row r="319">
          <cell r="C319" t="str">
            <v>Palo Verde</v>
          </cell>
          <cell r="F319">
            <v>0</v>
          </cell>
          <cell r="G319">
            <v>0</v>
          </cell>
          <cell r="H319">
            <v>0</v>
          </cell>
          <cell r="I319">
            <v>4.6740000000027067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173.54000000003725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8.5800000000017462</v>
          </cell>
          <cell r="X319">
            <v>0</v>
          </cell>
          <cell r="Y319">
            <v>0</v>
          </cell>
          <cell r="Z319">
            <v>0</v>
          </cell>
          <cell r="AA319">
            <v>9</v>
          </cell>
          <cell r="AB319">
            <v>81.759999999994761</v>
          </cell>
          <cell r="AC319">
            <v>42.590000000025611</v>
          </cell>
          <cell r="AD319">
            <v>31.610000000015134</v>
          </cell>
          <cell r="AE319">
            <v>940.67000000039116</v>
          </cell>
          <cell r="AF319">
            <v>188.8300000000163</v>
          </cell>
          <cell r="AG319">
            <v>156.52999999996973</v>
          </cell>
          <cell r="AH319">
            <v>112.15000000002328</v>
          </cell>
          <cell r="AI319">
            <v>16</v>
          </cell>
          <cell r="AJ319">
            <v>0.35999999998603016</v>
          </cell>
          <cell r="AK319">
            <v>0.5</v>
          </cell>
          <cell r="AL319">
            <v>22.239999999990687</v>
          </cell>
          <cell r="AM319">
            <v>20.560000000055879</v>
          </cell>
          <cell r="AN319">
            <v>13.120000000053551</v>
          </cell>
          <cell r="AO319">
            <v>81.559999999997672</v>
          </cell>
          <cell r="AP319">
            <v>168.48000000003958</v>
          </cell>
          <cell r="AQ319">
            <v>160.34000000002561</v>
          </cell>
          <cell r="AR319">
            <v>40.795999999623746</v>
          </cell>
          <cell r="AS319">
            <v>11.810000000012224</v>
          </cell>
          <cell r="AT319">
            <v>5.3999999999941792</v>
          </cell>
          <cell r="AU319">
            <v>12.650000000008731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3.6299999999901047</v>
          </cell>
          <cell r="BC319">
            <v>5.0899999999965075</v>
          </cell>
          <cell r="BD319">
            <v>2.2160000000003492</v>
          </cell>
          <cell r="BE319">
            <v>39.839999999850988</v>
          </cell>
          <cell r="BF319">
            <v>0</v>
          </cell>
          <cell r="BG319">
            <v>10.059999999997672</v>
          </cell>
          <cell r="BH319">
            <v>13.970000000001164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7.0649999999877764</v>
          </cell>
          <cell r="BP319">
            <v>8.7449999999989814</v>
          </cell>
          <cell r="BQ319">
            <v>0</v>
          </cell>
          <cell r="BR319">
            <v>33.916400000001886</v>
          </cell>
          <cell r="BS319">
            <v>0</v>
          </cell>
          <cell r="BT319">
            <v>10.143000000000029</v>
          </cell>
          <cell r="BU319">
            <v>3.5609999999996944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15.719399999999041</v>
          </cell>
          <cell r="CC319">
            <v>0</v>
          </cell>
          <cell r="CD319">
            <v>4.4930000000003929</v>
          </cell>
          <cell r="CE319">
            <v>24.232000000003609</v>
          </cell>
          <cell r="CF319">
            <v>0</v>
          </cell>
          <cell r="CG319">
            <v>0</v>
          </cell>
          <cell r="CH319">
            <v>14.242000000000189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1.989000000001397</v>
          </cell>
          <cell r="CO319">
            <v>3.7010000000009313</v>
          </cell>
          <cell r="CP319">
            <v>0</v>
          </cell>
          <cell r="CQ319">
            <v>4.3000000000010914</v>
          </cell>
          <cell r="CR319">
            <v>65.59529999998631</v>
          </cell>
          <cell r="CS319">
            <v>7.6299999999991996</v>
          </cell>
          <cell r="CT319">
            <v>2.2084999999988213</v>
          </cell>
          <cell r="CU319">
            <v>6.8569999999999709</v>
          </cell>
          <cell r="CV319">
            <v>9.819999999999709</v>
          </cell>
          <cell r="CW319">
            <v>2.0709999999999127</v>
          </cell>
          <cell r="CX319">
            <v>0</v>
          </cell>
          <cell r="CY319">
            <v>1.5679999999993015</v>
          </cell>
          <cell r="CZ319">
            <v>0</v>
          </cell>
          <cell r="DA319">
            <v>0</v>
          </cell>
          <cell r="DB319">
            <v>17.534200000000055</v>
          </cell>
          <cell r="DC319">
            <v>17.906599999999344</v>
          </cell>
          <cell r="DD319">
            <v>0</v>
          </cell>
          <cell r="DE319">
            <v>73.685999999986961</v>
          </cell>
          <cell r="DF319">
            <v>8.7910000000010768</v>
          </cell>
          <cell r="DG319">
            <v>0</v>
          </cell>
          <cell r="DH319">
            <v>13.962999999999738</v>
          </cell>
          <cell r="DI319">
            <v>5.7729999999992287</v>
          </cell>
          <cell r="DJ319">
            <v>0</v>
          </cell>
          <cell r="DK319">
            <v>0</v>
          </cell>
          <cell r="DL319">
            <v>8.2530000000006112</v>
          </cell>
          <cell r="DM319">
            <v>0</v>
          </cell>
          <cell r="DN319">
            <v>2.9790000000011787</v>
          </cell>
          <cell r="DO319">
            <v>16.382999999999811</v>
          </cell>
          <cell r="DP319">
            <v>5.168999999999869</v>
          </cell>
          <cell r="DQ319">
            <v>12.375</v>
          </cell>
          <cell r="DR319">
            <v>60.46490000000631</v>
          </cell>
          <cell r="DS319">
            <v>8.7109000000000378</v>
          </cell>
          <cell r="DT319">
            <v>0.13000000000010914</v>
          </cell>
          <cell r="DU319">
            <v>15.082000000000335</v>
          </cell>
          <cell r="DV319">
            <v>0</v>
          </cell>
          <cell r="DW319">
            <v>0</v>
          </cell>
          <cell r="DX319">
            <v>0</v>
          </cell>
          <cell r="DY319">
            <v>2.5059999999994034</v>
          </cell>
          <cell r="DZ319">
            <v>16.336999999999534</v>
          </cell>
          <cell r="EA319">
            <v>0</v>
          </cell>
          <cell r="EB319">
            <v>5.7560000000012224</v>
          </cell>
          <cell r="EC319">
            <v>4.5790000000015425</v>
          </cell>
          <cell r="ED319">
            <v>7.363999999999578</v>
          </cell>
        </row>
        <row r="320">
          <cell r="C320" t="str">
            <v>SP15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 - Curtailment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Trapped Energy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16.400140000000192</v>
          </cell>
          <cell r="AS322">
            <v>0</v>
          </cell>
          <cell r="AT322">
            <v>0</v>
          </cell>
          <cell r="AU322">
            <v>0</v>
          </cell>
          <cell r="AV322">
            <v>16.400140000000192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31.763889999999719</v>
          </cell>
          <cell r="BF322">
            <v>0</v>
          </cell>
          <cell r="BG322">
            <v>0</v>
          </cell>
          <cell r="BH322">
            <v>0</v>
          </cell>
          <cell r="BI322">
            <v>31.763889999999719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26.338809999999739</v>
          </cell>
          <cell r="CF322">
            <v>0</v>
          </cell>
          <cell r="CG322">
            <v>0</v>
          </cell>
          <cell r="CH322">
            <v>0</v>
          </cell>
          <cell r="CI322">
            <v>26.338809999999739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272.72999999998137</v>
          </cell>
          <cell r="G323">
            <v>137.88099999999395</v>
          </cell>
          <cell r="H323">
            <v>540.45699999999488</v>
          </cell>
          <cell r="I323">
            <v>322.05900000000838</v>
          </cell>
          <cell r="J323">
            <v>112.31994999997551</v>
          </cell>
          <cell r="K323">
            <v>162.80299999998533</v>
          </cell>
          <cell r="L323">
            <v>-57.854000000050291</v>
          </cell>
          <cell r="M323">
            <v>433.3059999999823</v>
          </cell>
          <cell r="N323">
            <v>309.5460000000312</v>
          </cell>
          <cell r="O323">
            <v>162.05000000004657</v>
          </cell>
          <cell r="P323">
            <v>167.78000000002794</v>
          </cell>
          <cell r="Q323">
            <v>-1944.4900000000489</v>
          </cell>
          <cell r="R323">
            <v>74.207889999262989</v>
          </cell>
          <cell r="S323">
            <v>275.39599999994971</v>
          </cell>
          <cell r="T323">
            <v>197.4770000000135</v>
          </cell>
          <cell r="U323">
            <v>290.72099999996135</v>
          </cell>
          <cell r="V323">
            <v>181.92199999996228</v>
          </cell>
          <cell r="W323">
            <v>67.361100000038277</v>
          </cell>
          <cell r="X323">
            <v>130.99678999994649</v>
          </cell>
          <cell r="Y323">
            <v>-115.61999999999534</v>
          </cell>
          <cell r="Z323">
            <v>89.10999999998603</v>
          </cell>
          <cell r="AA323">
            <v>32.865999999921769</v>
          </cell>
          <cell r="AB323">
            <v>109.87799999990966</v>
          </cell>
          <cell r="AC323">
            <v>105.58000000007451</v>
          </cell>
          <cell r="AD323">
            <v>-1291.4799999999814</v>
          </cell>
          <cell r="AE323">
            <v>941.64771999977529</v>
          </cell>
          <cell r="AF323">
            <v>211.40399999986403</v>
          </cell>
          <cell r="AG323">
            <v>271.29999999981374</v>
          </cell>
          <cell r="AH323">
            <v>345.04000000003725</v>
          </cell>
          <cell r="AI323">
            <v>324.21900000004098</v>
          </cell>
          <cell r="AJ323">
            <v>46.370699999970384</v>
          </cell>
          <cell r="AK323">
            <v>135.28401999996277</v>
          </cell>
          <cell r="AL323">
            <v>-40.990999999921769</v>
          </cell>
          <cell r="AM323">
            <v>141.16899999999441</v>
          </cell>
          <cell r="AN323">
            <v>41.339999999967404</v>
          </cell>
          <cell r="AO323">
            <v>103.43799999996554</v>
          </cell>
          <cell r="AP323">
            <v>99.036000000080094</v>
          </cell>
          <cell r="AQ323">
            <v>-735.96200000005774</v>
          </cell>
          <cell r="AR323">
            <v>-679.05086000170559</v>
          </cell>
          <cell r="AS323">
            <v>147.08600000001024</v>
          </cell>
          <cell r="AT323">
            <v>61.919999999983702</v>
          </cell>
          <cell r="AU323">
            <v>155.23400000005495</v>
          </cell>
          <cell r="AV323">
            <v>159.63313999999082</v>
          </cell>
          <cell r="AW323">
            <v>59.323999999964144</v>
          </cell>
          <cell r="AX323">
            <v>82.354999999981374</v>
          </cell>
          <cell r="AY323">
            <v>-203.77899999998044</v>
          </cell>
          <cell r="AZ323">
            <v>27.884000000078231</v>
          </cell>
          <cell r="BA323">
            <v>50.050000000046566</v>
          </cell>
          <cell r="BB323">
            <v>4.3260000000009313</v>
          </cell>
          <cell r="BC323">
            <v>101.55799999996088</v>
          </cell>
          <cell r="BD323">
            <v>-1324.6419999999925</v>
          </cell>
          <cell r="BE323">
            <v>-527.97041000053287</v>
          </cell>
          <cell r="BF323">
            <v>158.35200000007171</v>
          </cell>
          <cell r="BG323">
            <v>90.146000000007916</v>
          </cell>
          <cell r="BH323">
            <v>123.32600000005914</v>
          </cell>
          <cell r="BI323">
            <v>137.46089000004577</v>
          </cell>
          <cell r="BJ323">
            <v>105.2949999999837</v>
          </cell>
          <cell r="BK323">
            <v>143.2436999999918</v>
          </cell>
          <cell r="BL323">
            <v>-260.90500000002794</v>
          </cell>
          <cell r="BM323">
            <v>63.761000000056811</v>
          </cell>
          <cell r="BN323">
            <v>37.955000000074506</v>
          </cell>
          <cell r="BO323">
            <v>61.705000000074506</v>
          </cell>
          <cell r="BP323">
            <v>72.865000000048894</v>
          </cell>
          <cell r="BQ323">
            <v>-1261.1750000000466</v>
          </cell>
          <cell r="BR323">
            <v>-1447.1075999988243</v>
          </cell>
          <cell r="BS323">
            <v>14.519000000029337</v>
          </cell>
          <cell r="BT323">
            <v>89.254000000015367</v>
          </cell>
          <cell r="BU323">
            <v>169.23599999991711</v>
          </cell>
          <cell r="BV323">
            <v>41.861000000033528</v>
          </cell>
          <cell r="BW323">
            <v>92.914000000018859</v>
          </cell>
          <cell r="BX323">
            <v>92.053000000014435</v>
          </cell>
          <cell r="BY323">
            <v>-255.74000000004889</v>
          </cell>
          <cell r="BZ323">
            <v>46.733999999938533</v>
          </cell>
          <cell r="CA323">
            <v>42.784999999974389</v>
          </cell>
          <cell r="CB323">
            <v>45.819400000036694</v>
          </cell>
          <cell r="CC323">
            <v>26.844000000040978</v>
          </cell>
          <cell r="CD323">
            <v>-1853.3869999999879</v>
          </cell>
          <cell r="CE323">
            <v>-852.04618999920785</v>
          </cell>
          <cell r="CF323">
            <v>21.603999999992084</v>
          </cell>
          <cell r="CG323">
            <v>66.867999999900348</v>
          </cell>
          <cell r="CH323">
            <v>245.86199999996461</v>
          </cell>
          <cell r="CI323">
            <v>79.267809999990277</v>
          </cell>
          <cell r="CJ323">
            <v>76.334000000002561</v>
          </cell>
          <cell r="CK323">
            <v>219.53500000000349</v>
          </cell>
          <cell r="CL323">
            <v>-293.45600000000559</v>
          </cell>
          <cell r="CM323">
            <v>62.940999999991618</v>
          </cell>
          <cell r="CN323">
            <v>24.969000000040978</v>
          </cell>
          <cell r="CO323">
            <v>103.91600000002654</v>
          </cell>
          <cell r="CP323">
            <v>57.037000000069384</v>
          </cell>
          <cell r="CQ323">
            <v>-1516.9239999999991</v>
          </cell>
          <cell r="CR323">
            <v>1541.2012999989092</v>
          </cell>
          <cell r="CS323">
            <v>744.08299999998417</v>
          </cell>
          <cell r="CT323">
            <v>103.32650000002468</v>
          </cell>
          <cell r="CU323">
            <v>303.95899999997346</v>
          </cell>
          <cell r="CV323">
            <v>261.29599999997299</v>
          </cell>
          <cell r="CW323">
            <v>78.492999999958556</v>
          </cell>
          <cell r="CX323">
            <v>185.25</v>
          </cell>
          <cell r="CY323">
            <v>173.396999999939</v>
          </cell>
          <cell r="CZ323">
            <v>61.069000000017695</v>
          </cell>
          <cell r="DA323">
            <v>28.520000000018626</v>
          </cell>
          <cell r="DB323">
            <v>299.46820000006119</v>
          </cell>
          <cell r="DC323">
            <v>326.53960000001825</v>
          </cell>
          <cell r="DD323">
            <v>-1024.2000000000116</v>
          </cell>
          <cell r="DE323">
            <v>-421.39899999927729</v>
          </cell>
          <cell r="DF323">
            <v>254.14899999997579</v>
          </cell>
          <cell r="DG323">
            <v>104.07800000003772</v>
          </cell>
          <cell r="DH323">
            <v>167.8179999999702</v>
          </cell>
          <cell r="DI323">
            <v>-346.29099999996834</v>
          </cell>
          <cell r="DJ323">
            <v>75.855999999999767</v>
          </cell>
          <cell r="DK323">
            <v>239.80799999998999</v>
          </cell>
          <cell r="DL323">
            <v>-215.54100000002654</v>
          </cell>
          <cell r="DM323">
            <v>105.8059999999823</v>
          </cell>
          <cell r="DN323">
            <v>37.65300000004936</v>
          </cell>
          <cell r="DO323">
            <v>197.6589999999851</v>
          </cell>
          <cell r="DP323">
            <v>87.682999999960884</v>
          </cell>
          <cell r="DQ323">
            <v>-1130.0770000000484</v>
          </cell>
          <cell r="DR323">
            <v>162.83889999985695</v>
          </cell>
          <cell r="DS323">
            <v>225.31190000002971</v>
          </cell>
          <cell r="DT323">
            <v>135.65299999999115</v>
          </cell>
          <cell r="DU323">
            <v>201.16499999997905</v>
          </cell>
          <cell r="DV323">
            <v>119.25199999997858</v>
          </cell>
          <cell r="DW323">
            <v>66.562000000005355</v>
          </cell>
          <cell r="DX323">
            <v>285.21700000000419</v>
          </cell>
          <cell r="DY323">
            <v>-159.10800000000745</v>
          </cell>
          <cell r="DZ323">
            <v>163.38099999993574</v>
          </cell>
          <cell r="EA323">
            <v>28.332999999984168</v>
          </cell>
          <cell r="EB323">
            <v>94.503999999898952</v>
          </cell>
          <cell r="EC323">
            <v>76.063999999954831</v>
          </cell>
          <cell r="ED323">
            <v>-1073.4960000000428</v>
          </cell>
        </row>
        <row r="325">
          <cell r="A325" t="str">
            <v>Total Special Sales For Resale</v>
          </cell>
          <cell r="F325">
            <v>272.72999999998137</v>
          </cell>
          <cell r="G325">
            <v>137.88100000005215</v>
          </cell>
          <cell r="H325">
            <v>540.45699999993667</v>
          </cell>
          <cell r="I325">
            <v>322.05899999989197</v>
          </cell>
          <cell r="J325">
            <v>112.3199499999173</v>
          </cell>
          <cell r="K325">
            <v>162.80300000007264</v>
          </cell>
          <cell r="L325">
            <v>-57.854000000050291</v>
          </cell>
          <cell r="M325">
            <v>433.30599999986589</v>
          </cell>
          <cell r="N325">
            <v>309.54600000008941</v>
          </cell>
          <cell r="O325">
            <v>162.05000000004657</v>
          </cell>
          <cell r="P325">
            <v>167.77999999979511</v>
          </cell>
          <cell r="Q325">
            <v>-1944.4899999999907</v>
          </cell>
          <cell r="R325">
            <v>74.207890000194311</v>
          </cell>
          <cell r="S325">
            <v>275.39599999994971</v>
          </cell>
          <cell r="T325">
            <v>197.4769999999553</v>
          </cell>
          <cell r="U325">
            <v>290.72099999990314</v>
          </cell>
          <cell r="V325">
            <v>181.92199999990407</v>
          </cell>
          <cell r="W325">
            <v>67.361100000096485</v>
          </cell>
          <cell r="X325">
            <v>130.99678999988828</v>
          </cell>
          <cell r="Y325">
            <v>-115.61999999987893</v>
          </cell>
          <cell r="Z325">
            <v>89.109999999869615</v>
          </cell>
          <cell r="AA325">
            <v>32.865999999921769</v>
          </cell>
          <cell r="AB325">
            <v>109.87799999979325</v>
          </cell>
          <cell r="AC325">
            <v>105.58000000007451</v>
          </cell>
          <cell r="AD325">
            <v>-1291.4799999999814</v>
          </cell>
          <cell r="AE325">
            <v>941.64771999977529</v>
          </cell>
          <cell r="AF325">
            <v>211.40399999986403</v>
          </cell>
          <cell r="AG325">
            <v>271.29999999981374</v>
          </cell>
          <cell r="AH325">
            <v>345.04000000003725</v>
          </cell>
          <cell r="AI325">
            <v>324.21900000004098</v>
          </cell>
          <cell r="AJ325">
            <v>46.370699999970384</v>
          </cell>
          <cell r="AK325">
            <v>135.28401999990456</v>
          </cell>
          <cell r="AL325">
            <v>-40.990999999921769</v>
          </cell>
          <cell r="AM325">
            <v>141.16899999999441</v>
          </cell>
          <cell r="AN325">
            <v>41.339999999967404</v>
          </cell>
          <cell r="AO325">
            <v>103.43799999996554</v>
          </cell>
          <cell r="AP325">
            <v>99.036000000080094</v>
          </cell>
          <cell r="AQ325">
            <v>-735.96200000005774</v>
          </cell>
          <cell r="AR325">
            <v>-679.05086000077426</v>
          </cell>
          <cell r="AS325">
            <v>147.08600000001024</v>
          </cell>
          <cell r="AT325">
            <v>61.919999999983702</v>
          </cell>
          <cell r="AU325">
            <v>155.23400000005495</v>
          </cell>
          <cell r="AV325">
            <v>159.63313999999082</v>
          </cell>
          <cell r="AW325">
            <v>59.323999999964144</v>
          </cell>
          <cell r="AX325">
            <v>82.354999999981374</v>
          </cell>
          <cell r="AY325">
            <v>-203.77899999986403</v>
          </cell>
          <cell r="AZ325">
            <v>27.884000000078231</v>
          </cell>
          <cell r="BA325">
            <v>50.050000000046566</v>
          </cell>
          <cell r="BB325">
            <v>4.3260000000009313</v>
          </cell>
          <cell r="BC325">
            <v>101.55799999996088</v>
          </cell>
          <cell r="BD325">
            <v>-1324.6419999999925</v>
          </cell>
          <cell r="BE325">
            <v>-527.97040999867022</v>
          </cell>
          <cell r="BF325">
            <v>158.35200000007171</v>
          </cell>
          <cell r="BG325">
            <v>90.146000000007916</v>
          </cell>
          <cell r="BH325">
            <v>123.32600000005914</v>
          </cell>
          <cell r="BI325">
            <v>137.46089000004577</v>
          </cell>
          <cell r="BJ325">
            <v>105.2949999999837</v>
          </cell>
          <cell r="BK325">
            <v>143.2436999999918</v>
          </cell>
          <cell r="BL325">
            <v>-260.90500000002794</v>
          </cell>
          <cell r="BM325">
            <v>63.761000000056811</v>
          </cell>
          <cell r="BN325">
            <v>37.955000000074506</v>
          </cell>
          <cell r="BO325">
            <v>61.705000000074506</v>
          </cell>
          <cell r="BP325">
            <v>72.865000000048894</v>
          </cell>
          <cell r="BQ325">
            <v>-1261.1750000000466</v>
          </cell>
          <cell r="BR325">
            <v>-1447.1075999988243</v>
          </cell>
          <cell r="BS325">
            <v>14.518999999971129</v>
          </cell>
          <cell r="BT325">
            <v>89.254000000015367</v>
          </cell>
          <cell r="BU325">
            <v>169.23599999991711</v>
          </cell>
          <cell r="BV325">
            <v>41.861000000033528</v>
          </cell>
          <cell r="BW325">
            <v>92.913999999989755</v>
          </cell>
          <cell r="BX325">
            <v>92.053000000014435</v>
          </cell>
          <cell r="BY325">
            <v>-255.7400000001071</v>
          </cell>
          <cell r="BZ325">
            <v>46.733999999938533</v>
          </cell>
          <cell r="CA325">
            <v>42.785000000032596</v>
          </cell>
          <cell r="CB325">
            <v>45.819400000036694</v>
          </cell>
          <cell r="CC325">
            <v>26.844000000040978</v>
          </cell>
          <cell r="CD325">
            <v>-1853.3869999999879</v>
          </cell>
          <cell r="CE325">
            <v>-852.04618999920785</v>
          </cell>
          <cell r="CF325">
            <v>21.603999999992084</v>
          </cell>
          <cell r="CG325">
            <v>66.867999999900348</v>
          </cell>
          <cell r="CH325">
            <v>245.86199999996461</v>
          </cell>
          <cell r="CI325">
            <v>79.267809999990277</v>
          </cell>
          <cell r="CJ325">
            <v>76.334000000002561</v>
          </cell>
          <cell r="CK325">
            <v>219.53500000000349</v>
          </cell>
          <cell r="CL325">
            <v>-293.45600000000559</v>
          </cell>
          <cell r="CM325">
            <v>62.940999999991618</v>
          </cell>
          <cell r="CN325">
            <v>24.969000000040978</v>
          </cell>
          <cell r="CO325">
            <v>103.91600000002654</v>
          </cell>
          <cell r="CP325">
            <v>57.037000000069384</v>
          </cell>
          <cell r="CQ325">
            <v>-1516.9239999999991</v>
          </cell>
          <cell r="CR325">
            <v>1541.2012999989092</v>
          </cell>
          <cell r="CS325">
            <v>744.08299999998417</v>
          </cell>
          <cell r="CT325">
            <v>103.32650000002468</v>
          </cell>
          <cell r="CU325">
            <v>303.95899999997346</v>
          </cell>
          <cell r="CV325">
            <v>261.29599999997299</v>
          </cell>
          <cell r="CW325">
            <v>78.492999999958556</v>
          </cell>
          <cell r="CX325">
            <v>185.25</v>
          </cell>
          <cell r="CY325">
            <v>173.396999999939</v>
          </cell>
          <cell r="CZ325">
            <v>61.069000000017695</v>
          </cell>
          <cell r="DA325">
            <v>28.520000000018626</v>
          </cell>
          <cell r="DB325">
            <v>299.46820000006119</v>
          </cell>
          <cell r="DC325">
            <v>326.53960000001825</v>
          </cell>
          <cell r="DD325">
            <v>-1024.2000000000116</v>
          </cell>
          <cell r="DE325">
            <v>-421.39900000020862</v>
          </cell>
          <cell r="DF325">
            <v>254.14899999997579</v>
          </cell>
          <cell r="DG325">
            <v>104.07800000003772</v>
          </cell>
          <cell r="DH325">
            <v>167.8179999999702</v>
          </cell>
          <cell r="DI325">
            <v>-346.29099999996834</v>
          </cell>
          <cell r="DJ325">
            <v>75.855999999999767</v>
          </cell>
          <cell r="DK325">
            <v>239.80799999998999</v>
          </cell>
          <cell r="DL325">
            <v>-215.54100000002654</v>
          </cell>
          <cell r="DM325">
            <v>105.8059999999823</v>
          </cell>
          <cell r="DN325">
            <v>37.65300000004936</v>
          </cell>
          <cell r="DO325">
            <v>197.6589999999851</v>
          </cell>
          <cell r="DP325">
            <v>87.682999999960884</v>
          </cell>
          <cell r="DQ325">
            <v>-1130.0770000000484</v>
          </cell>
          <cell r="DR325">
            <v>162.83889999892563</v>
          </cell>
          <cell r="DS325">
            <v>225.31190000002971</v>
          </cell>
          <cell r="DT325">
            <v>135.65299999999115</v>
          </cell>
          <cell r="DU325">
            <v>201.16499999997905</v>
          </cell>
          <cell r="DV325">
            <v>119.25199999997858</v>
          </cell>
          <cell r="DW325">
            <v>66.562000000005355</v>
          </cell>
          <cell r="DX325">
            <v>285.21700000000419</v>
          </cell>
          <cell r="DY325">
            <v>-159.10800000000745</v>
          </cell>
          <cell r="DZ325">
            <v>163.38099999993574</v>
          </cell>
          <cell r="EA325">
            <v>28.332999999984168</v>
          </cell>
          <cell r="EB325">
            <v>94.503999999898952</v>
          </cell>
          <cell r="EC325">
            <v>76.063999999954831</v>
          </cell>
          <cell r="ED325">
            <v>-1073.4960000000428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A327" t="str">
            <v>Total Requirements</v>
          </cell>
          <cell r="F327">
            <v>272.73000000044703</v>
          </cell>
          <cell r="G327">
            <v>137.88100000005215</v>
          </cell>
          <cell r="H327">
            <v>540.45699999947101</v>
          </cell>
          <cell r="I327">
            <v>322.05900000035763</v>
          </cell>
          <cell r="J327">
            <v>112.31995000038296</v>
          </cell>
          <cell r="K327">
            <v>162.80300000030547</v>
          </cell>
          <cell r="L327">
            <v>-57.854000000283122</v>
          </cell>
          <cell r="M327">
            <v>433.30599999986589</v>
          </cell>
          <cell r="N327">
            <v>309.54600000008941</v>
          </cell>
          <cell r="O327">
            <v>162.05000000074506</v>
          </cell>
          <cell r="P327">
            <v>167.77999999932945</v>
          </cell>
          <cell r="Q327">
            <v>-1944.4899999992922</v>
          </cell>
          <cell r="R327">
            <v>74.207890003919601</v>
          </cell>
          <cell r="S327">
            <v>275.39599999971688</v>
          </cell>
          <cell r="T327">
            <v>197.4769999999553</v>
          </cell>
          <cell r="U327">
            <v>290.72099999990314</v>
          </cell>
          <cell r="V327">
            <v>181.921999999322</v>
          </cell>
          <cell r="W327">
            <v>67.361100000329316</v>
          </cell>
          <cell r="X327">
            <v>130.99679000023752</v>
          </cell>
          <cell r="Y327">
            <v>-115.62000000011176</v>
          </cell>
          <cell r="Z327">
            <v>89.110000000335276</v>
          </cell>
          <cell r="AA327">
            <v>32.865999999456108</v>
          </cell>
          <cell r="AB327">
            <v>109.87800000049174</v>
          </cell>
          <cell r="AC327">
            <v>105.58000000007451</v>
          </cell>
          <cell r="AD327">
            <v>-1291.480000000447</v>
          </cell>
          <cell r="AE327">
            <v>941.64772000908852</v>
          </cell>
          <cell r="AF327">
            <v>211.40399999916553</v>
          </cell>
          <cell r="AG327">
            <v>271.29999999981374</v>
          </cell>
          <cell r="AH327">
            <v>345.04000000096858</v>
          </cell>
          <cell r="AI327">
            <v>324.21900000050664</v>
          </cell>
          <cell r="AJ327">
            <v>46.370699999853969</v>
          </cell>
          <cell r="AK327">
            <v>135.28402000013739</v>
          </cell>
          <cell r="AL327">
            <v>-40.99100000038743</v>
          </cell>
          <cell r="AM327">
            <v>141.16899999976158</v>
          </cell>
          <cell r="AN327">
            <v>41.339999999850988</v>
          </cell>
          <cell r="AO327">
            <v>103.43800000008196</v>
          </cell>
          <cell r="AP327">
            <v>99.036000000312924</v>
          </cell>
          <cell r="AQ327">
            <v>-735.96200000029057</v>
          </cell>
          <cell r="AR327">
            <v>-679.05085999518633</v>
          </cell>
          <cell r="AS327">
            <v>147.08600000012666</v>
          </cell>
          <cell r="AT327">
            <v>61.919999999925494</v>
          </cell>
          <cell r="AU327">
            <v>155.23400000017136</v>
          </cell>
          <cell r="AV327">
            <v>159.63313999958336</v>
          </cell>
          <cell r="AW327">
            <v>59.324000000022352</v>
          </cell>
          <cell r="AX327">
            <v>82.354999999515712</v>
          </cell>
          <cell r="AY327">
            <v>-203.77900000009686</v>
          </cell>
          <cell r="AZ327">
            <v>27.884000000543892</v>
          </cell>
          <cell r="BA327">
            <v>50.049999999813735</v>
          </cell>
          <cell r="BB327">
            <v>4.3259999994188547</v>
          </cell>
          <cell r="BC327">
            <v>101.55800000019372</v>
          </cell>
          <cell r="BD327">
            <v>-1324.6419999999925</v>
          </cell>
          <cell r="BE327">
            <v>-527.97041001170874</v>
          </cell>
          <cell r="BF327">
            <v>158.3519999999553</v>
          </cell>
          <cell r="BG327">
            <v>90.145999999716878</v>
          </cell>
          <cell r="BH327">
            <v>123.32599999941885</v>
          </cell>
          <cell r="BI327">
            <v>137.46089000068605</v>
          </cell>
          <cell r="BJ327">
            <v>105.29499999992549</v>
          </cell>
          <cell r="BK327">
            <v>143.24369999952614</v>
          </cell>
          <cell r="BL327">
            <v>-260.90499999932945</v>
          </cell>
          <cell r="BM327">
            <v>63.760999999940395</v>
          </cell>
          <cell r="BN327">
            <v>37.955000000074506</v>
          </cell>
          <cell r="BO327">
            <v>61.705000000074506</v>
          </cell>
          <cell r="BP327">
            <v>72.865000000223517</v>
          </cell>
          <cell r="BQ327">
            <v>-1261.1749999998137</v>
          </cell>
          <cell r="BR327">
            <v>-1447.1076000034809</v>
          </cell>
          <cell r="BS327">
            <v>14.519000000320375</v>
          </cell>
          <cell r="BT327">
            <v>89.254000000655651</v>
          </cell>
          <cell r="BU327">
            <v>169.23599999956787</v>
          </cell>
          <cell r="BV327">
            <v>41.861000000499189</v>
          </cell>
          <cell r="BW327">
            <v>92.91399999987334</v>
          </cell>
          <cell r="BX327">
            <v>92.052999999374151</v>
          </cell>
          <cell r="BY327">
            <v>-255.74000000022352</v>
          </cell>
          <cell r="BZ327">
            <v>46.733999999240041</v>
          </cell>
          <cell r="CA327">
            <v>42.785000000149012</v>
          </cell>
          <cell r="CB327">
            <v>45.819399999454618</v>
          </cell>
          <cell r="CC327">
            <v>26.844000000506639</v>
          </cell>
          <cell r="CD327">
            <v>-1853.3870000001043</v>
          </cell>
          <cell r="CE327">
            <v>-852.04618998616934</v>
          </cell>
          <cell r="CF327">
            <v>21.603999999351799</v>
          </cell>
          <cell r="CG327">
            <v>66.867999999783933</v>
          </cell>
          <cell r="CH327">
            <v>245.86199999973178</v>
          </cell>
          <cell r="CI327">
            <v>79.267810000106692</v>
          </cell>
          <cell r="CJ327">
            <v>76.333999999798834</v>
          </cell>
          <cell r="CK327">
            <v>219.53499999921769</v>
          </cell>
          <cell r="CL327">
            <v>-293.4559999993071</v>
          </cell>
          <cell r="CM327">
            <v>62.941000000573695</v>
          </cell>
          <cell r="CN327">
            <v>24.968999999575317</v>
          </cell>
          <cell r="CO327">
            <v>103.91600000020117</v>
          </cell>
          <cell r="CP327">
            <v>57.036999999545515</v>
          </cell>
          <cell r="CQ327">
            <v>-1516.9239999996498</v>
          </cell>
          <cell r="CR327">
            <v>1541.2013000100851</v>
          </cell>
          <cell r="CS327">
            <v>744.08300000056624</v>
          </cell>
          <cell r="CT327">
            <v>103.32650000043213</v>
          </cell>
          <cell r="CU327">
            <v>303.95899999979883</v>
          </cell>
          <cell r="CV327">
            <v>261.29600000008941</v>
          </cell>
          <cell r="CW327">
            <v>78.492999999783933</v>
          </cell>
          <cell r="CX327">
            <v>185.25</v>
          </cell>
          <cell r="CY327">
            <v>173.39699999988079</v>
          </cell>
          <cell r="CZ327">
            <v>61.06900000013411</v>
          </cell>
          <cell r="DA327">
            <v>28.520000000484288</v>
          </cell>
          <cell r="DB327">
            <v>299.46820000000298</v>
          </cell>
          <cell r="DC327">
            <v>326.53959999978542</v>
          </cell>
          <cell r="DD327">
            <v>-1024.2000000001863</v>
          </cell>
          <cell r="DE327">
            <v>-421.39899999648333</v>
          </cell>
          <cell r="DF327">
            <v>254.14900000020862</v>
          </cell>
          <cell r="DG327">
            <v>104.078000000678</v>
          </cell>
          <cell r="DH327">
            <v>167.8179999999702</v>
          </cell>
          <cell r="DI327">
            <v>-346.29100000020117</v>
          </cell>
          <cell r="DJ327">
            <v>75.856000000610948</v>
          </cell>
          <cell r="DK327">
            <v>239.80800000019372</v>
          </cell>
          <cell r="DL327">
            <v>-215.54100000020117</v>
          </cell>
          <cell r="DM327">
            <v>105.80599999986589</v>
          </cell>
          <cell r="DN327">
            <v>37.653000000864267</v>
          </cell>
          <cell r="DO327">
            <v>197.6589999999851</v>
          </cell>
          <cell r="DP327">
            <v>87.683000000193715</v>
          </cell>
          <cell r="DQ327">
            <v>-1130.0769999995828</v>
          </cell>
          <cell r="DR327">
            <v>162.83889999240637</v>
          </cell>
          <cell r="DS327">
            <v>225.31190000008792</v>
          </cell>
          <cell r="DT327">
            <v>135.65299999993294</v>
          </cell>
          <cell r="DU327">
            <v>201.16500000003725</v>
          </cell>
          <cell r="DV327">
            <v>119.2519999993965</v>
          </cell>
          <cell r="DW327">
            <v>66.561999999918044</v>
          </cell>
          <cell r="DX327">
            <v>285.21699999924749</v>
          </cell>
          <cell r="DY327">
            <v>-159.10800000000745</v>
          </cell>
          <cell r="DZ327">
            <v>163.38100000005215</v>
          </cell>
          <cell r="EA327">
            <v>28.332999999634922</v>
          </cell>
          <cell r="EB327">
            <v>94.503999999724329</v>
          </cell>
          <cell r="EC327">
            <v>76.064000000245869</v>
          </cell>
          <cell r="ED327">
            <v>-1073.4960000002757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0">
          <cell r="A330" t="str">
            <v>Purchased Power &amp; Net Interchange</v>
          </cell>
        </row>
        <row r="332">
          <cell r="C332" t="str">
            <v>APS Supplemental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 xml:space="preserve">Combine Hills Wind 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Constellation Seasonal 2013-2016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Deseret Purchase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Douglas PUD Settlement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Georgia-Pacific Camas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Gemstate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Hermiston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Hurricane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IPP Purchase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MagCorp Reserves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Nucor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Old Mill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P4 Production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Pavant III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PGE Cove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Rock River Wind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east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Small Purchases west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Three Buttes Wind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 xml:space="preserve">Top of the World Wind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Tri-State Purchase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UAMPS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UMPA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Wolverine Creek Wind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C361" t="str">
            <v>QF - Sch37 - UT - Solar T</v>
          </cell>
          <cell r="F361">
            <v>1316.787</v>
          </cell>
          <cell r="G361">
            <v>1473.64</v>
          </cell>
          <cell r="H361">
            <v>2295.116</v>
          </cell>
          <cell r="I361">
            <v>2650.89</v>
          </cell>
          <cell r="J361">
            <v>3068.5970000000002</v>
          </cell>
          <cell r="K361">
            <v>3260.07</v>
          </cell>
          <cell r="L361">
            <v>2950.7660000000001</v>
          </cell>
          <cell r="M361">
            <v>2955.5709999999999</v>
          </cell>
          <cell r="N361">
            <v>2605.3200000000002</v>
          </cell>
          <cell r="O361">
            <v>2112.2469999999998</v>
          </cell>
          <cell r="P361">
            <v>1422.6</v>
          </cell>
          <cell r="Q361">
            <v>1097.5550000000001</v>
          </cell>
          <cell r="R361">
            <v>27073.124</v>
          </cell>
          <cell r="S361">
            <v>1310.2149999999999</v>
          </cell>
          <cell r="T361">
            <v>1466.3040000000001</v>
          </cell>
          <cell r="U361">
            <v>2283.7080000000001</v>
          </cell>
          <cell r="V361">
            <v>2637.63</v>
          </cell>
          <cell r="W361">
            <v>3053.252</v>
          </cell>
          <cell r="X361">
            <v>3243.72</v>
          </cell>
          <cell r="Y361">
            <v>2936.01</v>
          </cell>
          <cell r="Z361">
            <v>2940.8150000000001</v>
          </cell>
          <cell r="AA361">
            <v>2592.3000000000002</v>
          </cell>
          <cell r="AB361">
            <v>2101.614</v>
          </cell>
          <cell r="AC361">
            <v>1415.55</v>
          </cell>
          <cell r="AD361">
            <v>1092.0060000000001</v>
          </cell>
          <cell r="AE361">
            <v>26989.835999999996</v>
          </cell>
          <cell r="AF361">
            <v>1303.6120000000001</v>
          </cell>
          <cell r="AG361">
            <v>1511.0740000000001</v>
          </cell>
          <cell r="AH361">
            <v>2272.2069999999999</v>
          </cell>
          <cell r="AI361">
            <v>2624.52</v>
          </cell>
          <cell r="AJ361">
            <v>3038</v>
          </cell>
          <cell r="AK361">
            <v>3227.55</v>
          </cell>
          <cell r="AL361">
            <v>2921.3159999999998</v>
          </cell>
          <cell r="AM361">
            <v>2926.09</v>
          </cell>
          <cell r="AN361">
            <v>2579.31</v>
          </cell>
          <cell r="AO361">
            <v>2091.136</v>
          </cell>
          <cell r="AP361">
            <v>1408.44</v>
          </cell>
          <cell r="AQ361">
            <v>1086.5809999999999</v>
          </cell>
          <cell r="AR361">
            <v>26803.155999999999</v>
          </cell>
          <cell r="AS361">
            <v>1297.133</v>
          </cell>
          <cell r="AT361">
            <v>1451.7439999999999</v>
          </cell>
          <cell r="AU361">
            <v>2260.8919999999998</v>
          </cell>
          <cell r="AV361">
            <v>2611.38</v>
          </cell>
          <cell r="AW361">
            <v>3022.8409999999999</v>
          </cell>
          <cell r="AX361">
            <v>3211.41</v>
          </cell>
          <cell r="AY361">
            <v>2906.7150000000001</v>
          </cell>
          <cell r="AZ361">
            <v>2911.4580000000001</v>
          </cell>
          <cell r="BA361">
            <v>2566.38</v>
          </cell>
          <cell r="BB361">
            <v>2080.627</v>
          </cell>
          <cell r="BC361">
            <v>1401.42</v>
          </cell>
          <cell r="BD361">
            <v>1081.1559999999999</v>
          </cell>
          <cell r="BE361">
            <v>26668.893</v>
          </cell>
          <cell r="BF361">
            <v>1290.5609999999999</v>
          </cell>
          <cell r="BG361">
            <v>1444.4359999999999</v>
          </cell>
          <cell r="BH361">
            <v>2249.5149999999999</v>
          </cell>
          <cell r="BI361">
            <v>2598.27</v>
          </cell>
          <cell r="BJ361">
            <v>3007.6819999999998</v>
          </cell>
          <cell r="BK361">
            <v>3195.36</v>
          </cell>
          <cell r="BL361">
            <v>2892.2379999999998</v>
          </cell>
          <cell r="BM361">
            <v>2896.9189999999999</v>
          </cell>
          <cell r="BN361">
            <v>2553.5700000000002</v>
          </cell>
          <cell r="BO361">
            <v>2070.2109999999998</v>
          </cell>
          <cell r="BP361">
            <v>1394.4</v>
          </cell>
          <cell r="BQ361">
            <v>1075.731</v>
          </cell>
          <cell r="BR361">
            <v>26535.45</v>
          </cell>
          <cell r="BS361">
            <v>1284.175</v>
          </cell>
          <cell r="BT361">
            <v>1437.212</v>
          </cell>
          <cell r="BU361">
            <v>2238.3240000000001</v>
          </cell>
          <cell r="BV361">
            <v>2585.2800000000002</v>
          </cell>
          <cell r="BW361">
            <v>2992.616</v>
          </cell>
          <cell r="BX361">
            <v>3179.37</v>
          </cell>
          <cell r="BY361">
            <v>2877.6990000000001</v>
          </cell>
          <cell r="BZ361">
            <v>2882.4110000000001</v>
          </cell>
          <cell r="CA361">
            <v>2540.79</v>
          </cell>
          <cell r="CB361">
            <v>2059.857</v>
          </cell>
          <cell r="CC361">
            <v>1387.41</v>
          </cell>
          <cell r="CD361">
            <v>1070.306</v>
          </cell>
          <cell r="CE361">
            <v>26453.876</v>
          </cell>
          <cell r="CF361">
            <v>1277.6959999999999</v>
          </cell>
          <cell r="CG361">
            <v>1481.03</v>
          </cell>
          <cell r="CH361">
            <v>2227.1329999999998</v>
          </cell>
          <cell r="CI361">
            <v>2572.35</v>
          </cell>
          <cell r="CJ361">
            <v>2977.674</v>
          </cell>
          <cell r="CK361">
            <v>3163.47</v>
          </cell>
          <cell r="CL361">
            <v>2863.3150000000001</v>
          </cell>
          <cell r="CM361">
            <v>2868.027</v>
          </cell>
          <cell r="CN361">
            <v>2528.13</v>
          </cell>
          <cell r="CO361">
            <v>2049.627</v>
          </cell>
          <cell r="CP361">
            <v>1380.45</v>
          </cell>
          <cell r="CQ361">
            <v>1064.9739999999999</v>
          </cell>
          <cell r="CR361">
            <v>26271.129000000001</v>
          </cell>
          <cell r="CS361">
            <v>1271.3720000000001</v>
          </cell>
          <cell r="CT361">
            <v>1422.876</v>
          </cell>
          <cell r="CU361">
            <v>2216.0659999999998</v>
          </cell>
          <cell r="CV361">
            <v>2559.48</v>
          </cell>
          <cell r="CW361">
            <v>2962.7939999999999</v>
          </cell>
          <cell r="CX361">
            <v>3147.63</v>
          </cell>
          <cell r="CY361">
            <v>2849.0239999999999</v>
          </cell>
          <cell r="CZ361">
            <v>2853.7049999999999</v>
          </cell>
          <cell r="DA361">
            <v>2515.44</v>
          </cell>
          <cell r="DB361">
            <v>2039.3969999999999</v>
          </cell>
          <cell r="DC361">
            <v>1373.61</v>
          </cell>
          <cell r="DD361">
            <v>1059.7349999999999</v>
          </cell>
          <cell r="DE361">
            <v>26139.537999999997</v>
          </cell>
          <cell r="DF361">
            <v>1265.0170000000001</v>
          </cell>
          <cell r="DG361">
            <v>1415.7639999999999</v>
          </cell>
          <cell r="DH361">
            <v>2204.9369999999999</v>
          </cell>
          <cell r="DI361">
            <v>2546.6999999999998</v>
          </cell>
          <cell r="DJ361">
            <v>2948.0070000000001</v>
          </cell>
          <cell r="DK361">
            <v>3131.88</v>
          </cell>
          <cell r="DL361">
            <v>2834.7640000000001</v>
          </cell>
          <cell r="DM361">
            <v>2839.3519999999999</v>
          </cell>
          <cell r="DN361">
            <v>2502.9299999999998</v>
          </cell>
          <cell r="DO361">
            <v>2029.105</v>
          </cell>
          <cell r="DP361">
            <v>1366.71</v>
          </cell>
          <cell r="DQ361">
            <v>1054.3720000000001</v>
          </cell>
          <cell r="DR361">
            <v>26008.988000000001</v>
          </cell>
          <cell r="DS361">
            <v>1258.662</v>
          </cell>
          <cell r="DT361">
            <v>1408.68</v>
          </cell>
          <cell r="DU361">
            <v>2193.87</v>
          </cell>
          <cell r="DV361">
            <v>2533.98</v>
          </cell>
          <cell r="DW361">
            <v>2933.2510000000002</v>
          </cell>
          <cell r="DX361">
            <v>3116.28</v>
          </cell>
          <cell r="DY361">
            <v>2820.5659999999998</v>
          </cell>
          <cell r="DZ361">
            <v>2825.2159999999999</v>
          </cell>
          <cell r="EA361">
            <v>2490.39</v>
          </cell>
          <cell r="EB361">
            <v>2019.03</v>
          </cell>
          <cell r="EC361">
            <v>1359.93</v>
          </cell>
          <cell r="ED361">
            <v>1049.133</v>
          </cell>
        </row>
        <row r="362">
          <cell r="C362" t="str">
            <v>Curtailment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Net Generation</v>
          </cell>
          <cell r="F363">
            <v>1316.787</v>
          </cell>
          <cell r="G363">
            <v>1473.64</v>
          </cell>
          <cell r="H363">
            <v>2295.116</v>
          </cell>
          <cell r="I363">
            <v>2650.89</v>
          </cell>
          <cell r="J363">
            <v>3068.5970000000002</v>
          </cell>
          <cell r="K363">
            <v>3260.07</v>
          </cell>
          <cell r="L363">
            <v>2950.7660000000001</v>
          </cell>
          <cell r="M363">
            <v>2955.5709999999999</v>
          </cell>
          <cell r="N363">
            <v>2605.3200000000002</v>
          </cell>
          <cell r="O363">
            <v>2112.2469999999998</v>
          </cell>
          <cell r="P363">
            <v>1422.6</v>
          </cell>
          <cell r="Q363">
            <v>1097.5550000000001</v>
          </cell>
          <cell r="R363">
            <v>27073.124</v>
          </cell>
          <cell r="S363">
            <v>1310.2149999999999</v>
          </cell>
          <cell r="T363">
            <v>1466.3040000000001</v>
          </cell>
          <cell r="U363">
            <v>2283.7080000000001</v>
          </cell>
          <cell r="V363">
            <v>2637.63</v>
          </cell>
          <cell r="W363">
            <v>3053.252</v>
          </cell>
          <cell r="X363">
            <v>3243.72</v>
          </cell>
          <cell r="Y363">
            <v>2936.01</v>
          </cell>
          <cell r="Z363">
            <v>2940.8150000000001</v>
          </cell>
          <cell r="AA363">
            <v>2592.3000000000002</v>
          </cell>
          <cell r="AB363">
            <v>2101.614</v>
          </cell>
          <cell r="AC363">
            <v>1415.55</v>
          </cell>
          <cell r="AD363">
            <v>1092.0060000000001</v>
          </cell>
          <cell r="AE363">
            <v>26989.835999999996</v>
          </cell>
          <cell r="AF363">
            <v>1303.6120000000001</v>
          </cell>
          <cell r="AG363">
            <v>1511.0740000000001</v>
          </cell>
          <cell r="AH363">
            <v>2272.2069999999999</v>
          </cell>
          <cell r="AI363">
            <v>2624.52</v>
          </cell>
          <cell r="AJ363">
            <v>3038</v>
          </cell>
          <cell r="AK363">
            <v>3227.55</v>
          </cell>
          <cell r="AL363">
            <v>2921.3159999999998</v>
          </cell>
          <cell r="AM363">
            <v>2926.09</v>
          </cell>
          <cell r="AN363">
            <v>2579.31</v>
          </cell>
          <cell r="AO363">
            <v>2091.136</v>
          </cell>
          <cell r="AP363">
            <v>1408.44</v>
          </cell>
          <cell r="AQ363">
            <v>1086.5809999999999</v>
          </cell>
          <cell r="AR363">
            <v>26803.155999999999</v>
          </cell>
          <cell r="AS363">
            <v>1297.133</v>
          </cell>
          <cell r="AT363">
            <v>1451.7439999999999</v>
          </cell>
          <cell r="AU363">
            <v>2260.8919999999998</v>
          </cell>
          <cell r="AV363">
            <v>2611.38</v>
          </cell>
          <cell r="AW363">
            <v>3022.8409999999999</v>
          </cell>
          <cell r="AX363">
            <v>3211.41</v>
          </cell>
          <cell r="AY363">
            <v>2906.7150000000001</v>
          </cell>
          <cell r="AZ363">
            <v>2911.4580000000001</v>
          </cell>
          <cell r="BA363">
            <v>2566.38</v>
          </cell>
          <cell r="BB363">
            <v>2080.627</v>
          </cell>
          <cell r="BC363">
            <v>1401.42</v>
          </cell>
          <cell r="BD363">
            <v>1081.1559999999999</v>
          </cell>
          <cell r="BE363">
            <v>26668.893</v>
          </cell>
          <cell r="BF363">
            <v>1290.5609999999999</v>
          </cell>
          <cell r="BG363">
            <v>1444.4359999999999</v>
          </cell>
          <cell r="BH363">
            <v>2249.5149999999999</v>
          </cell>
          <cell r="BI363">
            <v>2598.27</v>
          </cell>
          <cell r="BJ363">
            <v>3007.6819999999998</v>
          </cell>
          <cell r="BK363">
            <v>3195.36</v>
          </cell>
          <cell r="BL363">
            <v>2892.2379999999998</v>
          </cell>
          <cell r="BM363">
            <v>2896.9189999999999</v>
          </cell>
          <cell r="BN363">
            <v>2553.5700000000002</v>
          </cell>
          <cell r="BO363">
            <v>2070.2109999999998</v>
          </cell>
          <cell r="BP363">
            <v>1394.4</v>
          </cell>
          <cell r="BQ363">
            <v>1075.731</v>
          </cell>
          <cell r="BR363">
            <v>26535.45</v>
          </cell>
          <cell r="BS363">
            <v>1284.175</v>
          </cell>
          <cell r="BT363">
            <v>1437.212</v>
          </cell>
          <cell r="BU363">
            <v>2238.3240000000001</v>
          </cell>
          <cell r="BV363">
            <v>2585.2800000000002</v>
          </cell>
          <cell r="BW363">
            <v>2992.616</v>
          </cell>
          <cell r="BX363">
            <v>3179.37</v>
          </cell>
          <cell r="BY363">
            <v>2877.6990000000001</v>
          </cell>
          <cell r="BZ363">
            <v>2882.4110000000001</v>
          </cell>
          <cell r="CA363">
            <v>2540.79</v>
          </cell>
          <cell r="CB363">
            <v>2059.857</v>
          </cell>
          <cell r="CC363">
            <v>1387.41</v>
          </cell>
          <cell r="CD363">
            <v>1070.306</v>
          </cell>
          <cell r="CE363">
            <v>26453.876</v>
          </cell>
          <cell r="CF363">
            <v>1277.6959999999999</v>
          </cell>
          <cell r="CG363">
            <v>1481.03</v>
          </cell>
          <cell r="CH363">
            <v>2227.1329999999998</v>
          </cell>
          <cell r="CI363">
            <v>2572.35</v>
          </cell>
          <cell r="CJ363">
            <v>2977.674</v>
          </cell>
          <cell r="CK363">
            <v>3163.47</v>
          </cell>
          <cell r="CL363">
            <v>2863.3150000000001</v>
          </cell>
          <cell r="CM363">
            <v>2868.027</v>
          </cell>
          <cell r="CN363">
            <v>2528.13</v>
          </cell>
          <cell r="CO363">
            <v>2049.627</v>
          </cell>
          <cell r="CP363">
            <v>1380.45</v>
          </cell>
          <cell r="CQ363">
            <v>1064.9739999999999</v>
          </cell>
          <cell r="CR363">
            <v>26271.129000000001</v>
          </cell>
          <cell r="CS363">
            <v>1271.3720000000001</v>
          </cell>
          <cell r="CT363">
            <v>1422.876</v>
          </cell>
          <cell r="CU363">
            <v>2216.0659999999998</v>
          </cell>
          <cell r="CV363">
            <v>2559.48</v>
          </cell>
          <cell r="CW363">
            <v>2962.7939999999999</v>
          </cell>
          <cell r="CX363">
            <v>3147.63</v>
          </cell>
          <cell r="CY363">
            <v>2849.0239999999999</v>
          </cell>
          <cell r="CZ363">
            <v>2853.7049999999999</v>
          </cell>
          <cell r="DA363">
            <v>2515.44</v>
          </cell>
          <cell r="DB363">
            <v>2039.3969999999999</v>
          </cell>
          <cell r="DC363">
            <v>1373.61</v>
          </cell>
          <cell r="DD363">
            <v>1059.7349999999999</v>
          </cell>
          <cell r="DE363">
            <v>26139.537999999997</v>
          </cell>
          <cell r="DF363">
            <v>1265.0170000000001</v>
          </cell>
          <cell r="DG363">
            <v>1415.7639999999999</v>
          </cell>
          <cell r="DH363">
            <v>2204.9369999999999</v>
          </cell>
          <cell r="DI363">
            <v>2546.6999999999998</v>
          </cell>
          <cell r="DJ363">
            <v>2948.0070000000001</v>
          </cell>
          <cell r="DK363">
            <v>3131.88</v>
          </cell>
          <cell r="DL363">
            <v>2834.7640000000001</v>
          </cell>
          <cell r="DM363">
            <v>2839.3519999999999</v>
          </cell>
          <cell r="DN363">
            <v>2502.9299999999998</v>
          </cell>
          <cell r="DO363">
            <v>2029.105</v>
          </cell>
          <cell r="DP363">
            <v>1366.71</v>
          </cell>
          <cell r="DQ363">
            <v>1054.3720000000001</v>
          </cell>
          <cell r="DR363">
            <v>26008.988000000001</v>
          </cell>
          <cell r="DS363">
            <v>1258.662</v>
          </cell>
          <cell r="DT363">
            <v>1408.68</v>
          </cell>
          <cell r="DU363">
            <v>2193.87</v>
          </cell>
          <cell r="DV363">
            <v>2533.98</v>
          </cell>
          <cell r="DW363">
            <v>2933.2510000000002</v>
          </cell>
          <cell r="DX363">
            <v>3116.28</v>
          </cell>
          <cell r="DY363">
            <v>2820.5659999999998</v>
          </cell>
          <cell r="DZ363">
            <v>2825.2159999999999</v>
          </cell>
          <cell r="EA363">
            <v>2490.39</v>
          </cell>
          <cell r="EB363">
            <v>2019.03</v>
          </cell>
          <cell r="EC363">
            <v>1359.93</v>
          </cell>
          <cell r="ED363">
            <v>1049.133</v>
          </cell>
        </row>
        <row r="365">
          <cell r="C365" t="str">
            <v>Potential QFs  -  Central Oregon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West Main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Walla Walla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Clover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PP-GC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North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Utah South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Trona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C373" t="str">
            <v>Potential QFs  -  Wyoming Northeast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C375" t="str">
            <v>QF California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Idaho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Oregon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Utah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Washington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QF Wyoming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C382" t="str">
            <v>Biomass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Black Cap II Solar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Champlin Blue Mtn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Chevron Wind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 xml:space="preserve">Douglas County Forest Products QF  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Evergreen BioPower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ExxonMobil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First Wind QF Projects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Five Pine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Foote Creek II &amp; III Wind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Kennecott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Latigo Wind Park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 &amp; 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Sage III Solar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Boswell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Monticello Wind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Mountain Wind 1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Mountain Wind 2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North Point Wind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OM Power I Geothermal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Orchard Wind Farm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Oregon Sch 37 QFs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Oregon Wind Farm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Pavant Solar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Pioneer Wind Park I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Power County North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Power County South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Roseburg Dillard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Sigurd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Spanish Fork Wind 2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Sunnyside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Glen Canyon A &amp; B Solar QFs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Sweetwater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Tesoro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Three Peaks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Threemile Canyon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US Magnesium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Pavant Solar I &amp; II QF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Red Hills Solar QF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Utah SunEdison Wind QF Projects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Utah Sch 37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1316.7870000000112</v>
          </cell>
          <cell r="G424">
            <v>1473.6399999999558</v>
          </cell>
          <cell r="H424">
            <v>2295.11599999998</v>
          </cell>
          <cell r="I424">
            <v>2650.890000000014</v>
          </cell>
          <cell r="J424">
            <v>3068.5969999999506</v>
          </cell>
          <cell r="K424">
            <v>3260.0699999999488</v>
          </cell>
          <cell r="L424">
            <v>2950.7660000000033</v>
          </cell>
          <cell r="M424">
            <v>2955.5709999999963</v>
          </cell>
          <cell r="N424">
            <v>2605.3199999999488</v>
          </cell>
          <cell r="O424">
            <v>2112.2470000000321</v>
          </cell>
          <cell r="P424">
            <v>1422.6000000000349</v>
          </cell>
          <cell r="Q424">
            <v>1097.554999999993</v>
          </cell>
          <cell r="R424">
            <v>27073.123999999836</v>
          </cell>
          <cell r="S424">
            <v>1310.2150000000256</v>
          </cell>
          <cell r="T424">
            <v>1466.3040000000037</v>
          </cell>
          <cell r="U424">
            <v>2283.7080000001006</v>
          </cell>
          <cell r="V424">
            <v>2637.6300000000047</v>
          </cell>
          <cell r="W424">
            <v>3053.2519999999786</v>
          </cell>
          <cell r="X424">
            <v>3243.7199999999721</v>
          </cell>
          <cell r="Y424">
            <v>2936.0100000000093</v>
          </cell>
          <cell r="Z424">
            <v>2940.8150000000605</v>
          </cell>
          <cell r="AA424">
            <v>2592.2999999999302</v>
          </cell>
          <cell r="AB424">
            <v>2101.6140000000014</v>
          </cell>
          <cell r="AC424">
            <v>1415.5499999999884</v>
          </cell>
          <cell r="AD424">
            <v>1092.0059999999939</v>
          </cell>
          <cell r="AE424">
            <v>26989.836000000127</v>
          </cell>
          <cell r="AF424">
            <v>1303.6119999999646</v>
          </cell>
          <cell r="AG424">
            <v>1511.0740000000224</v>
          </cell>
          <cell r="AH424">
            <v>2272.2069999999367</v>
          </cell>
          <cell r="AI424">
            <v>2624.5200000000186</v>
          </cell>
          <cell r="AJ424">
            <v>3038</v>
          </cell>
          <cell r="AK424">
            <v>3227.5499999998137</v>
          </cell>
          <cell r="AL424">
            <v>2921.316000000108</v>
          </cell>
          <cell r="AM424">
            <v>2926.0900000000838</v>
          </cell>
          <cell r="AN424">
            <v>2579.3099999999395</v>
          </cell>
          <cell r="AO424">
            <v>2091.1359999999986</v>
          </cell>
          <cell r="AP424">
            <v>1408.4400000000023</v>
          </cell>
          <cell r="AQ424">
            <v>1086.5809999999474</v>
          </cell>
          <cell r="AR424">
            <v>26803.155999999493</v>
          </cell>
          <cell r="AS424">
            <v>1297.1329999999725</v>
          </cell>
          <cell r="AT424">
            <v>1451.7440000000061</v>
          </cell>
          <cell r="AU424">
            <v>2260.8919999999925</v>
          </cell>
          <cell r="AV424">
            <v>2611.3800000000047</v>
          </cell>
          <cell r="AW424">
            <v>3022.8410000000149</v>
          </cell>
          <cell r="AX424">
            <v>3211.4100000000326</v>
          </cell>
          <cell r="AY424">
            <v>2906.7149999999674</v>
          </cell>
          <cell r="AZ424">
            <v>2911.4580000001006</v>
          </cell>
          <cell r="BA424">
            <v>2566.3800000000047</v>
          </cell>
          <cell r="BB424">
            <v>2080.627000000095</v>
          </cell>
          <cell r="BC424">
            <v>1401.4199999999837</v>
          </cell>
          <cell r="BD424">
            <v>1081.155999999959</v>
          </cell>
          <cell r="BE424">
            <v>26668.892999999225</v>
          </cell>
          <cell r="BF424">
            <v>1290.560999999987</v>
          </cell>
          <cell r="BG424">
            <v>1444.435999999987</v>
          </cell>
          <cell r="BH424">
            <v>2249.515000000014</v>
          </cell>
          <cell r="BI424">
            <v>2598.2699999999022</v>
          </cell>
          <cell r="BJ424">
            <v>3007.6820000000298</v>
          </cell>
          <cell r="BK424">
            <v>3195.359999999986</v>
          </cell>
          <cell r="BL424">
            <v>2892.2380000000121</v>
          </cell>
          <cell r="BM424">
            <v>2896.9189999999944</v>
          </cell>
          <cell r="BN424">
            <v>2553.5700000000652</v>
          </cell>
          <cell r="BO424">
            <v>2070.2110000000102</v>
          </cell>
          <cell r="BP424">
            <v>1394.4000000000233</v>
          </cell>
          <cell r="BQ424">
            <v>1075.7310000000289</v>
          </cell>
          <cell r="BR424">
            <v>26535.450000000186</v>
          </cell>
          <cell r="BS424">
            <v>1284.1749999999884</v>
          </cell>
          <cell r="BT424">
            <v>1437.2120000000577</v>
          </cell>
          <cell r="BU424">
            <v>2238.3240000000224</v>
          </cell>
          <cell r="BV424">
            <v>2585.2799999999115</v>
          </cell>
          <cell r="BW424">
            <v>2992.6160000000382</v>
          </cell>
          <cell r="BX424">
            <v>3179.3699999999953</v>
          </cell>
          <cell r="BY424">
            <v>2877.6990000000224</v>
          </cell>
          <cell r="BZ424">
            <v>2882.4110000000801</v>
          </cell>
          <cell r="CA424">
            <v>2540.7899999999208</v>
          </cell>
          <cell r="CB424">
            <v>2059.8570000000182</v>
          </cell>
          <cell r="CC424">
            <v>1387.4099999999162</v>
          </cell>
          <cell r="CD424">
            <v>1070.3060000000405</v>
          </cell>
          <cell r="CE424">
            <v>26453.876000001095</v>
          </cell>
          <cell r="CF424">
            <v>1277.6959999999963</v>
          </cell>
          <cell r="CG424">
            <v>1481.0300000000279</v>
          </cell>
          <cell r="CH424">
            <v>2227.1330000000307</v>
          </cell>
          <cell r="CI424">
            <v>2572.3499999999767</v>
          </cell>
          <cell r="CJ424">
            <v>2977.6739999999991</v>
          </cell>
          <cell r="CK424">
            <v>3163.4699999999721</v>
          </cell>
          <cell r="CL424">
            <v>2863.3150000000605</v>
          </cell>
          <cell r="CM424">
            <v>2868.0270000001183</v>
          </cell>
          <cell r="CN424">
            <v>2528.1300000000047</v>
          </cell>
          <cell r="CO424">
            <v>2049.6269999999786</v>
          </cell>
          <cell r="CP424">
            <v>1380.4499999999534</v>
          </cell>
          <cell r="CQ424">
            <v>1064.9739999999874</v>
          </cell>
          <cell r="CR424">
            <v>26271.129000000656</v>
          </cell>
          <cell r="CS424">
            <v>1271.3720000000903</v>
          </cell>
          <cell r="CT424">
            <v>1422.8759999999893</v>
          </cell>
          <cell r="CU424">
            <v>2216.0659999999916</v>
          </cell>
          <cell r="CV424">
            <v>2559.4799999999814</v>
          </cell>
          <cell r="CW424">
            <v>2962.7939999999944</v>
          </cell>
          <cell r="CX424">
            <v>3147.6300000000047</v>
          </cell>
          <cell r="CY424">
            <v>2849.0240000000922</v>
          </cell>
          <cell r="CZ424">
            <v>2853.7049999999581</v>
          </cell>
          <cell r="DA424">
            <v>2515.4400000000605</v>
          </cell>
          <cell r="DB424">
            <v>2039.3969999999972</v>
          </cell>
          <cell r="DC424">
            <v>1373.609999999986</v>
          </cell>
          <cell r="DD424">
            <v>1059.734999999986</v>
          </cell>
          <cell r="DE424">
            <v>26139.538000000641</v>
          </cell>
          <cell r="DF424">
            <v>1265.0169999999925</v>
          </cell>
          <cell r="DG424">
            <v>1415.7639999999665</v>
          </cell>
          <cell r="DH424">
            <v>2204.9370000000345</v>
          </cell>
          <cell r="DI424">
            <v>2546.6999999999534</v>
          </cell>
          <cell r="DJ424">
            <v>2948.0069999999832</v>
          </cell>
          <cell r="DK424">
            <v>3131.8800000000047</v>
          </cell>
          <cell r="DL424">
            <v>2834.7640000000829</v>
          </cell>
          <cell r="DM424">
            <v>2839.3519999999553</v>
          </cell>
          <cell r="DN424">
            <v>2502.9299999999348</v>
          </cell>
          <cell r="DO424">
            <v>2029.1050000000396</v>
          </cell>
          <cell r="DP424">
            <v>1366.7099999999627</v>
          </cell>
          <cell r="DQ424">
            <v>1054.3719999999739</v>
          </cell>
          <cell r="DR424">
            <v>26008.987999999896</v>
          </cell>
          <cell r="DS424">
            <v>1258.6620000000112</v>
          </cell>
          <cell r="DT424">
            <v>1408.6799999999348</v>
          </cell>
          <cell r="DU424">
            <v>2193.8699999999953</v>
          </cell>
          <cell r="DV424">
            <v>2533.9799999999814</v>
          </cell>
          <cell r="DW424">
            <v>2933.2509999999311</v>
          </cell>
          <cell r="DX424">
            <v>3116.2800000000279</v>
          </cell>
          <cell r="DY424">
            <v>2820.5659999999916</v>
          </cell>
          <cell r="DZ424">
            <v>2825.2160000000149</v>
          </cell>
          <cell r="EA424">
            <v>2490.390000000014</v>
          </cell>
          <cell r="EB424">
            <v>2019.0299999999697</v>
          </cell>
          <cell r="EC424">
            <v>1359.929999999993</v>
          </cell>
          <cell r="ED424">
            <v>1049.1330000000307</v>
          </cell>
        </row>
        <row r="427">
          <cell r="C427" t="str">
            <v xml:space="preserve">Douglas - Wells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Reasonable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 xml:space="preserve">Grant Surplus 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Grant - Wanapum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1316.7870000000112</v>
          </cell>
          <cell r="G434">
            <v>1473.6399999999558</v>
          </cell>
          <cell r="H434">
            <v>2295.11599999998</v>
          </cell>
          <cell r="I434">
            <v>2650.890000000014</v>
          </cell>
          <cell r="J434">
            <v>3068.5969999999506</v>
          </cell>
          <cell r="K434">
            <v>3260.0699999999488</v>
          </cell>
          <cell r="L434">
            <v>2950.7660000000033</v>
          </cell>
          <cell r="M434">
            <v>2955.5709999999963</v>
          </cell>
          <cell r="N434">
            <v>2605.3199999999488</v>
          </cell>
          <cell r="O434">
            <v>2112.2470000000321</v>
          </cell>
          <cell r="P434">
            <v>1422.6000000000349</v>
          </cell>
          <cell r="Q434">
            <v>1097.554999999993</v>
          </cell>
          <cell r="R434">
            <v>27073.123999999836</v>
          </cell>
          <cell r="S434">
            <v>1310.2150000000256</v>
          </cell>
          <cell r="T434">
            <v>1466.3040000000037</v>
          </cell>
          <cell r="U434">
            <v>2283.7080000001006</v>
          </cell>
          <cell r="V434">
            <v>2637.6300000000047</v>
          </cell>
          <cell r="W434">
            <v>3053.2519999999786</v>
          </cell>
          <cell r="X434">
            <v>3243.7199999999721</v>
          </cell>
          <cell r="Y434">
            <v>2936.0100000000093</v>
          </cell>
          <cell r="Z434">
            <v>2940.8150000000605</v>
          </cell>
          <cell r="AA434">
            <v>2592.2999999999302</v>
          </cell>
          <cell r="AB434">
            <v>2101.6140000000014</v>
          </cell>
          <cell r="AC434">
            <v>1415.5499999999884</v>
          </cell>
          <cell r="AD434">
            <v>1092.0059999999939</v>
          </cell>
          <cell r="AE434">
            <v>26989.836000000127</v>
          </cell>
          <cell r="AF434">
            <v>1303.6119999999646</v>
          </cell>
          <cell r="AG434">
            <v>1511.0740000000224</v>
          </cell>
          <cell r="AH434">
            <v>2272.2069999999367</v>
          </cell>
          <cell r="AI434">
            <v>2624.5200000000186</v>
          </cell>
          <cell r="AJ434">
            <v>3038</v>
          </cell>
          <cell r="AK434">
            <v>3227.5499999998137</v>
          </cell>
          <cell r="AL434">
            <v>2921.316000000108</v>
          </cell>
          <cell r="AM434">
            <v>2926.0900000000838</v>
          </cell>
          <cell r="AN434">
            <v>2579.3099999999395</v>
          </cell>
          <cell r="AO434">
            <v>2091.1359999999986</v>
          </cell>
          <cell r="AP434">
            <v>1408.4400000000023</v>
          </cell>
          <cell r="AQ434">
            <v>1086.5809999999474</v>
          </cell>
          <cell r="AR434">
            <v>26803.155999999493</v>
          </cell>
          <cell r="AS434">
            <v>1297.1329999999725</v>
          </cell>
          <cell r="AT434">
            <v>1451.7440000000061</v>
          </cell>
          <cell r="AU434">
            <v>2260.8919999999925</v>
          </cell>
          <cell r="AV434">
            <v>2611.3800000000047</v>
          </cell>
          <cell r="AW434">
            <v>3022.8410000000149</v>
          </cell>
          <cell r="AX434">
            <v>3211.4100000000326</v>
          </cell>
          <cell r="AY434">
            <v>2906.7149999999674</v>
          </cell>
          <cell r="AZ434">
            <v>2911.4580000001006</v>
          </cell>
          <cell r="BA434">
            <v>2566.3800000000047</v>
          </cell>
          <cell r="BB434">
            <v>2080.627000000095</v>
          </cell>
          <cell r="BC434">
            <v>1401.4199999999837</v>
          </cell>
          <cell r="BD434">
            <v>1081.155999999959</v>
          </cell>
          <cell r="BE434">
            <v>26668.892999999225</v>
          </cell>
          <cell r="BF434">
            <v>1290.560999999987</v>
          </cell>
          <cell r="BG434">
            <v>1444.435999999987</v>
          </cell>
          <cell r="BH434">
            <v>2249.515000000014</v>
          </cell>
          <cell r="BI434">
            <v>2598.2699999999022</v>
          </cell>
          <cell r="BJ434">
            <v>3007.6820000000298</v>
          </cell>
          <cell r="BK434">
            <v>3195.359999999986</v>
          </cell>
          <cell r="BL434">
            <v>2892.2380000000121</v>
          </cell>
          <cell r="BM434">
            <v>2896.9189999999944</v>
          </cell>
          <cell r="BN434">
            <v>2553.5700000000652</v>
          </cell>
          <cell r="BO434">
            <v>2070.2110000000102</v>
          </cell>
          <cell r="BP434">
            <v>1394.4000000000233</v>
          </cell>
          <cell r="BQ434">
            <v>1075.7310000000289</v>
          </cell>
          <cell r="BR434">
            <v>26535.450000000186</v>
          </cell>
          <cell r="BS434">
            <v>1284.1749999999884</v>
          </cell>
          <cell r="BT434">
            <v>1437.2120000000577</v>
          </cell>
          <cell r="BU434">
            <v>2238.3240000000224</v>
          </cell>
          <cell r="BV434">
            <v>2585.2799999999115</v>
          </cell>
          <cell r="BW434">
            <v>2992.6160000000382</v>
          </cell>
          <cell r="BX434">
            <v>3179.3699999999953</v>
          </cell>
          <cell r="BY434">
            <v>2877.6990000000224</v>
          </cell>
          <cell r="BZ434">
            <v>2882.4110000000801</v>
          </cell>
          <cell r="CA434">
            <v>2540.7899999999208</v>
          </cell>
          <cell r="CB434">
            <v>2059.8570000000182</v>
          </cell>
          <cell r="CC434">
            <v>1387.4099999999162</v>
          </cell>
          <cell r="CD434">
            <v>1070.3060000000405</v>
          </cell>
          <cell r="CE434">
            <v>26453.876000001095</v>
          </cell>
          <cell r="CF434">
            <v>1277.6959999999963</v>
          </cell>
          <cell r="CG434">
            <v>1481.0300000000279</v>
          </cell>
          <cell r="CH434">
            <v>2227.1330000000307</v>
          </cell>
          <cell r="CI434">
            <v>2572.3499999999767</v>
          </cell>
          <cell r="CJ434">
            <v>2977.6739999999991</v>
          </cell>
          <cell r="CK434">
            <v>3163.4699999999721</v>
          </cell>
          <cell r="CL434">
            <v>2863.3150000000605</v>
          </cell>
          <cell r="CM434">
            <v>2868.0270000001183</v>
          </cell>
          <cell r="CN434">
            <v>2528.1300000000047</v>
          </cell>
          <cell r="CO434">
            <v>2049.6269999999786</v>
          </cell>
          <cell r="CP434">
            <v>1380.4499999999534</v>
          </cell>
          <cell r="CQ434">
            <v>1064.9739999999874</v>
          </cell>
          <cell r="CR434">
            <v>26271.129000000656</v>
          </cell>
          <cell r="CS434">
            <v>1271.3720000000903</v>
          </cell>
          <cell r="CT434">
            <v>1422.8759999999893</v>
          </cell>
          <cell r="CU434">
            <v>2216.0659999999916</v>
          </cell>
          <cell r="CV434">
            <v>2559.4799999999814</v>
          </cell>
          <cell r="CW434">
            <v>2962.7939999999944</v>
          </cell>
          <cell r="CX434">
            <v>3147.6300000000047</v>
          </cell>
          <cell r="CY434">
            <v>2849.0240000000922</v>
          </cell>
          <cell r="CZ434">
            <v>2853.7049999999581</v>
          </cell>
          <cell r="DA434">
            <v>2515.4400000000605</v>
          </cell>
          <cell r="DB434">
            <v>2039.3969999999972</v>
          </cell>
          <cell r="DC434">
            <v>1373.609999999986</v>
          </cell>
          <cell r="DD434">
            <v>1059.734999999986</v>
          </cell>
          <cell r="DE434">
            <v>26139.538000000641</v>
          </cell>
          <cell r="DF434">
            <v>1265.0169999999925</v>
          </cell>
          <cell r="DG434">
            <v>1415.7639999999665</v>
          </cell>
          <cell r="DH434">
            <v>2204.9370000000345</v>
          </cell>
          <cell r="DI434">
            <v>2546.6999999999534</v>
          </cell>
          <cell r="DJ434">
            <v>2948.0069999999832</v>
          </cell>
          <cell r="DK434">
            <v>3131.8800000000047</v>
          </cell>
          <cell r="DL434">
            <v>2834.7640000000829</v>
          </cell>
          <cell r="DM434">
            <v>2839.3519999999553</v>
          </cell>
          <cell r="DN434">
            <v>2502.9299999999348</v>
          </cell>
          <cell r="DO434">
            <v>2029.1050000000396</v>
          </cell>
          <cell r="DP434">
            <v>1366.7099999999627</v>
          </cell>
          <cell r="DQ434">
            <v>1054.3719999999739</v>
          </cell>
          <cell r="DR434">
            <v>26008.987999999896</v>
          </cell>
          <cell r="DS434">
            <v>1258.6620000000112</v>
          </cell>
          <cell r="DT434">
            <v>1408.6799999999348</v>
          </cell>
          <cell r="DU434">
            <v>2193.8699999999953</v>
          </cell>
          <cell r="DV434">
            <v>2533.9799999999814</v>
          </cell>
          <cell r="DW434">
            <v>2933.2509999999311</v>
          </cell>
          <cell r="DX434">
            <v>3116.2800000000279</v>
          </cell>
          <cell r="DY434">
            <v>2820.5659999999916</v>
          </cell>
          <cell r="DZ434">
            <v>2825.2160000000149</v>
          </cell>
          <cell r="EA434">
            <v>2490.390000000014</v>
          </cell>
          <cell r="EB434">
            <v>2019.0299999999697</v>
          </cell>
          <cell r="EC434">
            <v>1359.929999999993</v>
          </cell>
          <cell r="ED434">
            <v>1049.1330000000307</v>
          </cell>
        </row>
        <row r="437">
          <cell r="C437" t="str">
            <v>APS Exchange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FC II Wind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FC IV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BPA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BPA So. Idaho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Cowlitz Swift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EWEB FC 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PSCo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PSCO FC III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Redding Exchange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SCL State Line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C452" t="str">
            <v>COB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Four Corners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Mid Columbia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Mona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Palo Verde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SP15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STF Index Trades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C463" t="str">
            <v>COB</v>
          </cell>
          <cell r="F463">
            <v>0</v>
          </cell>
          <cell r="G463">
            <v>-6.1535299999999893</v>
          </cell>
          <cell r="H463">
            <v>-10.148599999999533</v>
          </cell>
          <cell r="I463">
            <v>-24.609300000000076</v>
          </cell>
          <cell r="J463">
            <v>-7.9903000000003885</v>
          </cell>
          <cell r="K463">
            <v>-9.2461599999987811</v>
          </cell>
          <cell r="L463">
            <v>176.04320000000007</v>
          </cell>
          <cell r="M463">
            <v>-53.171700000000783</v>
          </cell>
          <cell r="N463">
            <v>-4.8403000000000702</v>
          </cell>
          <cell r="O463">
            <v>0</v>
          </cell>
          <cell r="P463">
            <v>0</v>
          </cell>
          <cell r="Q463">
            <v>0</v>
          </cell>
          <cell r="R463">
            <v>-191.88173000000097</v>
          </cell>
          <cell r="S463">
            <v>0</v>
          </cell>
          <cell r="T463">
            <v>-5.4206500000000233</v>
          </cell>
          <cell r="U463">
            <v>0</v>
          </cell>
          <cell r="V463">
            <v>-26.996000000000095</v>
          </cell>
          <cell r="W463">
            <v>-18.573599999999715</v>
          </cell>
          <cell r="X463">
            <v>-158.33709999999701</v>
          </cell>
          <cell r="Y463">
            <v>66.798999999999978</v>
          </cell>
          <cell r="Z463">
            <v>-32.604499999999462</v>
          </cell>
          <cell r="AA463">
            <v>-12.016700000000014</v>
          </cell>
          <cell r="AB463">
            <v>0</v>
          </cell>
          <cell r="AC463">
            <v>-4.7321799999999712</v>
          </cell>
          <cell r="AD463">
            <v>0</v>
          </cell>
          <cell r="AE463">
            <v>-151.03896000000532</v>
          </cell>
          <cell r="AF463">
            <v>-0.22022000000001185</v>
          </cell>
          <cell r="AG463">
            <v>-12.386300000001938</v>
          </cell>
          <cell r="AH463">
            <v>0</v>
          </cell>
          <cell r="AI463">
            <v>-8.0487999999999147</v>
          </cell>
          <cell r="AJ463">
            <v>-21.688000000001921</v>
          </cell>
          <cell r="AK463">
            <v>-236.6008000000038</v>
          </cell>
          <cell r="AL463">
            <v>185.56789999999819</v>
          </cell>
          <cell r="AM463">
            <v>-50.305500000000393</v>
          </cell>
          <cell r="AN463">
            <v>-0.30295000000000982</v>
          </cell>
          <cell r="AO463">
            <v>0</v>
          </cell>
          <cell r="AP463">
            <v>-0.44269000000008418</v>
          </cell>
          <cell r="AQ463">
            <v>-6.6116000000001804</v>
          </cell>
          <cell r="AR463">
            <v>-33.618779999993421</v>
          </cell>
          <cell r="AS463">
            <v>0</v>
          </cell>
          <cell r="AT463">
            <v>0</v>
          </cell>
          <cell r="AU463">
            <v>-6.1159999999999854</v>
          </cell>
          <cell r="AV463">
            <v>0</v>
          </cell>
          <cell r="AW463">
            <v>-35.939900000000307</v>
          </cell>
          <cell r="AX463">
            <v>-5.5649999999986903</v>
          </cell>
          <cell r="AY463">
            <v>36.980150000000322</v>
          </cell>
          <cell r="AZ463">
            <v>-22.978029999999762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-131.39284999999654</v>
          </cell>
          <cell r="BF463">
            <v>0</v>
          </cell>
          <cell r="BG463">
            <v>0</v>
          </cell>
          <cell r="BH463">
            <v>-27.617999999998574</v>
          </cell>
          <cell r="BI463">
            <v>-9.5830000000000837</v>
          </cell>
          <cell r="BJ463">
            <v>-35.062549999999646</v>
          </cell>
          <cell r="BK463">
            <v>-101.98869999999806</v>
          </cell>
          <cell r="BL463">
            <v>66.187399999999798</v>
          </cell>
          <cell r="BM463">
            <v>-23.328000000000429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-25.432539999994333</v>
          </cell>
          <cell r="BS463">
            <v>0</v>
          </cell>
          <cell r="BT463">
            <v>0</v>
          </cell>
          <cell r="BU463">
            <v>0</v>
          </cell>
          <cell r="BV463">
            <v>-7.6022600000001148</v>
          </cell>
          <cell r="BW463">
            <v>-18.428699999999935</v>
          </cell>
          <cell r="BX463">
            <v>-22.559000000001106</v>
          </cell>
          <cell r="BY463">
            <v>58.550150000000031</v>
          </cell>
          <cell r="BZ463">
            <v>-35.094819999999345</v>
          </cell>
          <cell r="CA463">
            <v>-0.29791000000000167</v>
          </cell>
          <cell r="CB463">
            <v>0</v>
          </cell>
          <cell r="CC463">
            <v>0</v>
          </cell>
          <cell r="CD463">
            <v>0</v>
          </cell>
          <cell r="CE463">
            <v>-128.40813999999955</v>
          </cell>
          <cell r="CF463">
            <v>0</v>
          </cell>
          <cell r="CG463">
            <v>-4.1440000000002328</v>
          </cell>
          <cell r="CH463">
            <v>-41.676500000001397</v>
          </cell>
          <cell r="CI463">
            <v>-10.228900000000067</v>
          </cell>
          <cell r="CJ463">
            <v>-9.0278999999991356</v>
          </cell>
          <cell r="CK463">
            <v>-81.678599999999278</v>
          </cell>
          <cell r="CL463">
            <v>70.928100000000086</v>
          </cell>
          <cell r="CM463">
            <v>-39.262399999999616</v>
          </cell>
          <cell r="CN463">
            <v>-8.2681400000000167</v>
          </cell>
          <cell r="CO463">
            <v>0</v>
          </cell>
          <cell r="CP463">
            <v>-5.0498000000000047</v>
          </cell>
          <cell r="CQ463">
            <v>0</v>
          </cell>
          <cell r="CR463">
            <v>-264.30725000001257</v>
          </cell>
          <cell r="CS463">
            <v>-226.56770000000051</v>
          </cell>
          <cell r="CT463">
            <v>0</v>
          </cell>
          <cell r="CU463">
            <v>-42.810999999997875</v>
          </cell>
          <cell r="CV463">
            <v>-128.46700000000055</v>
          </cell>
          <cell r="CW463">
            <v>-39.517799999999625</v>
          </cell>
          <cell r="CX463">
            <v>-175.83680000000459</v>
          </cell>
          <cell r="CY463">
            <v>474.31749999999738</v>
          </cell>
          <cell r="CZ463">
            <v>-75.035400000002483</v>
          </cell>
          <cell r="DA463">
            <v>-40.324850000000424</v>
          </cell>
          <cell r="DB463">
            <v>-1.5399999999999636E-2</v>
          </cell>
          <cell r="DC463">
            <v>-10.048800000000483</v>
          </cell>
          <cell r="DD463">
            <v>0</v>
          </cell>
          <cell r="DE463">
            <v>-321.03680000001623</v>
          </cell>
          <cell r="DF463">
            <v>0</v>
          </cell>
          <cell r="DG463">
            <v>-4.1019999999989523</v>
          </cell>
          <cell r="DH463">
            <v>-54.599000000001979</v>
          </cell>
          <cell r="DI463">
            <v>-47.650900000000547</v>
          </cell>
          <cell r="DJ463">
            <v>-61.254000000000815</v>
          </cell>
          <cell r="DK463">
            <v>-159.3711000000003</v>
          </cell>
          <cell r="DL463">
            <v>104.35019999999895</v>
          </cell>
          <cell r="DM463">
            <v>-82.984799999998359</v>
          </cell>
          <cell r="DN463">
            <v>-14.980599999999413</v>
          </cell>
          <cell r="DO463">
            <v>-1.4600000000086766E-2</v>
          </cell>
          <cell r="DP463">
            <v>-0.42999999999938154</v>
          </cell>
          <cell r="DQ463">
            <v>0</v>
          </cell>
          <cell r="DR463">
            <v>-244.0478199999925</v>
          </cell>
          <cell r="DS463">
            <v>0</v>
          </cell>
          <cell r="DT463">
            <v>-8.1630000000004657</v>
          </cell>
          <cell r="DU463">
            <v>-41.607600000001185</v>
          </cell>
          <cell r="DV463">
            <v>-10.42489999999998</v>
          </cell>
          <cell r="DW463">
            <v>-14.198800000000119</v>
          </cell>
          <cell r="DX463">
            <v>-175.74539999999979</v>
          </cell>
          <cell r="DY463">
            <v>54.922700000000077</v>
          </cell>
          <cell r="DZ463">
            <v>-49.129000000000815</v>
          </cell>
          <cell r="EA463">
            <v>-15.71309999999994</v>
          </cell>
          <cell r="EB463">
            <v>16.011280000000056</v>
          </cell>
          <cell r="EC463">
            <v>0</v>
          </cell>
          <cell r="ED463">
            <v>0</v>
          </cell>
        </row>
        <row r="464">
          <cell r="C464" t="str">
            <v>Four Corners</v>
          </cell>
          <cell r="F464">
            <v>-118.81100000000151</v>
          </cell>
          <cell r="G464">
            <v>-101.11100000000079</v>
          </cell>
          <cell r="H464">
            <v>-121.79800000000068</v>
          </cell>
          <cell r="I464">
            <v>-69.328999999999724</v>
          </cell>
          <cell r="J464">
            <v>-5.0250000000014552</v>
          </cell>
          <cell r="K464">
            <v>-0.53299999999944703</v>
          </cell>
          <cell r="L464">
            <v>-30.877799999999979</v>
          </cell>
          <cell r="M464">
            <v>-26.321199999999862</v>
          </cell>
          <cell r="N464">
            <v>-1.2699000000000069</v>
          </cell>
          <cell r="O464">
            <v>-66.01929999999993</v>
          </cell>
          <cell r="P464">
            <v>0</v>
          </cell>
          <cell r="Q464">
            <v>-84.173999999999069</v>
          </cell>
          <cell r="R464">
            <v>-153.4944039999973</v>
          </cell>
          <cell r="S464">
            <v>-57.193400000000111</v>
          </cell>
          <cell r="T464">
            <v>45.23680000000013</v>
          </cell>
          <cell r="U464">
            <v>-60.197299999999814</v>
          </cell>
          <cell r="V464">
            <v>-6.8216599999999517</v>
          </cell>
          <cell r="W464">
            <v>0</v>
          </cell>
          <cell r="X464">
            <v>-1.0579999999999927</v>
          </cell>
          <cell r="Y464">
            <v>-21.358089999999947</v>
          </cell>
          <cell r="Z464">
            <v>-39.782999999999902</v>
          </cell>
          <cell r="AA464">
            <v>-1.2640300000000479</v>
          </cell>
          <cell r="AB464">
            <v>0</v>
          </cell>
          <cell r="AC464">
            <v>-5.5767239999999987</v>
          </cell>
          <cell r="AD464">
            <v>-5.4790000000002692</v>
          </cell>
          <cell r="AE464">
            <v>-674.82567000000563</v>
          </cell>
          <cell r="AF464">
            <v>-178.64250000000084</v>
          </cell>
          <cell r="AG464">
            <v>-77.311999999999898</v>
          </cell>
          <cell r="AH464">
            <v>-84.436000000001513</v>
          </cell>
          <cell r="AI464">
            <v>-113.20800000000054</v>
          </cell>
          <cell r="AJ464">
            <v>-3.280699999999797</v>
          </cell>
          <cell r="AK464">
            <v>-35.907999999999447</v>
          </cell>
          <cell r="AL464">
            <v>-16.587600000000066</v>
          </cell>
          <cell r="AM464">
            <v>-9.5601000000001477</v>
          </cell>
          <cell r="AN464">
            <v>-0.30299999999988358</v>
          </cell>
          <cell r="AO464">
            <v>-9.4072700000000395</v>
          </cell>
          <cell r="AP464">
            <v>-24.563499999999976</v>
          </cell>
          <cell r="AQ464">
            <v>-121.61699999999837</v>
          </cell>
          <cell r="AR464">
            <v>-231.82804000000033</v>
          </cell>
          <cell r="AS464">
            <v>-19.498099999999795</v>
          </cell>
          <cell r="AT464">
            <v>0</v>
          </cell>
          <cell r="AU464">
            <v>-142.77800000000025</v>
          </cell>
          <cell r="AV464">
            <v>-36.448300000000017</v>
          </cell>
          <cell r="AW464">
            <v>0</v>
          </cell>
          <cell r="AX464">
            <v>0</v>
          </cell>
          <cell r="AY464">
            <v>0</v>
          </cell>
          <cell r="AZ464">
            <v>-4.384000000004562E-2</v>
          </cell>
          <cell r="BA464">
            <v>-0.30104000000000042</v>
          </cell>
          <cell r="BB464">
            <v>0</v>
          </cell>
          <cell r="BC464">
            <v>-19.357759999999985</v>
          </cell>
          <cell r="BD464">
            <v>-13.40099999999984</v>
          </cell>
          <cell r="BE464">
            <v>-314.68412200000603</v>
          </cell>
          <cell r="BF464">
            <v>-38.194999999999709</v>
          </cell>
          <cell r="BG464">
            <v>-45.704299999999876</v>
          </cell>
          <cell r="BH464">
            <v>-54.970699999999852</v>
          </cell>
          <cell r="BI464">
            <v>-23.342360000000099</v>
          </cell>
          <cell r="BJ464">
            <v>0</v>
          </cell>
          <cell r="BK464">
            <v>-7.3023000000000593</v>
          </cell>
          <cell r="BL464">
            <v>-4.2622499999999945</v>
          </cell>
          <cell r="BM464">
            <v>-13.313449999999989</v>
          </cell>
          <cell r="BN464">
            <v>-0.62216200000000299</v>
          </cell>
          <cell r="BO464">
            <v>-71.67240000000038</v>
          </cell>
          <cell r="BP464">
            <v>-29.203600000000051</v>
          </cell>
          <cell r="BQ464">
            <v>-26.095600000000559</v>
          </cell>
          <cell r="BR464">
            <v>-307.16166000000521</v>
          </cell>
          <cell r="BS464">
            <v>-7.1011999999998352</v>
          </cell>
          <cell r="BT464">
            <v>-51.25</v>
          </cell>
          <cell r="BU464">
            <v>-86.96900000000096</v>
          </cell>
          <cell r="BV464">
            <v>-11.027619999999999</v>
          </cell>
          <cell r="BW464">
            <v>0</v>
          </cell>
          <cell r="BX464">
            <v>0</v>
          </cell>
          <cell r="BY464">
            <v>-9.6889999999999645</v>
          </cell>
          <cell r="BZ464">
            <v>-6.7952599999999848</v>
          </cell>
          <cell r="CA464">
            <v>-0.91748000000001184</v>
          </cell>
          <cell r="CB464">
            <v>-113.63670000000002</v>
          </cell>
          <cell r="CC464">
            <v>0</v>
          </cell>
          <cell r="CD464">
            <v>-19.775400000000445</v>
          </cell>
          <cell r="CE464">
            <v>-474.48278999999457</v>
          </cell>
          <cell r="CF464">
            <v>-10.245139999999992</v>
          </cell>
          <cell r="CG464">
            <v>-83.175000000001091</v>
          </cell>
          <cell r="CH464">
            <v>-192.33099999999831</v>
          </cell>
          <cell r="CI464">
            <v>-18.535799999999995</v>
          </cell>
          <cell r="CJ464">
            <v>-0.113410000000016</v>
          </cell>
          <cell r="CK464">
            <v>-5.7317000000000462</v>
          </cell>
          <cell r="CL464">
            <v>-10.038299999999936</v>
          </cell>
          <cell r="CM464">
            <v>-13.222239999999942</v>
          </cell>
          <cell r="CN464">
            <v>0</v>
          </cell>
          <cell r="CO464">
            <v>-98.928499999999985</v>
          </cell>
          <cell r="CP464">
            <v>-16.360699999999952</v>
          </cell>
          <cell r="CQ464">
            <v>-25.800999999999476</v>
          </cell>
          <cell r="CR464">
            <v>-1251.4593199999654</v>
          </cell>
          <cell r="CS464">
            <v>-64.087999999999738</v>
          </cell>
          <cell r="CT464">
            <v>-41.811000000001513</v>
          </cell>
          <cell r="CU464">
            <v>-213.86100000000079</v>
          </cell>
          <cell r="CV464">
            <v>-185.93400000000111</v>
          </cell>
          <cell r="CW464">
            <v>0</v>
          </cell>
          <cell r="CX464">
            <v>-5.1885999999999513</v>
          </cell>
          <cell r="CY464">
            <v>-164.06500000000051</v>
          </cell>
          <cell r="CZ464">
            <v>0</v>
          </cell>
          <cell r="DA464">
            <v>-0.11871999999999616</v>
          </cell>
          <cell r="DB464">
            <v>-326.42599999999948</v>
          </cell>
          <cell r="DC464">
            <v>-131.76000000000204</v>
          </cell>
          <cell r="DD464">
            <v>-118.20700000000215</v>
          </cell>
          <cell r="DE464">
            <v>-847.22335000001476</v>
          </cell>
          <cell r="DF464">
            <v>-68.625</v>
          </cell>
          <cell r="DG464">
            <v>-30.441999999999098</v>
          </cell>
          <cell r="DH464">
            <v>-178.09500000000116</v>
          </cell>
          <cell r="DI464">
            <v>-70.892100000000028</v>
          </cell>
          <cell r="DJ464">
            <v>0</v>
          </cell>
          <cell r="DK464">
            <v>-5.1621999999999844</v>
          </cell>
          <cell r="DL464">
            <v>-4.1766399999999635</v>
          </cell>
          <cell r="DM464">
            <v>-8.9382000000000517</v>
          </cell>
          <cell r="DN464">
            <v>-0.29320999999998776</v>
          </cell>
          <cell r="DO464">
            <v>-294.27199999999721</v>
          </cell>
          <cell r="DP464">
            <v>-15.609000000000378</v>
          </cell>
          <cell r="DQ464">
            <v>-170.71800000000076</v>
          </cell>
          <cell r="DR464">
            <v>-828.27100000000792</v>
          </cell>
          <cell r="DS464">
            <v>-100.17399999999907</v>
          </cell>
          <cell r="DT464">
            <v>-78.15599999999904</v>
          </cell>
          <cell r="DU464">
            <v>-237.56599999999889</v>
          </cell>
          <cell r="DV464">
            <v>-71.34480000000076</v>
          </cell>
          <cell r="DW464">
            <v>0</v>
          </cell>
          <cell r="DX464">
            <v>-2.5436999999999443</v>
          </cell>
          <cell r="DY464">
            <v>-7.21550000000002</v>
          </cell>
          <cell r="DZ464">
            <v>-95.751000000000204</v>
          </cell>
          <cell r="EA464">
            <v>0</v>
          </cell>
          <cell r="EB464">
            <v>-83.763999999999214</v>
          </cell>
          <cell r="EC464">
            <v>-29.361000000000786</v>
          </cell>
          <cell r="ED464">
            <v>-122.3949999999968</v>
          </cell>
        </row>
        <row r="465">
          <cell r="C465" t="str">
            <v>Mid Columbia</v>
          </cell>
          <cell r="F465">
            <v>-2.4272399999999834</v>
          </cell>
          <cell r="G465">
            <v>-16.573999999996886</v>
          </cell>
          <cell r="H465">
            <v>-226.75</v>
          </cell>
          <cell r="I465">
            <v>-745.84999999997672</v>
          </cell>
          <cell r="J465">
            <v>-1490.1200000001118</v>
          </cell>
          <cell r="K465">
            <v>-745.73000000003958</v>
          </cell>
          <cell r="L465">
            <v>-69.71999999997206</v>
          </cell>
          <cell r="M465">
            <v>-903</v>
          </cell>
          <cell r="N465">
            <v>-296.79999999998836</v>
          </cell>
          <cell r="O465">
            <v>-67.292999999997846</v>
          </cell>
          <cell r="P465">
            <v>-31.902999999998428</v>
          </cell>
          <cell r="Q465">
            <v>183.14199999999983</v>
          </cell>
          <cell r="R465">
            <v>-5698.6049999995157</v>
          </cell>
          <cell r="S465">
            <v>-90.970000000001164</v>
          </cell>
          <cell r="T465">
            <v>-275.60000000000582</v>
          </cell>
          <cell r="U465">
            <v>-618.93000000005122</v>
          </cell>
          <cell r="V465">
            <v>-1035.8000000000466</v>
          </cell>
          <cell r="W465">
            <v>-1588.6500000000233</v>
          </cell>
          <cell r="X465">
            <v>-1281.6600000000326</v>
          </cell>
          <cell r="Y465">
            <v>-12.529999999969732</v>
          </cell>
          <cell r="Z465">
            <v>-983.89000000001397</v>
          </cell>
          <cell r="AA465">
            <v>-409.77000000000407</v>
          </cell>
          <cell r="AB465">
            <v>-319.76000000000931</v>
          </cell>
          <cell r="AC465">
            <v>-45.455000000001746</v>
          </cell>
          <cell r="AD465">
            <v>964.40999999999622</v>
          </cell>
          <cell r="AE465">
            <v>-6469.1699999994598</v>
          </cell>
          <cell r="AF465">
            <v>-38.180000000022119</v>
          </cell>
          <cell r="AG465">
            <v>-465.93000000005122</v>
          </cell>
          <cell r="AH465">
            <v>-814.37000000005355</v>
          </cell>
          <cell r="AI465">
            <v>-700.76999999996042</v>
          </cell>
          <cell r="AJ465">
            <v>-1880.6500000000233</v>
          </cell>
          <cell r="AK465">
            <v>-1386.0500000000466</v>
          </cell>
          <cell r="AL465">
            <v>-164.53999999997905</v>
          </cell>
          <cell r="AM465">
            <v>-1008.2399999999907</v>
          </cell>
          <cell r="AN465">
            <v>-320.97000000000116</v>
          </cell>
          <cell r="AO465">
            <v>-716.14999999999418</v>
          </cell>
          <cell r="AP465">
            <v>-257.40999999997439</v>
          </cell>
          <cell r="AQ465">
            <v>1284.0900000000256</v>
          </cell>
          <cell r="AR465">
            <v>-3271.852000000421</v>
          </cell>
          <cell r="AS465">
            <v>-14.970000000001164</v>
          </cell>
          <cell r="AT465">
            <v>-186.81999999997788</v>
          </cell>
          <cell r="AU465">
            <v>-555.29999999998836</v>
          </cell>
          <cell r="AV465">
            <v>-137.55999999999767</v>
          </cell>
          <cell r="AW465">
            <v>-817.4100000000326</v>
          </cell>
          <cell r="AX465">
            <v>-1371.7199999999721</v>
          </cell>
          <cell r="AY465">
            <v>-201.66000000000349</v>
          </cell>
          <cell r="AZ465">
            <v>-707.63999999998487</v>
          </cell>
          <cell r="BA465">
            <v>-202.42199999999866</v>
          </cell>
          <cell r="BB465">
            <v>-110.41999999999825</v>
          </cell>
          <cell r="BC465">
            <v>-38.130000000004657</v>
          </cell>
          <cell r="BD465">
            <v>1072.2000000000116</v>
          </cell>
          <cell r="BE465">
            <v>-2434.2140000001527</v>
          </cell>
          <cell r="BF465">
            <v>-7.5729999999966822</v>
          </cell>
          <cell r="BG465">
            <v>-134.36000000001513</v>
          </cell>
          <cell r="BH465">
            <v>-103.08999999999651</v>
          </cell>
          <cell r="BI465">
            <v>-56.470000000001164</v>
          </cell>
          <cell r="BJ465">
            <v>-890.25</v>
          </cell>
          <cell r="BK465">
            <v>-1197.75</v>
          </cell>
          <cell r="BL465">
            <v>-240.29000000000815</v>
          </cell>
          <cell r="BM465">
            <v>-682.72000000000116</v>
          </cell>
          <cell r="BN465">
            <v>-156.93000000000029</v>
          </cell>
          <cell r="BO465">
            <v>-61.716000000000349</v>
          </cell>
          <cell r="BP465">
            <v>-20.110000000000582</v>
          </cell>
          <cell r="BQ465">
            <v>1117.0449999999983</v>
          </cell>
          <cell r="BR465">
            <v>-2699.3719999995083</v>
          </cell>
          <cell r="BS465">
            <v>-6.2129999999961001</v>
          </cell>
          <cell r="BT465">
            <v>-83.639999999984866</v>
          </cell>
          <cell r="BU465">
            <v>-75.335000000006403</v>
          </cell>
          <cell r="BV465">
            <v>-63.415000000008149</v>
          </cell>
          <cell r="BW465">
            <v>-630</v>
          </cell>
          <cell r="BX465">
            <v>-1126.7199999999721</v>
          </cell>
          <cell r="BY465">
            <v>-277.32000000000698</v>
          </cell>
          <cell r="BZ465">
            <v>-641.11000000001513</v>
          </cell>
          <cell r="CA465">
            <v>-150.13200000000506</v>
          </cell>
          <cell r="CB465">
            <v>-78.790000000008149</v>
          </cell>
          <cell r="CC465">
            <v>-4.4320000000006985</v>
          </cell>
          <cell r="CD465">
            <v>437.73500000000058</v>
          </cell>
          <cell r="CE465">
            <v>-2968.9120000000112</v>
          </cell>
          <cell r="CF465">
            <v>-0.64900000000125146</v>
          </cell>
          <cell r="CG465">
            <v>-27.953999999997905</v>
          </cell>
          <cell r="CH465">
            <v>-235.75</v>
          </cell>
          <cell r="CI465">
            <v>-54.910000000003492</v>
          </cell>
          <cell r="CJ465">
            <v>-957.43999999994412</v>
          </cell>
          <cell r="CK465">
            <v>-1409.3699999999953</v>
          </cell>
          <cell r="CL465">
            <v>-70.896000000007916</v>
          </cell>
          <cell r="CM465">
            <v>-636.04000000000815</v>
          </cell>
          <cell r="CN465">
            <v>-146.75200000000041</v>
          </cell>
          <cell r="CO465">
            <v>-45.370000000009895</v>
          </cell>
          <cell r="CP465">
            <v>-8.727999999999156</v>
          </cell>
          <cell r="CQ465">
            <v>624.94700000000012</v>
          </cell>
          <cell r="CR465">
            <v>-3691.1890000002459</v>
          </cell>
          <cell r="CS465">
            <v>-392.90000000000146</v>
          </cell>
          <cell r="CT465">
            <v>-8.6399999999994179</v>
          </cell>
          <cell r="CU465">
            <v>-288.31000000002678</v>
          </cell>
          <cell r="CV465">
            <v>-238.20000000001164</v>
          </cell>
          <cell r="CW465">
            <v>-950.76999999996042</v>
          </cell>
          <cell r="CX465">
            <v>-1436.25</v>
          </cell>
          <cell r="CY465">
            <v>-318.26000000000931</v>
          </cell>
          <cell r="CZ465">
            <v>-883.67000000001281</v>
          </cell>
          <cell r="DA465">
            <v>-157.78899999999703</v>
          </cell>
          <cell r="DB465">
            <v>-83.279999999998836</v>
          </cell>
          <cell r="DC465">
            <v>-70.510000000009313</v>
          </cell>
          <cell r="DD465">
            <v>1137.390000000014</v>
          </cell>
          <cell r="DE465">
            <v>-2652.314000000013</v>
          </cell>
          <cell r="DF465">
            <v>-32</v>
          </cell>
          <cell r="DG465">
            <v>-19.100000000005821</v>
          </cell>
          <cell r="DH465">
            <v>-336.04000000000815</v>
          </cell>
          <cell r="DI465">
            <v>-42.283000000003085</v>
          </cell>
          <cell r="DJ465">
            <v>-809.34000000002561</v>
          </cell>
          <cell r="DK465">
            <v>-1393.0299999999697</v>
          </cell>
          <cell r="DL465">
            <v>-7.9000000000087311</v>
          </cell>
          <cell r="DM465">
            <v>-761.32999999998719</v>
          </cell>
          <cell r="DN465">
            <v>-208.68499999999767</v>
          </cell>
          <cell r="DO465">
            <v>-102.10999999998603</v>
          </cell>
          <cell r="DP465">
            <v>-23.555999999996857</v>
          </cell>
          <cell r="DQ465">
            <v>1083.0599999999977</v>
          </cell>
          <cell r="DR465">
            <v>-2096.083999999566</v>
          </cell>
          <cell r="DS465">
            <v>-41.069999999977881</v>
          </cell>
          <cell r="DT465">
            <v>-5.0639999999984866</v>
          </cell>
          <cell r="DU465">
            <v>-288.44000000000233</v>
          </cell>
          <cell r="DV465">
            <v>-38.328000000008615</v>
          </cell>
          <cell r="DW465">
            <v>-1004.4500000000116</v>
          </cell>
          <cell r="DX465">
            <v>-1150.0499999999884</v>
          </cell>
          <cell r="DY465">
            <v>-25.419999999998254</v>
          </cell>
          <cell r="DZ465">
            <v>-551.09000000002561</v>
          </cell>
          <cell r="EA465">
            <v>-138.58499999999913</v>
          </cell>
          <cell r="EB465">
            <v>-0.64800000000104774</v>
          </cell>
          <cell r="EC465">
            <v>-0.48500000000058208</v>
          </cell>
          <cell r="ED465">
            <v>1147.5460000000021</v>
          </cell>
        </row>
        <row r="466">
          <cell r="C466" t="str">
            <v>Mona</v>
          </cell>
          <cell r="F466">
            <v>-23.175999999999476</v>
          </cell>
          <cell r="G466">
            <v>-232.79899999999907</v>
          </cell>
          <cell r="H466">
            <v>-164.81399999999849</v>
          </cell>
          <cell r="I466">
            <v>9.8230000000003201</v>
          </cell>
          <cell r="J466">
            <v>-36.540999999997439</v>
          </cell>
          <cell r="K466">
            <v>-4.8422499999999928</v>
          </cell>
          <cell r="L466">
            <v>-9.7032199999999875</v>
          </cell>
          <cell r="M466">
            <v>0</v>
          </cell>
          <cell r="N466">
            <v>-1.9049099999999726</v>
          </cell>
          <cell r="O466">
            <v>-7.2068399999999855</v>
          </cell>
          <cell r="P466">
            <v>-70.60990000000038</v>
          </cell>
          <cell r="Q466">
            <v>-116.20699999999488</v>
          </cell>
          <cell r="R466">
            <v>-474.81770000002871</v>
          </cell>
          <cell r="S466">
            <v>-148.46900000000096</v>
          </cell>
          <cell r="T466">
            <v>-88.490999999999985</v>
          </cell>
          <cell r="U466">
            <v>-78.583999999998923</v>
          </cell>
          <cell r="V466">
            <v>-27.377700000000004</v>
          </cell>
          <cell r="W466">
            <v>-9.0891999999998916</v>
          </cell>
          <cell r="X466">
            <v>-1.2833000000000538</v>
          </cell>
          <cell r="Y466">
            <v>0</v>
          </cell>
          <cell r="Z466">
            <v>0</v>
          </cell>
          <cell r="AA466">
            <v>-5.7759000000000924</v>
          </cell>
          <cell r="AB466">
            <v>0</v>
          </cell>
          <cell r="AC466">
            <v>-66.983600000000479</v>
          </cell>
          <cell r="AD466">
            <v>-48.763999999999214</v>
          </cell>
          <cell r="AE466">
            <v>-785.51322999998229</v>
          </cell>
          <cell r="AF466">
            <v>-90.566999999999098</v>
          </cell>
          <cell r="AG466">
            <v>-122.11599999999817</v>
          </cell>
          <cell r="AH466">
            <v>-18.269999999998618</v>
          </cell>
          <cell r="AI466">
            <v>-78.173999999999069</v>
          </cell>
          <cell r="AJ466">
            <v>-6.1737000000002809</v>
          </cell>
          <cell r="AK466">
            <v>-30.791400000000067</v>
          </cell>
          <cell r="AL466">
            <v>-3.7494999999999834</v>
          </cell>
          <cell r="AM466">
            <v>0</v>
          </cell>
          <cell r="AN466">
            <v>0</v>
          </cell>
          <cell r="AO466">
            <v>-1.5629999999987376E-2</v>
          </cell>
          <cell r="AP466">
            <v>-228.01900000000023</v>
          </cell>
          <cell r="AQ466">
            <v>-207.63700000000244</v>
          </cell>
          <cell r="AR466">
            <v>-147.95190000000002</v>
          </cell>
          <cell r="AS466">
            <v>-17.228000000000975</v>
          </cell>
          <cell r="AT466">
            <v>-12.58849999999984</v>
          </cell>
          <cell r="AU466">
            <v>-45.743000000000393</v>
          </cell>
          <cell r="AV466">
            <v>-32.214500000000044</v>
          </cell>
          <cell r="AW466">
            <v>-0.1875</v>
          </cell>
          <cell r="AX466">
            <v>-0.52440000000001419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-20.33849999999984</v>
          </cell>
          <cell r="BD466">
            <v>-19.1274999999996</v>
          </cell>
          <cell r="BE466">
            <v>-172.69330000000627</v>
          </cell>
          <cell r="BF466">
            <v>-52.529999999998836</v>
          </cell>
          <cell r="BG466">
            <v>-36.720000000000255</v>
          </cell>
          <cell r="BH466">
            <v>-48.23700000000008</v>
          </cell>
          <cell r="BI466">
            <v>-6.7196999999999889</v>
          </cell>
          <cell r="BJ466">
            <v>0</v>
          </cell>
          <cell r="BK466">
            <v>-1.5981999999999061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-20.276799999999639</v>
          </cell>
          <cell r="BQ466">
            <v>-6.6116000000001804</v>
          </cell>
          <cell r="BR466">
            <v>-39.423770000001241</v>
          </cell>
          <cell r="BS466">
            <v>-2.5834999999997308</v>
          </cell>
          <cell r="BT466">
            <v>-25.832000000000335</v>
          </cell>
          <cell r="BU466">
            <v>12.305199999999786</v>
          </cell>
          <cell r="BV466">
            <v>-17.714300000000037</v>
          </cell>
          <cell r="BW466">
            <v>0</v>
          </cell>
          <cell r="BX466">
            <v>-1.0371700000000033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-4.5619999999998981</v>
          </cell>
          <cell r="CE466">
            <v>-220.14649500000087</v>
          </cell>
          <cell r="CF466">
            <v>-10.245100000000093</v>
          </cell>
          <cell r="CG466">
            <v>-39.600475999999617</v>
          </cell>
          <cell r="CH466">
            <v>-78.791139999999359</v>
          </cell>
          <cell r="CI466">
            <v>0</v>
          </cell>
          <cell r="CJ466">
            <v>0</v>
          </cell>
          <cell r="CK466">
            <v>-5.2146000000000186</v>
          </cell>
          <cell r="CL466">
            <v>0</v>
          </cell>
          <cell r="CM466">
            <v>0</v>
          </cell>
          <cell r="CN466">
            <v>-0.61663999999996122</v>
          </cell>
          <cell r="CO466">
            <v>-13.417538999999977</v>
          </cell>
          <cell r="CP466">
            <v>-15.756000000000313</v>
          </cell>
          <cell r="CQ466">
            <v>-56.505000000001019</v>
          </cell>
          <cell r="CR466">
            <v>-613.46556599999894</v>
          </cell>
          <cell r="CS466">
            <v>-107.86200000000099</v>
          </cell>
          <cell r="CT466">
            <v>-73.838999999999942</v>
          </cell>
          <cell r="CU466">
            <v>-104.02282600000035</v>
          </cell>
          <cell r="CV466">
            <v>5.6059999999997672</v>
          </cell>
          <cell r="CW466">
            <v>-0.22516000000001668</v>
          </cell>
          <cell r="CX466">
            <v>-6.5226000000000113</v>
          </cell>
          <cell r="CY466">
            <v>-6.9773600000000329</v>
          </cell>
          <cell r="CZ466">
            <v>0</v>
          </cell>
          <cell r="DA466">
            <v>0</v>
          </cell>
          <cell r="DB466">
            <v>-38.229069999999865</v>
          </cell>
          <cell r="DC466">
            <v>-181.81999999999971</v>
          </cell>
          <cell r="DD466">
            <v>-99.573550000000978</v>
          </cell>
          <cell r="DE466">
            <v>-482.83176100000856</v>
          </cell>
          <cell r="DF466">
            <v>-121.35199999999895</v>
          </cell>
          <cell r="DG466">
            <v>-68.087649999997666</v>
          </cell>
          <cell r="DH466">
            <v>-92.41899999999805</v>
          </cell>
          <cell r="DI466">
            <v>-62.563699999999699</v>
          </cell>
          <cell r="DJ466">
            <v>-0.11268000000001166</v>
          </cell>
          <cell r="DK466">
            <v>-1.5324999999997999</v>
          </cell>
          <cell r="DL466">
            <v>0</v>
          </cell>
          <cell r="DM466">
            <v>0</v>
          </cell>
          <cell r="DN466">
            <v>-1.4842709999999997</v>
          </cell>
          <cell r="DO466">
            <v>-35.962960000000294</v>
          </cell>
          <cell r="DP466">
            <v>-20.92699999999968</v>
          </cell>
          <cell r="DQ466">
            <v>-78.390000000006694</v>
          </cell>
          <cell r="DR466">
            <v>-668.37755800003652</v>
          </cell>
          <cell r="DS466">
            <v>-166.76600000000326</v>
          </cell>
          <cell r="DT466">
            <v>-97.390869999999268</v>
          </cell>
          <cell r="DU466">
            <v>-169.83859000000302</v>
          </cell>
          <cell r="DV466">
            <v>-55.19419999999991</v>
          </cell>
          <cell r="DW466">
            <v>0</v>
          </cell>
          <cell r="DX466">
            <v>-8.6240999999999985</v>
          </cell>
          <cell r="DY466">
            <v>0</v>
          </cell>
          <cell r="DZ466">
            <v>-17.969325000000481</v>
          </cell>
          <cell r="EA466">
            <v>-0.60687300000000732</v>
          </cell>
          <cell r="EB466">
            <v>-5.3605999999999767</v>
          </cell>
          <cell r="EC466">
            <v>-61.775000000001455</v>
          </cell>
          <cell r="ED466">
            <v>-84.852000000006228</v>
          </cell>
        </row>
        <row r="467">
          <cell r="C467" t="str">
            <v>Palo Verde</v>
          </cell>
          <cell r="F467">
            <v>-134.53999999997905</v>
          </cell>
          <cell r="G467">
            <v>-70.029999999969732</v>
          </cell>
          <cell r="H467">
            <v>-130.65000000002328</v>
          </cell>
          <cell r="I467">
            <v>-16.159999999974389</v>
          </cell>
          <cell r="J467">
            <v>-50.019999999989523</v>
          </cell>
          <cell r="K467">
            <v>0</v>
          </cell>
          <cell r="L467">
            <v>-73.510000000009313</v>
          </cell>
          <cell r="M467">
            <v>-13.25</v>
          </cell>
          <cell r="N467">
            <v>-0.29999999998835847</v>
          </cell>
          <cell r="O467">
            <v>-143.61999999999534</v>
          </cell>
          <cell r="P467">
            <v>-203.94999999998254</v>
          </cell>
          <cell r="Q467">
            <v>-187.40999999997439</v>
          </cell>
          <cell r="R467">
            <v>-967.95000000018626</v>
          </cell>
          <cell r="S467">
            <v>-243.0800000000163</v>
          </cell>
          <cell r="T467">
            <v>-97.10999999998603</v>
          </cell>
          <cell r="U467">
            <v>-116.92999999999302</v>
          </cell>
          <cell r="V467">
            <v>-8.0429999999996653</v>
          </cell>
          <cell r="W467">
            <v>0</v>
          </cell>
          <cell r="X467">
            <v>0</v>
          </cell>
          <cell r="Y467">
            <v>-73.595000000001164</v>
          </cell>
          <cell r="Z467">
            <v>-14.33600000000115</v>
          </cell>
          <cell r="AA467">
            <v>-46.617000000000189</v>
          </cell>
          <cell r="AB467">
            <v>-100.81099999999969</v>
          </cell>
          <cell r="AC467">
            <v>-183.15500000000065</v>
          </cell>
          <cell r="AD467">
            <v>-84.272999999999229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-9.1850110000000029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-4.9449599999999947</v>
          </cell>
          <cell r="BQ467">
            <v>-4.2400510000000011</v>
          </cell>
          <cell r="BR467">
            <v>-4.6786050000000046</v>
          </cell>
          <cell r="BS467">
            <v>0</v>
          </cell>
          <cell r="BT467">
            <v>0</v>
          </cell>
          <cell r="BU467">
            <v>-4.6786050000000046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-12.394060999999965</v>
          </cell>
          <cell r="CF467">
            <v>0</v>
          </cell>
          <cell r="CG467">
            <v>0</v>
          </cell>
          <cell r="CH467">
            <v>-0.23395999999996775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-5.369847</v>
          </cell>
          <cell r="CO467">
            <v>-2.9006439999999998</v>
          </cell>
          <cell r="CP467">
            <v>0</v>
          </cell>
          <cell r="CQ467">
            <v>-3.8896100000000047</v>
          </cell>
          <cell r="CR467">
            <v>-30.966369700000087</v>
          </cell>
          <cell r="CS467">
            <v>-1.051969999999983</v>
          </cell>
          <cell r="CT467">
            <v>0</v>
          </cell>
          <cell r="CU467">
            <v>0</v>
          </cell>
          <cell r="CV467">
            <v>-11.039664000000002</v>
          </cell>
          <cell r="CW467">
            <v>-1.0149157</v>
          </cell>
          <cell r="CX467">
            <v>0</v>
          </cell>
          <cell r="CY467">
            <v>-0.32898000000000138</v>
          </cell>
          <cell r="CZ467">
            <v>0</v>
          </cell>
          <cell r="DA467">
            <v>0</v>
          </cell>
          <cell r="DB467">
            <v>-8.630740000000003</v>
          </cell>
          <cell r="DC467">
            <v>-8.9000999999999522</v>
          </cell>
          <cell r="DD467">
            <v>0</v>
          </cell>
          <cell r="DE467">
            <v>-37.155640999999832</v>
          </cell>
          <cell r="DF467">
            <v>0</v>
          </cell>
          <cell r="DG467">
            <v>0</v>
          </cell>
          <cell r="DH467">
            <v>-18.265370000000019</v>
          </cell>
          <cell r="DI467">
            <v>-2.1504629999999985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-5.4216730000000055</v>
          </cell>
          <cell r="DO467">
            <v>-8.9692400000000134</v>
          </cell>
          <cell r="DP467">
            <v>-2.3488949999999988</v>
          </cell>
          <cell r="DQ467">
            <v>0</v>
          </cell>
          <cell r="DR467">
            <v>-32.530748000000585</v>
          </cell>
          <cell r="DS467">
            <v>-8.8455600000000913</v>
          </cell>
          <cell r="DT467">
            <v>0</v>
          </cell>
          <cell r="DU467">
            <v>-10.141070000000013</v>
          </cell>
          <cell r="DV467">
            <v>0</v>
          </cell>
          <cell r="DW467">
            <v>0</v>
          </cell>
          <cell r="DX467">
            <v>0</v>
          </cell>
          <cell r="DY467">
            <v>-1.2442379999999993</v>
          </cell>
          <cell r="DZ467">
            <v>-6.7105600000000152</v>
          </cell>
          <cell r="EA467">
            <v>0</v>
          </cell>
          <cell r="EB467">
            <v>0</v>
          </cell>
          <cell r="EC467">
            <v>-0.6033299999999997</v>
          </cell>
          <cell r="ED467">
            <v>-4.9859900000000152</v>
          </cell>
        </row>
        <row r="468">
          <cell r="C468" t="str">
            <v>SP15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Emergency Purchases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-278.95423999999184</v>
          </cell>
          <cell r="G471">
            <v>-426.66752999997698</v>
          </cell>
          <cell r="H471">
            <v>-654.16060000006109</v>
          </cell>
          <cell r="I471">
            <v>-846.12529999995604</v>
          </cell>
          <cell r="J471">
            <v>-1589.6963000000687</v>
          </cell>
          <cell r="K471">
            <v>-760.35141000011936</v>
          </cell>
          <cell r="L471">
            <v>-7.7678199999500066</v>
          </cell>
          <cell r="M471">
            <v>-995.74290000001201</v>
          </cell>
          <cell r="N471">
            <v>-305.11510999998427</v>
          </cell>
          <cell r="O471">
            <v>-284.13913999998476</v>
          </cell>
          <cell r="P471">
            <v>-306.46289999998407</v>
          </cell>
          <cell r="Q471">
            <v>-204.64899999994668</v>
          </cell>
          <cell r="R471">
            <v>-7486.7488340009004</v>
          </cell>
          <cell r="S471">
            <v>-539.71240000001853</v>
          </cell>
          <cell r="T471">
            <v>-421.38484999997308</v>
          </cell>
          <cell r="U471">
            <v>-874.64130000013392</v>
          </cell>
          <cell r="V471">
            <v>-1105.0383599998895</v>
          </cell>
          <cell r="W471">
            <v>-1616.312799999956</v>
          </cell>
          <cell r="X471">
            <v>-1442.3384000000078</v>
          </cell>
          <cell r="Y471">
            <v>-40.684089999995194</v>
          </cell>
          <cell r="Z471">
            <v>-1070.6135000000359</v>
          </cell>
          <cell r="AA471">
            <v>-475.44363000000885</v>
          </cell>
          <cell r="AB471">
            <v>-420.57099999999627</v>
          </cell>
          <cell r="AC471">
            <v>-305.90250400001241</v>
          </cell>
          <cell r="AD471">
            <v>825.89400000000023</v>
          </cell>
          <cell r="AE471">
            <v>-8080.5478600002825</v>
          </cell>
          <cell r="AF471">
            <v>-307.60972000003676</v>
          </cell>
          <cell r="AG471">
            <v>-677.74430000007851</v>
          </cell>
          <cell r="AH471">
            <v>-917.07600000005914</v>
          </cell>
          <cell r="AI471">
            <v>-900.20079999999143</v>
          </cell>
          <cell r="AJ471">
            <v>-1911.7924000000348</v>
          </cell>
          <cell r="AK471">
            <v>-1689.3502000001026</v>
          </cell>
          <cell r="AL471">
            <v>0.69080000004032627</v>
          </cell>
          <cell r="AM471">
            <v>-1068.1055999999808</v>
          </cell>
          <cell r="AN471">
            <v>-321.57594999999856</v>
          </cell>
          <cell r="AO471">
            <v>-725.57289999999921</v>
          </cell>
          <cell r="AP471">
            <v>-510.43518999996013</v>
          </cell>
          <cell r="AQ471">
            <v>948.22440000000643</v>
          </cell>
          <cell r="AR471">
            <v>-3685.2507199998945</v>
          </cell>
          <cell r="AS471">
            <v>-51.696100000001024</v>
          </cell>
          <cell r="AT471">
            <v>-199.40849999999045</v>
          </cell>
          <cell r="AU471">
            <v>-749.93700000003446</v>
          </cell>
          <cell r="AV471">
            <v>-206.22279999998864</v>
          </cell>
          <cell r="AW471">
            <v>-853.53740000003017</v>
          </cell>
          <cell r="AX471">
            <v>-1377.809399999911</v>
          </cell>
          <cell r="AY471">
            <v>-164.67984999998589</v>
          </cell>
          <cell r="AZ471">
            <v>-730.66186999998172</v>
          </cell>
          <cell r="BA471">
            <v>-202.72303999999713</v>
          </cell>
          <cell r="BB471">
            <v>-110.41999999999825</v>
          </cell>
          <cell r="BC471">
            <v>-77.826260000001639</v>
          </cell>
          <cell r="BD471">
            <v>1039.6715000000258</v>
          </cell>
          <cell r="BE471">
            <v>-3062.1692830002867</v>
          </cell>
          <cell r="BF471">
            <v>-98.298000000009779</v>
          </cell>
          <cell r="BG471">
            <v>-216.78430000002845</v>
          </cell>
          <cell r="BH471">
            <v>-233.91569999998319</v>
          </cell>
          <cell r="BI471">
            <v>-96.115059999996447</v>
          </cell>
          <cell r="BJ471">
            <v>-925.31255000003148</v>
          </cell>
          <cell r="BK471">
            <v>-1308.639199999976</v>
          </cell>
          <cell r="BL471">
            <v>-178.36485000001267</v>
          </cell>
          <cell r="BM471">
            <v>-719.36144999999669</v>
          </cell>
          <cell r="BN471">
            <v>-157.55216199999995</v>
          </cell>
          <cell r="BO471">
            <v>-133.38839999999618</v>
          </cell>
          <cell r="BP471">
            <v>-74.535359999994398</v>
          </cell>
          <cell r="BQ471">
            <v>1080.0977489999932</v>
          </cell>
          <cell r="BR471">
            <v>-3076.0685749999247</v>
          </cell>
          <cell r="BS471">
            <v>-15.897699999994074</v>
          </cell>
          <cell r="BT471">
            <v>-160.72199999997974</v>
          </cell>
          <cell r="BU471">
            <v>-154.67740500000946</v>
          </cell>
          <cell r="BV471">
            <v>-99.7591800000082</v>
          </cell>
          <cell r="BW471">
            <v>-648.42869999998948</v>
          </cell>
          <cell r="BX471">
            <v>-1150.3161700000055</v>
          </cell>
          <cell r="BY471">
            <v>-228.45885000002454</v>
          </cell>
          <cell r="BZ471">
            <v>-683.00007999999798</v>
          </cell>
          <cell r="CA471">
            <v>-151.34739000000991</v>
          </cell>
          <cell r="CB471">
            <v>-192.4267000000109</v>
          </cell>
          <cell r="CC471">
            <v>-4.4320000000006985</v>
          </cell>
          <cell r="CD471">
            <v>413.39760000000388</v>
          </cell>
          <cell r="CE471">
            <v>-3804.3434859998524</v>
          </cell>
          <cell r="CF471">
            <v>-21.139240000004065</v>
          </cell>
          <cell r="CG471">
            <v>-154.87347599997884</v>
          </cell>
          <cell r="CH471">
            <v>-548.78260000000591</v>
          </cell>
          <cell r="CI471">
            <v>-83.674700000003213</v>
          </cell>
          <cell r="CJ471">
            <v>-966.58130999992136</v>
          </cell>
          <cell r="CK471">
            <v>-1501.9948999999906</v>
          </cell>
          <cell r="CL471">
            <v>-10.006200000003446</v>
          </cell>
          <cell r="CM471">
            <v>-688.52463999998872</v>
          </cell>
          <cell r="CN471">
            <v>-161.00662699999521</v>
          </cell>
          <cell r="CO471">
            <v>-160.61668300000019</v>
          </cell>
          <cell r="CP471">
            <v>-45.894499999994878</v>
          </cell>
          <cell r="CQ471">
            <v>538.7513900000049</v>
          </cell>
          <cell r="CR471">
            <v>-5851.3875056998804</v>
          </cell>
          <cell r="CS471">
            <v>-792.46967000000586</v>
          </cell>
          <cell r="CT471">
            <v>-124.29000000000815</v>
          </cell>
          <cell r="CU471">
            <v>-649.00482600001851</v>
          </cell>
          <cell r="CV471">
            <v>-558.03466400003526</v>
          </cell>
          <cell r="CW471">
            <v>-991.52787569991779</v>
          </cell>
          <cell r="CX471">
            <v>-1623.7980000000098</v>
          </cell>
          <cell r="CY471">
            <v>-15.31384000001708</v>
          </cell>
          <cell r="CZ471">
            <v>-958.70540000000619</v>
          </cell>
          <cell r="DA471">
            <v>-198.23257000000012</v>
          </cell>
          <cell r="DB471">
            <v>-456.58120999997482</v>
          </cell>
          <cell r="DC471">
            <v>-403.03890000001411</v>
          </cell>
          <cell r="DD471">
            <v>919.60945000001811</v>
          </cell>
          <cell r="DE471">
            <v>-4340.5615520006977</v>
          </cell>
          <cell r="DF471">
            <v>-221.9769999999844</v>
          </cell>
          <cell r="DG471">
            <v>-121.73165000001609</v>
          </cell>
          <cell r="DH471">
            <v>-679.41837000002852</v>
          </cell>
          <cell r="DI471">
            <v>-225.54016299999785</v>
          </cell>
          <cell r="DJ471">
            <v>-870.70668000006117</v>
          </cell>
          <cell r="DK471">
            <v>-1559.0958000000101</v>
          </cell>
          <cell r="DL471">
            <v>92.273559999986901</v>
          </cell>
          <cell r="DM471">
            <v>-853.25299999996787</v>
          </cell>
          <cell r="DN471">
            <v>-230.86475399998017</v>
          </cell>
          <cell r="DO471">
            <v>-441.3287999999593</v>
          </cell>
          <cell r="DP471">
            <v>-62.870894999985467</v>
          </cell>
          <cell r="DQ471">
            <v>833.95199999999022</v>
          </cell>
          <cell r="DR471">
            <v>-3869.3111259997822</v>
          </cell>
          <cell r="DS471">
            <v>-316.85555999999633</v>
          </cell>
          <cell r="DT471">
            <v>-188.77387000000454</v>
          </cell>
          <cell r="DU471">
            <v>-747.59325999999419</v>
          </cell>
          <cell r="DV471">
            <v>-175.29190000001108</v>
          </cell>
          <cell r="DW471">
            <v>-1018.6487999999663</v>
          </cell>
          <cell r="DX471">
            <v>-1336.9631999999983</v>
          </cell>
          <cell r="DY471">
            <v>21.04296200000681</v>
          </cell>
          <cell r="DZ471">
            <v>-720.64988500002073</v>
          </cell>
          <cell r="EA471">
            <v>-154.90497299999697</v>
          </cell>
          <cell r="EB471">
            <v>-73.761319999990519</v>
          </cell>
          <cell r="EC471">
            <v>-92.224329999997281</v>
          </cell>
          <cell r="ED471">
            <v>935.31301000001258</v>
          </cell>
        </row>
        <row r="473">
          <cell r="A473" t="str">
            <v xml:space="preserve">Total Purchased Power &amp; Net Interchange </v>
          </cell>
          <cell r="F473">
            <v>1037.8327600001357</v>
          </cell>
          <cell r="G473">
            <v>1046.9724699999206</v>
          </cell>
          <cell r="H473">
            <v>1640.9554000003263</v>
          </cell>
          <cell r="I473">
            <v>1804.7647000001743</v>
          </cell>
          <cell r="J473">
            <v>1478.9007000001147</v>
          </cell>
          <cell r="K473">
            <v>2499.7185899999458</v>
          </cell>
          <cell r="L473">
            <v>2942.9981799998786</v>
          </cell>
          <cell r="M473">
            <v>1959.8281000000425</v>
          </cell>
          <cell r="N473">
            <v>2300.2048900000518</v>
          </cell>
          <cell r="O473">
            <v>1828.1078600001056</v>
          </cell>
          <cell r="P473">
            <v>1116.1371000001673</v>
          </cell>
          <cell r="Q473">
            <v>892.90599999995902</v>
          </cell>
          <cell r="R473">
            <v>19586.375166000798</v>
          </cell>
          <cell r="S473">
            <v>770.50260000000708</v>
          </cell>
          <cell r="T473">
            <v>1044.9191500000888</v>
          </cell>
          <cell r="U473">
            <v>1409.0666999998502</v>
          </cell>
          <cell r="V473">
            <v>1532.5916399999987</v>
          </cell>
          <cell r="W473">
            <v>1436.939200000139</v>
          </cell>
          <cell r="X473">
            <v>1801.3815999999642</v>
          </cell>
          <cell r="Y473">
            <v>2895.3259100000141</v>
          </cell>
          <cell r="Z473">
            <v>1870.2014999999665</v>
          </cell>
          <cell r="AA473">
            <v>2116.8563699999359</v>
          </cell>
          <cell r="AB473">
            <v>1681.0430000000633</v>
          </cell>
          <cell r="AC473">
            <v>1109.6474960000487</v>
          </cell>
          <cell r="AD473">
            <v>1917.8999999999069</v>
          </cell>
          <cell r="AE473">
            <v>18909.288140002638</v>
          </cell>
          <cell r="AF473">
            <v>996.00227999989875</v>
          </cell>
          <cell r="AG473">
            <v>833.32970000000205</v>
          </cell>
          <cell r="AH473">
            <v>1355.1309999998193</v>
          </cell>
          <cell r="AI473">
            <v>1724.3192000000272</v>
          </cell>
          <cell r="AJ473">
            <v>1126.2075999998488</v>
          </cell>
          <cell r="AK473">
            <v>1538.1997999998275</v>
          </cell>
          <cell r="AL473">
            <v>2922.0068000002066</v>
          </cell>
          <cell r="AM473">
            <v>1857.9844000001904</v>
          </cell>
          <cell r="AN473">
            <v>2257.73404999997</v>
          </cell>
          <cell r="AO473">
            <v>1365.5630999999121</v>
          </cell>
          <cell r="AP473">
            <v>898.0048100000713</v>
          </cell>
          <cell r="AQ473">
            <v>2034.8054000001866</v>
          </cell>
          <cell r="AR473">
            <v>23117.905279994011</v>
          </cell>
          <cell r="AS473">
            <v>1245.4368999999715</v>
          </cell>
          <cell r="AT473">
            <v>1252.3355000000447</v>
          </cell>
          <cell r="AU473">
            <v>1510.9549999998417</v>
          </cell>
          <cell r="AV473">
            <v>2405.157200000016</v>
          </cell>
          <cell r="AW473">
            <v>2169.3035999997519</v>
          </cell>
          <cell r="AX473">
            <v>1833.6006000000052</v>
          </cell>
          <cell r="AY473">
            <v>2742.0351500000106</v>
          </cell>
          <cell r="AZ473">
            <v>2180.796130000148</v>
          </cell>
          <cell r="BA473">
            <v>2363.6569599999348</v>
          </cell>
          <cell r="BB473">
            <v>1970.2070000000531</v>
          </cell>
          <cell r="BC473">
            <v>1323.5937399999239</v>
          </cell>
          <cell r="BD473">
            <v>2120.827500000014</v>
          </cell>
          <cell r="BE473">
            <v>23606.723717000335</v>
          </cell>
          <cell r="BF473">
            <v>1192.2630000000354</v>
          </cell>
          <cell r="BG473">
            <v>1227.6516999999294</v>
          </cell>
          <cell r="BH473">
            <v>2015.5993000002345</v>
          </cell>
          <cell r="BI473">
            <v>2502.1549399998039</v>
          </cell>
          <cell r="BJ473">
            <v>2082.3694499998819</v>
          </cell>
          <cell r="BK473">
            <v>1886.7208000002429</v>
          </cell>
          <cell r="BL473">
            <v>2713.8731499999994</v>
          </cell>
          <cell r="BM473">
            <v>2177.5575500000268</v>
          </cell>
          <cell r="BN473">
            <v>2396.0178380000871</v>
          </cell>
          <cell r="BO473">
            <v>1936.8225999999559</v>
          </cell>
          <cell r="BP473">
            <v>1319.864639999927</v>
          </cell>
          <cell r="BQ473">
            <v>2155.8287490002112</v>
          </cell>
          <cell r="BR473">
            <v>23459.381424998865</v>
          </cell>
          <cell r="BS473">
            <v>1268.2772999999579</v>
          </cell>
          <cell r="BT473">
            <v>1276.4900000001071</v>
          </cell>
          <cell r="BU473">
            <v>2083.6465949999401</v>
          </cell>
          <cell r="BV473">
            <v>2485.5208199998597</v>
          </cell>
          <cell r="BW473">
            <v>2344.1872999998741</v>
          </cell>
          <cell r="BX473">
            <v>2029.0538299998734</v>
          </cell>
          <cell r="BY473">
            <v>2649.2401499999687</v>
          </cell>
          <cell r="BZ473">
            <v>2199.410920000053</v>
          </cell>
          <cell r="CA473">
            <v>2389.4426099999109</v>
          </cell>
          <cell r="CB473">
            <v>1867.4303000000073</v>
          </cell>
          <cell r="CC473">
            <v>1382.9779999998864</v>
          </cell>
          <cell r="CD473">
            <v>1483.703600000008</v>
          </cell>
          <cell r="CE473">
            <v>22649.532514000311</v>
          </cell>
          <cell r="CF473">
            <v>1256.5567599999486</v>
          </cell>
          <cell r="CG473">
            <v>1326.1565240001073</v>
          </cell>
          <cell r="CH473">
            <v>1678.3504000001121</v>
          </cell>
          <cell r="CI473">
            <v>2488.6753000000026</v>
          </cell>
          <cell r="CJ473">
            <v>2011.0926900000777</v>
          </cell>
          <cell r="CK473">
            <v>1661.4750999999233</v>
          </cell>
          <cell r="CL473">
            <v>2853.3087999999989</v>
          </cell>
          <cell r="CM473">
            <v>2179.5023600001587</v>
          </cell>
          <cell r="CN473">
            <v>2367.1233729999512</v>
          </cell>
          <cell r="CO473">
            <v>1889.0103169999784</v>
          </cell>
          <cell r="CP473">
            <v>1334.5554999999003</v>
          </cell>
          <cell r="CQ473">
            <v>1603.725390000036</v>
          </cell>
          <cell r="CR473">
            <v>20419.741494297981</v>
          </cell>
          <cell r="CS473">
            <v>478.90233000006992</v>
          </cell>
          <cell r="CT473">
            <v>1298.5860000000102</v>
          </cell>
          <cell r="CU473">
            <v>1567.0611740000313</v>
          </cell>
          <cell r="CV473">
            <v>2001.4453359999461</v>
          </cell>
          <cell r="CW473">
            <v>1971.266124300193</v>
          </cell>
          <cell r="CX473">
            <v>1523.8319999997038</v>
          </cell>
          <cell r="CY473">
            <v>2833.7101600000169</v>
          </cell>
          <cell r="CZ473">
            <v>1894.999599999981</v>
          </cell>
          <cell r="DA473">
            <v>2317.2074300000677</v>
          </cell>
          <cell r="DB473">
            <v>1582.8157900000224</v>
          </cell>
          <cell r="DC473">
            <v>970.57110000005923</v>
          </cell>
          <cell r="DD473">
            <v>1979.344449999975</v>
          </cell>
          <cell r="DE473">
            <v>21798.976447999477</v>
          </cell>
          <cell r="DF473">
            <v>1043.0399999999208</v>
          </cell>
          <cell r="DG473">
            <v>1294.032349999994</v>
          </cell>
          <cell r="DH473">
            <v>1525.5186299999477</v>
          </cell>
          <cell r="DI473">
            <v>2321.1598369999556</v>
          </cell>
          <cell r="DJ473">
            <v>2077.3003199999221</v>
          </cell>
          <cell r="DK473">
            <v>1572.784200000111</v>
          </cell>
          <cell r="DL473">
            <v>2927.0375600000843</v>
          </cell>
          <cell r="DM473">
            <v>1986.0990000000456</v>
          </cell>
          <cell r="DN473">
            <v>2272.0652459999546</v>
          </cell>
          <cell r="DO473">
            <v>1587.7762000000803</v>
          </cell>
          <cell r="DP473">
            <v>1303.8391049999045</v>
          </cell>
          <cell r="DQ473">
            <v>1888.3240000000224</v>
          </cell>
          <cell r="DR473">
            <v>22139.67687400151</v>
          </cell>
          <cell r="DS473">
            <v>941.80643999995664</v>
          </cell>
          <cell r="DT473">
            <v>1219.9061299999012</v>
          </cell>
          <cell r="DU473">
            <v>1446.2767400000012</v>
          </cell>
          <cell r="DV473">
            <v>2358.6881000000285</v>
          </cell>
          <cell r="DW473">
            <v>1914.6021999999648</v>
          </cell>
          <cell r="DX473">
            <v>1779.316800000146</v>
          </cell>
          <cell r="DY473">
            <v>2841.6089619999984</v>
          </cell>
          <cell r="DZ473">
            <v>2104.566114999936</v>
          </cell>
          <cell r="EA473">
            <v>2335.4850270000752</v>
          </cell>
          <cell r="EB473">
            <v>1945.2686799999792</v>
          </cell>
          <cell r="EC473">
            <v>1267.7056699999375</v>
          </cell>
          <cell r="ED473">
            <v>1984.4460100000724</v>
          </cell>
        </row>
        <row r="475">
          <cell r="A475" t="str">
            <v>Coal Generation</v>
          </cell>
        </row>
        <row r="476">
          <cell r="C476" t="str">
            <v>Cholla</v>
          </cell>
          <cell r="F476">
            <v>-74.608520000008866</v>
          </cell>
          <cell r="G476">
            <v>-60.721739999993588</v>
          </cell>
          <cell r="H476">
            <v>-18.969720000008238</v>
          </cell>
          <cell r="I476">
            <v>-40.608170000006794</v>
          </cell>
          <cell r="J476">
            <v>0</v>
          </cell>
          <cell r="K476">
            <v>-8.483460000003106</v>
          </cell>
          <cell r="L476">
            <v>-14.873749999998836</v>
          </cell>
          <cell r="M476">
            <v>-97.372390000004089</v>
          </cell>
          <cell r="N476">
            <v>-22.843943999992916</v>
          </cell>
          <cell r="O476">
            <v>-14.286070000001928</v>
          </cell>
          <cell r="P476">
            <v>-106.01105000000098</v>
          </cell>
          <cell r="Q476">
            <v>-39.221160000000964</v>
          </cell>
          <cell r="R476">
            <v>-470.23861400014721</v>
          </cell>
          <cell r="S476">
            <v>-70.884590000001481</v>
          </cell>
          <cell r="T476">
            <v>-90.200580000004265</v>
          </cell>
          <cell r="U476">
            <v>-39.987420000004931</v>
          </cell>
          <cell r="V476">
            <v>-64.912769999995362</v>
          </cell>
          <cell r="W476">
            <v>-0.11654999999154825</v>
          </cell>
          <cell r="X476">
            <v>0</v>
          </cell>
          <cell r="Y476">
            <v>-8.3131200000061654</v>
          </cell>
          <cell r="Z476">
            <v>-17.806450000003679</v>
          </cell>
          <cell r="AA476">
            <v>-15.518130000011297</v>
          </cell>
          <cell r="AB476">
            <v>-37.605200000019977</v>
          </cell>
          <cell r="AC476">
            <v>-57.531304000003729</v>
          </cell>
          <cell r="AD476">
            <v>-67.36250000000291</v>
          </cell>
          <cell r="AE476">
            <v>-518.72897000028752</v>
          </cell>
          <cell r="AF476">
            <v>-71.53782999998657</v>
          </cell>
          <cell r="AG476">
            <v>-99.782479999994393</v>
          </cell>
          <cell r="AH476">
            <v>-59.388449999998556</v>
          </cell>
          <cell r="AI476">
            <v>-97.112430000008317</v>
          </cell>
          <cell r="AJ476">
            <v>0</v>
          </cell>
          <cell r="AK476">
            <v>-15.282270000010612</v>
          </cell>
          <cell r="AL476">
            <v>-5.6768700000247918</v>
          </cell>
          <cell r="AM476">
            <v>-15.211139999999432</v>
          </cell>
          <cell r="AN476">
            <v>-4.4894700000004377</v>
          </cell>
          <cell r="AO476">
            <v>-39.229809999989811</v>
          </cell>
          <cell r="AP476">
            <v>-62.392420000018319</v>
          </cell>
          <cell r="AQ476">
            <v>-48.62579999997979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Colstrip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-8.1479499998968095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-8.1479499999986729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-171.06474200030789</v>
          </cell>
          <cell r="AS477">
            <v>0</v>
          </cell>
          <cell r="AT477">
            <v>-9.4361750000025495</v>
          </cell>
          <cell r="AU477">
            <v>-6.3259280000056606</v>
          </cell>
          <cell r="AV477">
            <v>-86.416400999994949</v>
          </cell>
          <cell r="AW477">
            <v>-0.19287299999996321</v>
          </cell>
          <cell r="AX477">
            <v>-9.271971999987727</v>
          </cell>
          <cell r="AY477">
            <v>0</v>
          </cell>
          <cell r="AZ477">
            <v>0</v>
          </cell>
          <cell r="BA477">
            <v>-17.802252000008593</v>
          </cell>
          <cell r="BB477">
            <v>-24.500979000004008</v>
          </cell>
          <cell r="BC477">
            <v>-17.118161999998847</v>
          </cell>
          <cell r="BD477">
            <v>0</v>
          </cell>
          <cell r="BE477">
            <v>-62.905617000069469</v>
          </cell>
          <cell r="BF477">
            <v>0</v>
          </cell>
          <cell r="BG477">
            <v>0</v>
          </cell>
          <cell r="BH477">
            <v>-7.1459969999996247</v>
          </cell>
          <cell r="BI477">
            <v>-41.791841999991448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-13.967778000005637</v>
          </cell>
          <cell r="BP477">
            <v>0</v>
          </cell>
          <cell r="BQ477">
            <v>0</v>
          </cell>
          <cell r="BR477">
            <v>-55.528081000084057</v>
          </cell>
          <cell r="BS477">
            <v>0</v>
          </cell>
          <cell r="BT477">
            <v>0</v>
          </cell>
          <cell r="BU477">
            <v>0</v>
          </cell>
          <cell r="BV477">
            <v>-31.783939999993891</v>
          </cell>
          <cell r="BW477">
            <v>-8.0258770000000368</v>
          </cell>
          <cell r="BX477">
            <v>-8.6301270000112709</v>
          </cell>
          <cell r="BY477">
            <v>0</v>
          </cell>
          <cell r="BZ477">
            <v>0</v>
          </cell>
          <cell r="CA477">
            <v>0</v>
          </cell>
          <cell r="CB477">
            <v>-7.0881369999988237</v>
          </cell>
          <cell r="CC477">
            <v>0</v>
          </cell>
          <cell r="CD477">
            <v>0</v>
          </cell>
          <cell r="CE477">
            <v>-39.432844999944791</v>
          </cell>
          <cell r="CF477">
            <v>0</v>
          </cell>
          <cell r="CG477">
            <v>0</v>
          </cell>
          <cell r="CH477">
            <v>-5.2850509999989299</v>
          </cell>
          <cell r="CI477">
            <v>-34.147793999989517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51.283545000012964</v>
          </cell>
          <cell r="DF477">
            <v>0</v>
          </cell>
          <cell r="DG477">
            <v>0</v>
          </cell>
          <cell r="DH477">
            <v>0</v>
          </cell>
          <cell r="DI477">
            <v>51.283544999998412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-7.7710039999801666</v>
          </cell>
          <cell r="DS477">
            <v>0</v>
          </cell>
          <cell r="DT477">
            <v>0</v>
          </cell>
          <cell r="DU477">
            <v>0</v>
          </cell>
          <cell r="DV477">
            <v>-7.7710039999947185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Craig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-3.9582900000095833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-9.3649899999145418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-9.3649900000018533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-98.089147000107914</v>
          </cell>
          <cell r="AS478">
            <v>0</v>
          </cell>
          <cell r="AT478">
            <v>-7.5406280000170227</v>
          </cell>
          <cell r="AU478">
            <v>0</v>
          </cell>
          <cell r="AV478">
            <v>-73.736043999990216</v>
          </cell>
          <cell r="AW478">
            <v>-11.246556999991299</v>
          </cell>
          <cell r="AX478">
            <v>-5.5659179999784101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-65.522695000050589</v>
          </cell>
          <cell r="BF478">
            <v>0</v>
          </cell>
          <cell r="BG478">
            <v>-6.21190999999817</v>
          </cell>
          <cell r="BH478">
            <v>0</v>
          </cell>
          <cell r="BI478">
            <v>-37.222899999993388</v>
          </cell>
          <cell r="BJ478">
            <v>-12.799800000007963</v>
          </cell>
          <cell r="BK478">
            <v>-9.2880849999928614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-87.34891299996525</v>
          </cell>
          <cell r="BS478">
            <v>0</v>
          </cell>
          <cell r="BT478">
            <v>0</v>
          </cell>
          <cell r="BU478">
            <v>0</v>
          </cell>
          <cell r="BV478">
            <v>-60.930459999995946</v>
          </cell>
          <cell r="BW478">
            <v>0</v>
          </cell>
          <cell r="BX478">
            <v>-26.276253000003635</v>
          </cell>
          <cell r="BY478">
            <v>0</v>
          </cell>
          <cell r="BZ478">
            <v>0</v>
          </cell>
          <cell r="CA478">
            <v>0</v>
          </cell>
          <cell r="CB478">
            <v>-0.14220000000204891</v>
          </cell>
          <cell r="CC478">
            <v>0</v>
          </cell>
          <cell r="CD478">
            <v>0</v>
          </cell>
          <cell r="CE478">
            <v>-28.738394999993034</v>
          </cell>
          <cell r="CF478">
            <v>0</v>
          </cell>
          <cell r="CG478">
            <v>0</v>
          </cell>
          <cell r="CH478">
            <v>-6.2319329999882029</v>
          </cell>
          <cell r="CI478">
            <v>-21.390151999999944</v>
          </cell>
          <cell r="CJ478">
            <v>0</v>
          </cell>
          <cell r="CK478">
            <v>-1.0113899999996647</v>
          </cell>
          <cell r="CL478">
            <v>0</v>
          </cell>
          <cell r="CM478">
            <v>0</v>
          </cell>
          <cell r="CN478">
            <v>0</v>
          </cell>
          <cell r="CO478">
            <v>-0.10491999999794643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47.998623999999836</v>
          </cell>
          <cell r="DF478">
            <v>0</v>
          </cell>
          <cell r="DG478">
            <v>0</v>
          </cell>
          <cell r="DH478">
            <v>0</v>
          </cell>
          <cell r="DI478">
            <v>50.664182000000437</v>
          </cell>
          <cell r="DJ478">
            <v>-2.6655580000006012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-43.332585999974981</v>
          </cell>
          <cell r="DS478">
            <v>0</v>
          </cell>
          <cell r="DT478">
            <v>0</v>
          </cell>
          <cell r="DU478">
            <v>0</v>
          </cell>
          <cell r="DV478">
            <v>-43.332586000004085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Dave Johnston</v>
          </cell>
          <cell r="F479">
            <v>0</v>
          </cell>
          <cell r="G479">
            <v>0</v>
          </cell>
          <cell r="H479">
            <v>0</v>
          </cell>
          <cell r="I479">
            <v>-24.533931000041775</v>
          </cell>
          <cell r="J479">
            <v>-35.56112700002268</v>
          </cell>
          <cell r="K479">
            <v>-120.62428400001954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-114.12552900053561</v>
          </cell>
          <cell r="S479">
            <v>0</v>
          </cell>
          <cell r="T479">
            <v>0</v>
          </cell>
          <cell r="U479">
            <v>0</v>
          </cell>
          <cell r="V479">
            <v>-45.052740999963135</v>
          </cell>
          <cell r="W479">
            <v>-8.8940400000428781</v>
          </cell>
          <cell r="X479">
            <v>-60.178748000063933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-18.42198000010103</v>
          </cell>
          <cell r="AF479">
            <v>0</v>
          </cell>
          <cell r="AG479">
            <v>0</v>
          </cell>
          <cell r="AH479">
            <v>0</v>
          </cell>
          <cell r="AI479">
            <v>-18.421980000042822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-341.18426499888301</v>
          </cell>
          <cell r="AS479">
            <v>0</v>
          </cell>
          <cell r="AT479">
            <v>-10.234619999944698</v>
          </cell>
          <cell r="AU479">
            <v>-7.3908700000029057</v>
          </cell>
          <cell r="AV479">
            <v>-178.46996699995361</v>
          </cell>
          <cell r="AW479">
            <v>-93.140914000046905</v>
          </cell>
          <cell r="AX479">
            <v>-35.742173999897204</v>
          </cell>
          <cell r="AY479">
            <v>0</v>
          </cell>
          <cell r="AZ479">
            <v>0</v>
          </cell>
          <cell r="BA479">
            <v>-15.115760000015143</v>
          </cell>
          <cell r="BB479">
            <v>-1.0899599999538623</v>
          </cell>
          <cell r="BC479">
            <v>0</v>
          </cell>
          <cell r="BD479">
            <v>0</v>
          </cell>
          <cell r="BE479">
            <v>-290.99999400041997</v>
          </cell>
          <cell r="BF479">
            <v>0</v>
          </cell>
          <cell r="BG479">
            <v>0</v>
          </cell>
          <cell r="BH479">
            <v>-7.145989999989979</v>
          </cell>
          <cell r="BI479">
            <v>-201.4453790000407</v>
          </cell>
          <cell r="BJ479">
            <v>-76.515551000018604</v>
          </cell>
          <cell r="BK479">
            <v>-5.8930740000214428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-330.95083300024271</v>
          </cell>
          <cell r="BS479">
            <v>0</v>
          </cell>
          <cell r="BT479">
            <v>0</v>
          </cell>
          <cell r="BU479">
            <v>-29.015870000002906</v>
          </cell>
          <cell r="BV479">
            <v>-177.42035899998154</v>
          </cell>
          <cell r="BW479">
            <v>-80.163797999965027</v>
          </cell>
          <cell r="BX479">
            <v>-44.350806000002194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-93.981683999300003</v>
          </cell>
          <cell r="CF479">
            <v>0</v>
          </cell>
          <cell r="CG479">
            <v>0</v>
          </cell>
          <cell r="CH479">
            <v>-0.32829999999376014</v>
          </cell>
          <cell r="CI479">
            <v>-43.142061000107788</v>
          </cell>
          <cell r="CJ479">
            <v>-26.683849999913946</v>
          </cell>
          <cell r="CK479">
            <v>-16.880389999947511</v>
          </cell>
          <cell r="CL479">
            <v>0</v>
          </cell>
          <cell r="CM479">
            <v>0</v>
          </cell>
          <cell r="CN479">
            <v>0</v>
          </cell>
          <cell r="CO479">
            <v>-6.9470829999772832</v>
          </cell>
          <cell r="CP479">
            <v>0</v>
          </cell>
          <cell r="CQ479">
            <v>0</v>
          </cell>
          <cell r="CR479">
            <v>-8.1492999996989965</v>
          </cell>
          <cell r="CS479">
            <v>0</v>
          </cell>
          <cell r="CT479">
            <v>0</v>
          </cell>
          <cell r="CU479">
            <v>-0.20326000003842637</v>
          </cell>
          <cell r="CV479">
            <v>0</v>
          </cell>
          <cell r="CW479">
            <v>-7.9460399999516085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18.306840000674129</v>
          </cell>
          <cell r="DF479">
            <v>0</v>
          </cell>
          <cell r="DG479">
            <v>0</v>
          </cell>
          <cell r="DH479">
            <v>0</v>
          </cell>
          <cell r="DI479">
            <v>18.494830000039656</v>
          </cell>
          <cell r="DJ479">
            <v>-0.18799000000581145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-72.092795999720693</v>
          </cell>
          <cell r="DS479">
            <v>0</v>
          </cell>
          <cell r="DT479">
            <v>0</v>
          </cell>
          <cell r="DU479">
            <v>0</v>
          </cell>
          <cell r="DV479">
            <v>-56.358665999956429</v>
          </cell>
          <cell r="DW479">
            <v>-15.734129999997094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Hayden</v>
          </cell>
          <cell r="F480">
            <v>-22.024837999997544</v>
          </cell>
          <cell r="G480">
            <v>-8.4024040000076639</v>
          </cell>
          <cell r="H480">
            <v>0</v>
          </cell>
          <cell r="I480">
            <v>0</v>
          </cell>
          <cell r="J480">
            <v>0</v>
          </cell>
          <cell r="K480">
            <v>-19.630333999994036</v>
          </cell>
          <cell r="L480">
            <v>-2.8295990000042366</v>
          </cell>
          <cell r="M480">
            <v>-23.780987999998615</v>
          </cell>
          <cell r="N480">
            <v>-15.384060000003956</v>
          </cell>
          <cell r="O480">
            <v>-12.27243200000521</v>
          </cell>
          <cell r="P480">
            <v>-14.122497000003932</v>
          </cell>
          <cell r="Q480">
            <v>-5.5103939999971772</v>
          </cell>
          <cell r="R480">
            <v>-105.63827000005404</v>
          </cell>
          <cell r="S480">
            <v>-18.593160000003991</v>
          </cell>
          <cell r="T480">
            <v>-8.1353299999973387</v>
          </cell>
          <cell r="U480">
            <v>-7.5528570000024047</v>
          </cell>
          <cell r="V480">
            <v>-1.642109000000346</v>
          </cell>
          <cell r="W480">
            <v>0</v>
          </cell>
          <cell r="X480">
            <v>-5.1941940000033355</v>
          </cell>
          <cell r="Y480">
            <v>3.0877540000001318</v>
          </cell>
          <cell r="Z480">
            <v>-17.721496999998635</v>
          </cell>
          <cell r="AA480">
            <v>-2.6204899999938789</v>
          </cell>
          <cell r="AB480">
            <v>-3.0195920000041951</v>
          </cell>
          <cell r="AC480">
            <v>-9.7427199999947334</v>
          </cell>
          <cell r="AD480">
            <v>-34.504075000004377</v>
          </cell>
          <cell r="AE480">
            <v>-141.46317200013436</v>
          </cell>
          <cell r="AF480">
            <v>-33.659610000002431</v>
          </cell>
          <cell r="AG480">
            <v>-19.995459999998275</v>
          </cell>
          <cell r="AH480">
            <v>-7.5145879999981844</v>
          </cell>
          <cell r="AI480">
            <v>-8.053779999998369</v>
          </cell>
          <cell r="AJ480">
            <v>0</v>
          </cell>
          <cell r="AK480">
            <v>-8.9780810000011115</v>
          </cell>
          <cell r="AL480">
            <v>-0.206172999998671</v>
          </cell>
          <cell r="AM480">
            <v>-0.50000500000169268</v>
          </cell>
          <cell r="AN480">
            <v>-4.7722339999963879</v>
          </cell>
          <cell r="AO480">
            <v>-21.74050900000293</v>
          </cell>
          <cell r="AP480">
            <v>-14.58217099999456</v>
          </cell>
          <cell r="AQ480">
            <v>-21.460561000007147</v>
          </cell>
          <cell r="AR480">
            <v>-147.40161400003126</v>
          </cell>
          <cell r="AS480">
            <v>-11.302604999997129</v>
          </cell>
          <cell r="AT480">
            <v>-0.20013399999879766</v>
          </cell>
          <cell r="AU480">
            <v>-10.006199000003107</v>
          </cell>
          <cell r="AV480">
            <v>-10.458067999999912</v>
          </cell>
          <cell r="AW480">
            <v>0</v>
          </cell>
          <cell r="AX480">
            <v>-36.631689000001643</v>
          </cell>
          <cell r="AY480">
            <v>-9.0060799999992014</v>
          </cell>
          <cell r="AZ480">
            <v>-30.57004600000073</v>
          </cell>
          <cell r="BA480">
            <v>-8.6989810000086436</v>
          </cell>
          <cell r="BB480">
            <v>-8.9687399999966146</v>
          </cell>
          <cell r="BC480">
            <v>-11.896343000000343</v>
          </cell>
          <cell r="BD480">
            <v>-9.662728999996034</v>
          </cell>
          <cell r="BE480">
            <v>-124.67703600006644</v>
          </cell>
          <cell r="BF480">
            <v>-21.055819000001065</v>
          </cell>
          <cell r="BG480">
            <v>-19.307045000001381</v>
          </cell>
          <cell r="BH480">
            <v>-7.3506560000023455</v>
          </cell>
          <cell r="BI480">
            <v>-22.842578000003414</v>
          </cell>
          <cell r="BJ480">
            <v>0</v>
          </cell>
          <cell r="BK480">
            <v>-11.6448870000022</v>
          </cell>
          <cell r="BL480">
            <v>-0.31639999999606516</v>
          </cell>
          <cell r="BM480">
            <v>-32.255549000001338</v>
          </cell>
          <cell r="BN480">
            <v>-1.0168030000058934</v>
          </cell>
          <cell r="BO480">
            <v>-8.8872990000090795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-0.61264000000664964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-0.61263999999937369</v>
          </cell>
          <cell r="DB480">
            <v>0</v>
          </cell>
          <cell r="DC480">
            <v>0</v>
          </cell>
          <cell r="DD480">
            <v>0</v>
          </cell>
          <cell r="DE480">
            <v>-72.197807000018656</v>
          </cell>
          <cell r="DF480">
            <v>-4.3544289999990724</v>
          </cell>
          <cell r="DG480">
            <v>-2.6370110000025306</v>
          </cell>
          <cell r="DH480">
            <v>-5.0059959999998682</v>
          </cell>
          <cell r="DI480">
            <v>0</v>
          </cell>
          <cell r="DJ480">
            <v>-5.7710480000023381</v>
          </cell>
          <cell r="DK480">
            <v>0</v>
          </cell>
          <cell r="DL480">
            <v>-14.622642999998789</v>
          </cell>
          <cell r="DM480">
            <v>0</v>
          </cell>
          <cell r="DN480">
            <v>-5.6736309999978403</v>
          </cell>
          <cell r="DO480">
            <v>-34.13304899999639</v>
          </cell>
          <cell r="DP480">
            <v>0</v>
          </cell>
          <cell r="DQ480">
            <v>0</v>
          </cell>
          <cell r="DR480">
            <v>-50.510417000041343</v>
          </cell>
          <cell r="DS480">
            <v>-4.3321840000025986</v>
          </cell>
          <cell r="DT480">
            <v>0</v>
          </cell>
          <cell r="DU480">
            <v>-5.3389200000019628</v>
          </cell>
          <cell r="DV480">
            <v>0</v>
          </cell>
          <cell r="DW480">
            <v>-4.4661020000021381</v>
          </cell>
          <cell r="DX480">
            <v>-6.4950800000005984</v>
          </cell>
          <cell r="DY480">
            <v>-11.388634999995702</v>
          </cell>
          <cell r="DZ480">
            <v>-8.9280010000002221</v>
          </cell>
          <cell r="EA480">
            <v>-6.1370979999992414</v>
          </cell>
          <cell r="EB480">
            <v>-3.4243970000025001</v>
          </cell>
          <cell r="EC480">
            <v>0</v>
          </cell>
          <cell r="ED480">
            <v>0</v>
          </cell>
        </row>
        <row r="481">
          <cell r="C481" t="str">
            <v>Hunter</v>
          </cell>
          <cell r="F481">
            <v>-1.7632699999958277</v>
          </cell>
          <cell r="G481">
            <v>-43.25324999995064</v>
          </cell>
          <cell r="H481">
            <v>-358.73275499994634</v>
          </cell>
          <cell r="I481">
            <v>-490.33145399997011</v>
          </cell>
          <cell r="J481">
            <v>-286.49548000004143</v>
          </cell>
          <cell r="K481">
            <v>-641.83927400014363</v>
          </cell>
          <cell r="L481">
            <v>-159.01162000012118</v>
          </cell>
          <cell r="M481">
            <v>-146.87569000001531</v>
          </cell>
          <cell r="N481">
            <v>-281.42420000000857</v>
          </cell>
          <cell r="O481">
            <v>-634.27007500000764</v>
          </cell>
          <cell r="P481">
            <v>-48.367480000015348</v>
          </cell>
          <cell r="Q481">
            <v>-20.481980000040494</v>
          </cell>
          <cell r="R481">
            <v>-3446.5914680007845</v>
          </cell>
          <cell r="S481">
            <v>-17.809400000027381</v>
          </cell>
          <cell r="T481">
            <v>-12.47706000006292</v>
          </cell>
          <cell r="U481">
            <v>-248.68797400000039</v>
          </cell>
          <cell r="V481">
            <v>-354.75736999994842</v>
          </cell>
          <cell r="W481">
            <v>-405.55162000004202</v>
          </cell>
          <cell r="X481">
            <v>-542.4255599998869</v>
          </cell>
          <cell r="Y481">
            <v>-100.32823500002269</v>
          </cell>
          <cell r="Z481">
            <v>-304.06797000009101</v>
          </cell>
          <cell r="AA481">
            <v>-548.40788600011729</v>
          </cell>
          <cell r="AB481">
            <v>-595.95401300000958</v>
          </cell>
          <cell r="AC481">
            <v>-100.05368999997154</v>
          </cell>
          <cell r="AD481">
            <v>-216.07068999996409</v>
          </cell>
          <cell r="AE481">
            <v>-3286.5414960002527</v>
          </cell>
          <cell r="AF481">
            <v>-96.460669999942183</v>
          </cell>
          <cell r="AG481">
            <v>-42.621739999973215</v>
          </cell>
          <cell r="AH481">
            <v>-199.4850200000219</v>
          </cell>
          <cell r="AI481">
            <v>-349.79820000001928</v>
          </cell>
          <cell r="AJ481">
            <v>-328.12286800006405</v>
          </cell>
          <cell r="AK481">
            <v>-649.05815000005532</v>
          </cell>
          <cell r="AL481">
            <v>-135.70232399995439</v>
          </cell>
          <cell r="AM481">
            <v>-420.75009400001727</v>
          </cell>
          <cell r="AN481">
            <v>-630.65150999999605</v>
          </cell>
          <cell r="AO481">
            <v>-279.37354000005871</v>
          </cell>
          <cell r="AP481">
            <v>-118.62980999995489</v>
          </cell>
          <cell r="AQ481">
            <v>-35.887570000020787</v>
          </cell>
          <cell r="AR481">
            <v>-3751.9745180010796</v>
          </cell>
          <cell r="AS481">
            <v>-301.05217000003904</v>
          </cell>
          <cell r="AT481">
            <v>-247.74424100003671</v>
          </cell>
          <cell r="AU481">
            <v>-269.19036000000779</v>
          </cell>
          <cell r="AV481">
            <v>-141.76373000000603</v>
          </cell>
          <cell r="AW481">
            <v>-468.63411099999212</v>
          </cell>
          <cell r="AX481">
            <v>-294.73258900002111</v>
          </cell>
          <cell r="AY481">
            <v>-156.8685899998527</v>
          </cell>
          <cell r="AZ481">
            <v>-428.47161500004586</v>
          </cell>
          <cell r="BA481">
            <v>-643.21659900003579</v>
          </cell>
          <cell r="BB481">
            <v>-418.39986300002784</v>
          </cell>
          <cell r="BC481">
            <v>-195.83290499995928</v>
          </cell>
          <cell r="BD481">
            <v>-186.06774500000756</v>
          </cell>
          <cell r="BE481">
            <v>-4597.9474179986864</v>
          </cell>
          <cell r="BF481">
            <v>-237.25560400006361</v>
          </cell>
          <cell r="BG481">
            <v>-266.8236100000795</v>
          </cell>
          <cell r="BH481">
            <v>-342.44036399998004</v>
          </cell>
          <cell r="BI481">
            <v>-314.28333500004373</v>
          </cell>
          <cell r="BJ481">
            <v>-468.40856000006897</v>
          </cell>
          <cell r="BK481">
            <v>-471.7222039999906</v>
          </cell>
          <cell r="BL481">
            <v>-116.60305999987759</v>
          </cell>
          <cell r="BM481">
            <v>-468.61630999995396</v>
          </cell>
          <cell r="BN481">
            <v>-623.5146839999361</v>
          </cell>
          <cell r="BO481">
            <v>-530.47983500000555</v>
          </cell>
          <cell r="BP481">
            <v>-371.22811999998521</v>
          </cell>
          <cell r="BQ481">
            <v>-386.57173200009856</v>
          </cell>
          <cell r="BR481">
            <v>-4595.6070870012045</v>
          </cell>
          <cell r="BS481">
            <v>-311.69279000000097</v>
          </cell>
          <cell r="BT481">
            <v>-346.50506899994798</v>
          </cell>
          <cell r="BU481">
            <v>-180.33788400003687</v>
          </cell>
          <cell r="BV481">
            <v>-260.67567900003633</v>
          </cell>
          <cell r="BW481">
            <v>-475.93158999999287</v>
          </cell>
          <cell r="BX481">
            <v>-514.58723599999212</v>
          </cell>
          <cell r="BY481">
            <v>-139.25076599989552</v>
          </cell>
          <cell r="BZ481">
            <v>-549.15628399990965</v>
          </cell>
          <cell r="CA481">
            <v>-721.94208399998024</v>
          </cell>
          <cell r="CB481">
            <v>-491.04989499994554</v>
          </cell>
          <cell r="CC481">
            <v>-374.82345899991924</v>
          </cell>
          <cell r="CD481">
            <v>-229.65435099997558</v>
          </cell>
          <cell r="CE481">
            <v>-4630.1473509995267</v>
          </cell>
          <cell r="CF481">
            <v>-282.99959599995054</v>
          </cell>
          <cell r="CG481">
            <v>-438.78601999999955</v>
          </cell>
          <cell r="CH481">
            <v>-387.81546000007074</v>
          </cell>
          <cell r="CI481">
            <v>-292.18444000004092</v>
          </cell>
          <cell r="CJ481">
            <v>-454.48535400000401</v>
          </cell>
          <cell r="CK481">
            <v>-364.45387500012293</v>
          </cell>
          <cell r="CL481">
            <v>-216.57550000003539</v>
          </cell>
          <cell r="CM481">
            <v>-477.14631499990355</v>
          </cell>
          <cell r="CN481">
            <v>-792.6727050000336</v>
          </cell>
          <cell r="CO481">
            <v>-350.2363900000928</v>
          </cell>
          <cell r="CP481">
            <v>-375.79570599994622</v>
          </cell>
          <cell r="CQ481">
            <v>-196.99598999985028</v>
          </cell>
          <cell r="CR481">
            <v>-5642.1118650007993</v>
          </cell>
          <cell r="CS481">
            <v>-1865.8837849999545</v>
          </cell>
          <cell r="CT481">
            <v>-296.57883000001311</v>
          </cell>
          <cell r="CU481">
            <v>-393.06076999998186</v>
          </cell>
          <cell r="CV481">
            <v>-628.56261600006837</v>
          </cell>
          <cell r="CW481">
            <v>-567.09432000003289</v>
          </cell>
          <cell r="CX481">
            <v>-445.97029000008479</v>
          </cell>
          <cell r="CY481">
            <v>-62.377310000127181</v>
          </cell>
          <cell r="CZ481">
            <v>-109.11761000007391</v>
          </cell>
          <cell r="DA481">
            <v>-449.87440999993123</v>
          </cell>
          <cell r="DB481">
            <v>-425.54105400003027</v>
          </cell>
          <cell r="DC481">
            <v>-226.72176999994554</v>
          </cell>
          <cell r="DD481">
            <v>-171.32909999997355</v>
          </cell>
          <cell r="DE481">
            <v>-3946.7244669999927</v>
          </cell>
          <cell r="DF481">
            <v>-153.21691000007559</v>
          </cell>
          <cell r="DG481">
            <v>-370.33247399993706</v>
          </cell>
          <cell r="DH481">
            <v>-387.99891999992542</v>
          </cell>
          <cell r="DI481">
            <v>-607.43274399999063</v>
          </cell>
          <cell r="DJ481">
            <v>-609.51311000005808</v>
          </cell>
          <cell r="DK481">
            <v>-358.5381650000345</v>
          </cell>
          <cell r="DL481">
            <v>-25.019070000038482</v>
          </cell>
          <cell r="DM481">
            <v>-84.924529999960214</v>
          </cell>
          <cell r="DN481">
            <v>-570.4852940000128</v>
          </cell>
          <cell r="DO481">
            <v>-287.21939999994356</v>
          </cell>
          <cell r="DP481">
            <v>-321.34114999999292</v>
          </cell>
          <cell r="DQ481">
            <v>-170.70270000002347</v>
          </cell>
          <cell r="DR481">
            <v>-4178.8851849995553</v>
          </cell>
          <cell r="DS481">
            <v>-116.7863799999468</v>
          </cell>
          <cell r="DT481">
            <v>-340.17356499994639</v>
          </cell>
          <cell r="DU481">
            <v>-288.93233999994118</v>
          </cell>
          <cell r="DV481">
            <v>-733.6880349998828</v>
          </cell>
          <cell r="DW481">
            <v>-554.7413500000257</v>
          </cell>
          <cell r="DX481">
            <v>-338.17573000001721</v>
          </cell>
          <cell r="DY481">
            <v>-25.988220000057481</v>
          </cell>
          <cell r="DZ481">
            <v>-177.3067700000247</v>
          </cell>
          <cell r="EA481">
            <v>-547.46563500002958</v>
          </cell>
          <cell r="EB481">
            <v>-555.48717999993823</v>
          </cell>
          <cell r="EC481">
            <v>-365.8695000000298</v>
          </cell>
          <cell r="ED481">
            <v>-134.27048000006471</v>
          </cell>
        </row>
        <row r="482">
          <cell r="C482" t="str">
            <v>Huntington</v>
          </cell>
          <cell r="F482">
            <v>-45.355509999906644</v>
          </cell>
          <cell r="G482">
            <v>-107.15621399995871</v>
          </cell>
          <cell r="H482">
            <v>-250.55249000003096</v>
          </cell>
          <cell r="I482">
            <v>-375.7302099999506</v>
          </cell>
          <cell r="J482">
            <v>-420.02180599997519</v>
          </cell>
          <cell r="K482">
            <v>-412.42998600000283</v>
          </cell>
          <cell r="L482">
            <v>-219.09967500000494</v>
          </cell>
          <cell r="M482">
            <v>-446.28298899997026</v>
          </cell>
          <cell r="N482">
            <v>-506.3945459999959</v>
          </cell>
          <cell r="O482">
            <v>-518.96791000000667</v>
          </cell>
          <cell r="P482">
            <v>-119.11478000000352</v>
          </cell>
          <cell r="Q482">
            <v>-42.406910000019707</v>
          </cell>
          <cell r="R482">
            <v>-3725.8895399998873</v>
          </cell>
          <cell r="S482">
            <v>-25.155080000171438</v>
          </cell>
          <cell r="T482">
            <v>-60.767329999944195</v>
          </cell>
          <cell r="U482">
            <v>-280.01624500006437</v>
          </cell>
          <cell r="V482">
            <v>-340.60709000000497</v>
          </cell>
          <cell r="W482">
            <v>-548.00184000004083</v>
          </cell>
          <cell r="X482">
            <v>-677.55862000002526</v>
          </cell>
          <cell r="Y482">
            <v>-152.36716999998316</v>
          </cell>
          <cell r="Z482">
            <v>-416.00578400003724</v>
          </cell>
          <cell r="AA482">
            <v>-376.79579099989496</v>
          </cell>
          <cell r="AB482">
            <v>-446.75122999993619</v>
          </cell>
          <cell r="AC482">
            <v>-163.32398999994621</v>
          </cell>
          <cell r="AD482">
            <v>-238.53936999989673</v>
          </cell>
          <cell r="AE482">
            <v>-3156.2333349995315</v>
          </cell>
          <cell r="AF482">
            <v>-84.994824999943376</v>
          </cell>
          <cell r="AG482">
            <v>-0.87760999996680766</v>
          </cell>
          <cell r="AH482">
            <v>-222.95977999991737</v>
          </cell>
          <cell r="AI482">
            <v>-516.0566959999851</v>
          </cell>
          <cell r="AJ482">
            <v>-380.22649000003003</v>
          </cell>
          <cell r="AK482">
            <v>-445.45164999994449</v>
          </cell>
          <cell r="AL482">
            <v>-216.94427999993786</v>
          </cell>
          <cell r="AM482">
            <v>-292.93954000005033</v>
          </cell>
          <cell r="AN482">
            <v>-692.00058000005083</v>
          </cell>
          <cell r="AO482">
            <v>-190.56812000006903</v>
          </cell>
          <cell r="AP482">
            <v>-87.021179999923334</v>
          </cell>
          <cell r="AQ482">
            <v>-26.192583999945782</v>
          </cell>
          <cell r="AR482">
            <v>-5838.1400480000302</v>
          </cell>
          <cell r="AS482">
            <v>-237.20738000003621</v>
          </cell>
          <cell r="AT482">
            <v>-348.00719400000526</v>
          </cell>
          <cell r="AU482">
            <v>-425.12604000000283</v>
          </cell>
          <cell r="AV482">
            <v>-740.21202999999514</v>
          </cell>
          <cell r="AW482">
            <v>-721.17954000004102</v>
          </cell>
          <cell r="AX482">
            <v>-724.7959189999965</v>
          </cell>
          <cell r="AY482">
            <v>-122.67606999992859</v>
          </cell>
          <cell r="AZ482">
            <v>-350.78126000007614</v>
          </cell>
          <cell r="BA482">
            <v>-685.42239000007976</v>
          </cell>
          <cell r="BB482">
            <v>-571.54013500001747</v>
          </cell>
          <cell r="BC482">
            <v>-472.93731000000844</v>
          </cell>
          <cell r="BD482">
            <v>-438.2547800000757</v>
          </cell>
          <cell r="BE482">
            <v>-5919.8003649991006</v>
          </cell>
          <cell r="BF482">
            <v>-282.1279799999902</v>
          </cell>
          <cell r="BG482">
            <v>-322.01994000002742</v>
          </cell>
          <cell r="BH482">
            <v>-897.34119500004454</v>
          </cell>
          <cell r="BI482">
            <v>-825.34554999996908</v>
          </cell>
          <cell r="BJ482">
            <v>-710.67974400008097</v>
          </cell>
          <cell r="BK482">
            <v>-668.80712999997195</v>
          </cell>
          <cell r="BL482">
            <v>-68.436660000123084</v>
          </cell>
          <cell r="BM482">
            <v>-191.85115999996196</v>
          </cell>
          <cell r="BN482">
            <v>-683.14192099997308</v>
          </cell>
          <cell r="BO482">
            <v>-541.89366999996128</v>
          </cell>
          <cell r="BP482">
            <v>-398.37016899988521</v>
          </cell>
          <cell r="BQ482">
            <v>-329.78524600004312</v>
          </cell>
          <cell r="BR482">
            <v>-6447.0907949991524</v>
          </cell>
          <cell r="BS482">
            <v>-370.45091399992816</v>
          </cell>
          <cell r="BT482">
            <v>-303.4662000000244</v>
          </cell>
          <cell r="BU482">
            <v>-879.61435999989044</v>
          </cell>
          <cell r="BV482">
            <v>-861.55265999992844</v>
          </cell>
          <cell r="BW482">
            <v>-847.36281500005862</v>
          </cell>
          <cell r="BX482">
            <v>-505.46683099999791</v>
          </cell>
          <cell r="BY482">
            <v>-75.745528999948874</v>
          </cell>
          <cell r="BZ482">
            <v>-182.44634999998379</v>
          </cell>
          <cell r="CA482">
            <v>-631.78022000001511</v>
          </cell>
          <cell r="CB482">
            <v>-653.08958000002895</v>
          </cell>
          <cell r="CC482">
            <v>-684.94285200000741</v>
          </cell>
          <cell r="CD482">
            <v>-451.17248400009703</v>
          </cell>
          <cell r="CE482">
            <v>-3038.4552490003407</v>
          </cell>
          <cell r="CF482">
            <v>-386.32256000000052</v>
          </cell>
          <cell r="CG482">
            <v>-78.290540000074543</v>
          </cell>
          <cell r="CH482">
            <v>-199.93683000002056</v>
          </cell>
          <cell r="CI482">
            <v>-909.19328000000678</v>
          </cell>
          <cell r="CJ482">
            <v>-201.85586999997031</v>
          </cell>
          <cell r="CK482">
            <v>-290.07110000005923</v>
          </cell>
          <cell r="CL482">
            <v>-7.8390500000678003</v>
          </cell>
          <cell r="CM482">
            <v>-160.39575999998488</v>
          </cell>
          <cell r="CN482">
            <v>-266.58925499999896</v>
          </cell>
          <cell r="CO482">
            <v>-450.22354399994947</v>
          </cell>
          <cell r="CP482">
            <v>-87.737459999974817</v>
          </cell>
          <cell r="CQ482">
            <v>0</v>
          </cell>
          <cell r="CR482">
            <v>-1037.1841700011864</v>
          </cell>
          <cell r="CS482">
            <v>-41.453609999967739</v>
          </cell>
          <cell r="CT482">
            <v>0</v>
          </cell>
          <cell r="CU482">
            <v>-149.82293999998365</v>
          </cell>
          <cell r="CV482">
            <v>-280.85029999993276</v>
          </cell>
          <cell r="CW482">
            <v>-232.52639000001363</v>
          </cell>
          <cell r="CX482">
            <v>-46.023700000019744</v>
          </cell>
          <cell r="CY482">
            <v>-0.21976000000722706</v>
          </cell>
          <cell r="CZ482">
            <v>0</v>
          </cell>
          <cell r="DA482">
            <v>-120.96486000006553</v>
          </cell>
          <cell r="DB482">
            <v>-159.11647000000812</v>
          </cell>
          <cell r="DC482">
            <v>-6.2061399999074638</v>
          </cell>
          <cell r="DD482">
            <v>0</v>
          </cell>
          <cell r="DE482">
            <v>-764.84660600032657</v>
          </cell>
          <cell r="DF482">
            <v>0</v>
          </cell>
          <cell r="DG482">
            <v>-28.036629999987781</v>
          </cell>
          <cell r="DH482">
            <v>-231.98011999996379</v>
          </cell>
          <cell r="DI482">
            <v>234.05682499997783</v>
          </cell>
          <cell r="DJ482">
            <v>-319.68919100007042</v>
          </cell>
          <cell r="DK482">
            <v>-64.73878999997396</v>
          </cell>
          <cell r="DL482">
            <v>0</v>
          </cell>
          <cell r="DM482">
            <v>0</v>
          </cell>
          <cell r="DN482">
            <v>-109.93203000002541</v>
          </cell>
          <cell r="DO482">
            <v>-185.79453000001376</v>
          </cell>
          <cell r="DP482">
            <v>-58.732139999978244</v>
          </cell>
          <cell r="DQ482">
            <v>0</v>
          </cell>
          <cell r="DR482">
            <v>-1235.6928620003164</v>
          </cell>
          <cell r="DS482">
            <v>-5.4528799999970943</v>
          </cell>
          <cell r="DT482">
            <v>-50.537750000017695</v>
          </cell>
          <cell r="DU482">
            <v>-198.4939599998761</v>
          </cell>
          <cell r="DV482">
            <v>-531.07648199994583</v>
          </cell>
          <cell r="DW482">
            <v>-156.97137000004295</v>
          </cell>
          <cell r="DX482">
            <v>-19.11596000008285</v>
          </cell>
          <cell r="DY482">
            <v>0</v>
          </cell>
          <cell r="DZ482">
            <v>0</v>
          </cell>
          <cell r="EA482">
            <v>-114.88502000004519</v>
          </cell>
          <cell r="EB482">
            <v>-108.29911000002176</v>
          </cell>
          <cell r="EC482">
            <v>-50.860329999937676</v>
          </cell>
          <cell r="ED482">
            <v>0</v>
          </cell>
        </row>
        <row r="483">
          <cell r="C483" t="str">
            <v>Jim Bridger</v>
          </cell>
          <cell r="F483">
            <v>-515.65544999984559</v>
          </cell>
          <cell r="G483">
            <v>-672.68700000003446</v>
          </cell>
          <cell r="H483">
            <v>-390.12765299994498</v>
          </cell>
          <cell r="I483">
            <v>-304.77870600001188</v>
          </cell>
          <cell r="J483">
            <v>-346.69363300001714</v>
          </cell>
          <cell r="K483">
            <v>-791.85387599997921</v>
          </cell>
          <cell r="L483">
            <v>-190.31307000003289</v>
          </cell>
          <cell r="M483">
            <v>-808.72826999996323</v>
          </cell>
          <cell r="N483">
            <v>-1075.8114020000794</v>
          </cell>
          <cell r="O483">
            <v>-472.54519099998288</v>
          </cell>
          <cell r="P483">
            <v>-660.74342300009448</v>
          </cell>
          <cell r="Q483">
            <v>-228.9468830000842</v>
          </cell>
          <cell r="R483">
            <v>-5791.2338300012052</v>
          </cell>
          <cell r="S483">
            <v>-337.9271239999216</v>
          </cell>
          <cell r="T483">
            <v>-645.93845800007693</v>
          </cell>
          <cell r="U483">
            <v>-528.88232599996263</v>
          </cell>
          <cell r="V483">
            <v>-295.06872099998873</v>
          </cell>
          <cell r="W483">
            <v>-205.3956280000275</v>
          </cell>
          <cell r="X483">
            <v>-100.73082999995677</v>
          </cell>
          <cell r="Y483">
            <v>-231.11447999998927</v>
          </cell>
          <cell r="Z483">
            <v>-959.43185000005178</v>
          </cell>
          <cell r="AA483">
            <v>-1087.603211999929</v>
          </cell>
          <cell r="AB483">
            <v>-450.70116499997675</v>
          </cell>
          <cell r="AC483">
            <v>-673.36705600004643</v>
          </cell>
          <cell r="AD483">
            <v>-275.0729800000554</v>
          </cell>
          <cell r="AE483">
            <v>-5673.6441210005432</v>
          </cell>
          <cell r="AF483">
            <v>-497.60818600002676</v>
          </cell>
          <cell r="AG483">
            <v>-398.17131100001279</v>
          </cell>
          <cell r="AH483">
            <v>-519.55672400002368</v>
          </cell>
          <cell r="AI483">
            <v>-350.59280499996385</v>
          </cell>
          <cell r="AJ483">
            <v>-297.51808900001924</v>
          </cell>
          <cell r="AK483">
            <v>-225.55020100012189</v>
          </cell>
          <cell r="AL483">
            <v>-145.19066399999429</v>
          </cell>
          <cell r="AM483">
            <v>-981.82059500005562</v>
          </cell>
          <cell r="AN483">
            <v>-830.30005899997195</v>
          </cell>
          <cell r="AO483">
            <v>-731.08703399996739</v>
          </cell>
          <cell r="AP483">
            <v>-516.3549729998922</v>
          </cell>
          <cell r="AQ483">
            <v>-179.89347999996971</v>
          </cell>
          <cell r="AR483">
            <v>-6062.4319020006806</v>
          </cell>
          <cell r="AS483">
            <v>-486.17144199996255</v>
          </cell>
          <cell r="AT483">
            <v>-413.91685800004052</v>
          </cell>
          <cell r="AU483">
            <v>-442.34741399995983</v>
          </cell>
          <cell r="AV483">
            <v>-210.18620799994096</v>
          </cell>
          <cell r="AW483">
            <v>-684.98467400000663</v>
          </cell>
          <cell r="AX483">
            <v>-527.10064500005683</v>
          </cell>
          <cell r="AY483">
            <v>-210.76369500008877</v>
          </cell>
          <cell r="AZ483">
            <v>-1281.9419809998944</v>
          </cell>
          <cell r="BA483">
            <v>-540.87837499997113</v>
          </cell>
          <cell r="BB483">
            <v>-628.09628600004362</v>
          </cell>
          <cell r="BC483">
            <v>-432.29741700011073</v>
          </cell>
          <cell r="BD483">
            <v>-203.74690700008068</v>
          </cell>
          <cell r="BE483">
            <v>-6012.0519089987502</v>
          </cell>
          <cell r="BF483">
            <v>-392.00934899999993</v>
          </cell>
          <cell r="BG483">
            <v>-358.05950000003213</v>
          </cell>
          <cell r="BH483">
            <v>-423.97521199996118</v>
          </cell>
          <cell r="BI483">
            <v>-274.84883100003935</v>
          </cell>
          <cell r="BJ483">
            <v>-586.23452399997041</v>
          </cell>
          <cell r="BK483">
            <v>-452.28268399997614</v>
          </cell>
          <cell r="BL483">
            <v>-375.72687999997288</v>
          </cell>
          <cell r="BM483">
            <v>-1228.2036599999992</v>
          </cell>
          <cell r="BN483">
            <v>-755.0282030000235</v>
          </cell>
          <cell r="BO483">
            <v>-584.23686100001214</v>
          </cell>
          <cell r="BP483">
            <v>-405.35498599999119</v>
          </cell>
          <cell r="BQ483">
            <v>-176.09121899999445</v>
          </cell>
          <cell r="BR483">
            <v>-5541.2363259997219</v>
          </cell>
          <cell r="BS483">
            <v>-232.85928100004094</v>
          </cell>
          <cell r="BT483">
            <v>-335.31443599995691</v>
          </cell>
          <cell r="BU483">
            <v>-507.9194509999943</v>
          </cell>
          <cell r="BV483">
            <v>-254.57276900002034</v>
          </cell>
          <cell r="BW483">
            <v>-655.25221499998588</v>
          </cell>
          <cell r="BX483">
            <v>-614.08857700001681</v>
          </cell>
          <cell r="BY483">
            <v>-259.10084400000051</v>
          </cell>
          <cell r="BZ483">
            <v>-1243.5417609999422</v>
          </cell>
          <cell r="CA483">
            <v>-726.16323800000828</v>
          </cell>
          <cell r="CB483">
            <v>-436.22855700005312</v>
          </cell>
          <cell r="CC483">
            <v>-152.49233899998944</v>
          </cell>
          <cell r="CD483">
            <v>-123.7028580000042</v>
          </cell>
          <cell r="CE483">
            <v>-6787.6823109993711</v>
          </cell>
          <cell r="CF483">
            <v>-247.29709499998717</v>
          </cell>
          <cell r="CG483">
            <v>-408.77880000002915</v>
          </cell>
          <cell r="CH483">
            <v>-689.90070200012997</v>
          </cell>
          <cell r="CI483">
            <v>-352.4927359999856</v>
          </cell>
          <cell r="CJ483">
            <v>-989.48194800002966</v>
          </cell>
          <cell r="CK483">
            <v>-622.85616099997424</v>
          </cell>
          <cell r="CL483">
            <v>-415.33286900003441</v>
          </cell>
          <cell r="CM483">
            <v>-1129.5897280001082</v>
          </cell>
          <cell r="CN483">
            <v>-738.87281800003257</v>
          </cell>
          <cell r="CO483">
            <v>-541.87414899998112</v>
          </cell>
          <cell r="CP483">
            <v>-367.81857200001832</v>
          </cell>
          <cell r="CQ483">
            <v>-283.3867330000503</v>
          </cell>
          <cell r="CR483">
            <v>-7724.9090829994529</v>
          </cell>
          <cell r="CS483">
            <v>-1354.2561020000139</v>
          </cell>
          <cell r="CT483">
            <v>-708.90418699989095</v>
          </cell>
          <cell r="CU483">
            <v>-531.94584399997257</v>
          </cell>
          <cell r="CV483">
            <v>-644.10662699991371</v>
          </cell>
          <cell r="CW483">
            <v>-921.4992659999989</v>
          </cell>
          <cell r="CX483">
            <v>-657.36797999998089</v>
          </cell>
          <cell r="CY483">
            <v>-86.024730000062846</v>
          </cell>
          <cell r="CZ483">
            <v>-1151.7799159999704</v>
          </cell>
          <cell r="DA483">
            <v>-576.31231000000844</v>
          </cell>
          <cell r="DB483">
            <v>-411.16848200000823</v>
          </cell>
          <cell r="DC483">
            <v>-451.46398100000806</v>
          </cell>
          <cell r="DD483">
            <v>-230.07965800003149</v>
          </cell>
          <cell r="DE483">
            <v>-7320.7473900001496</v>
          </cell>
          <cell r="DF483">
            <v>-416.01380400010385</v>
          </cell>
          <cell r="DG483">
            <v>-546.5238810001174</v>
          </cell>
          <cell r="DH483">
            <v>-512.16789500007872</v>
          </cell>
          <cell r="DI483">
            <v>-524.72099100000923</v>
          </cell>
          <cell r="DJ483">
            <v>-873.85462600004394</v>
          </cell>
          <cell r="DK483">
            <v>-755.75798200001009</v>
          </cell>
          <cell r="DL483">
            <v>-444.62590999994427</v>
          </cell>
          <cell r="DM483">
            <v>-1282.4165730000241</v>
          </cell>
          <cell r="DN483">
            <v>-615.86120899999514</v>
          </cell>
          <cell r="DO483">
            <v>-542.28959000005852</v>
          </cell>
          <cell r="DP483">
            <v>-497.49124799994752</v>
          </cell>
          <cell r="DQ483">
            <v>-309.02368099999148</v>
          </cell>
          <cell r="DR483">
            <v>-7538.2403659988195</v>
          </cell>
          <cell r="DS483">
            <v>-354.01975600002334</v>
          </cell>
          <cell r="DT483">
            <v>-522.16451200004667</v>
          </cell>
          <cell r="DU483">
            <v>-567.45184499991592</v>
          </cell>
          <cell r="DV483">
            <v>-575.53615799994441</v>
          </cell>
          <cell r="DW483">
            <v>-1019.4362689999398</v>
          </cell>
          <cell r="DX483">
            <v>-883.97389500006102</v>
          </cell>
          <cell r="DY483">
            <v>-390.06354900018778</v>
          </cell>
          <cell r="DZ483">
            <v>-1086.9521649999078</v>
          </cell>
          <cell r="EA483">
            <v>-727.92837399995187</v>
          </cell>
          <cell r="EB483">
            <v>-626.97146999998949</v>
          </cell>
          <cell r="EC483">
            <v>-480.11989500001073</v>
          </cell>
          <cell r="ED483">
            <v>-303.62247799988836</v>
          </cell>
        </row>
        <row r="484">
          <cell r="C484" t="str">
            <v>Naughton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-39.644425000005867</v>
          </cell>
          <cell r="K484">
            <v>-78.898180000018328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-34.209223999641836</v>
          </cell>
          <cell r="S484">
            <v>0</v>
          </cell>
          <cell r="T484">
            <v>0</v>
          </cell>
          <cell r="U484">
            <v>0</v>
          </cell>
          <cell r="V484">
            <v>-15.936029999982566</v>
          </cell>
          <cell r="W484">
            <v>-18.273194000008516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-8.8500970005989075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-8.8500970000168309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-243.68479700013995</v>
          </cell>
          <cell r="AS484">
            <v>0</v>
          </cell>
          <cell r="AT484">
            <v>-5.5278399999951944</v>
          </cell>
          <cell r="AU484">
            <v>-22.682130000001052</v>
          </cell>
          <cell r="AV484">
            <v>-176.92234499999904</v>
          </cell>
          <cell r="AW484">
            <v>-25.212641999998596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-7.1589299999759533</v>
          </cell>
          <cell r="BC484">
            <v>-6.1809099999954924</v>
          </cell>
          <cell r="BD484">
            <v>0</v>
          </cell>
          <cell r="BE484">
            <v>-772.92471599997953</v>
          </cell>
          <cell r="BF484">
            <v>-47.169684000007692</v>
          </cell>
          <cell r="BG484">
            <v>-81.578550999998697</v>
          </cell>
          <cell r="BH484">
            <v>-58.108328000002075</v>
          </cell>
          <cell r="BI484">
            <v>-25.016478999998071</v>
          </cell>
          <cell r="BJ484">
            <v>-0.11462000000028638</v>
          </cell>
          <cell r="BK484">
            <v>-52.08805599999323</v>
          </cell>
          <cell r="BL484">
            <v>-66.409745000011753</v>
          </cell>
          <cell r="BM484">
            <v>-185.99955500000215</v>
          </cell>
          <cell r="BN484">
            <v>-87.402189000000362</v>
          </cell>
          <cell r="BO484">
            <v>-58.996098000003258</v>
          </cell>
          <cell r="BP484">
            <v>-58.857727999973577</v>
          </cell>
          <cell r="BQ484">
            <v>-51.183682999995654</v>
          </cell>
          <cell r="BR484">
            <v>-724.77698399999645</v>
          </cell>
          <cell r="BS484">
            <v>-15.463346999997157</v>
          </cell>
          <cell r="BT484">
            <v>-84.058190000010654</v>
          </cell>
          <cell r="BU484">
            <v>-60.801061000005575</v>
          </cell>
          <cell r="BV484">
            <v>-22.417159999997239</v>
          </cell>
          <cell r="BW484">
            <v>-84.339427999999316</v>
          </cell>
          <cell r="BX484">
            <v>-52.783127000002423</v>
          </cell>
          <cell r="BY484">
            <v>-84.146344000007957</v>
          </cell>
          <cell r="BZ484">
            <v>-172.09741299999587</v>
          </cell>
          <cell r="CA484">
            <v>-38.974749000015436</v>
          </cell>
          <cell r="CB484">
            <v>-59.832574999993085</v>
          </cell>
          <cell r="CC484">
            <v>-26.025609000003897</v>
          </cell>
          <cell r="CD484">
            <v>-23.83798100000422</v>
          </cell>
          <cell r="CE484">
            <v>-1146.051258000196</v>
          </cell>
          <cell r="CF484">
            <v>-17.87514600000577</v>
          </cell>
          <cell r="CG484">
            <v>-91.846583000005921</v>
          </cell>
          <cell r="CH484">
            <v>-80.340511000002152</v>
          </cell>
          <cell r="CI484">
            <v>-26.326792000007117</v>
          </cell>
          <cell r="CJ484">
            <v>-149.67889799999102</v>
          </cell>
          <cell r="CK484">
            <v>-102.92489600001136</v>
          </cell>
          <cell r="CL484">
            <v>-91.879203999997117</v>
          </cell>
          <cell r="CM484">
            <v>-223.92089800001122</v>
          </cell>
          <cell r="CN484">
            <v>-69.231871000010869</v>
          </cell>
          <cell r="CO484">
            <v>-178.3531079999957</v>
          </cell>
          <cell r="CP484">
            <v>-43.581062000012025</v>
          </cell>
          <cell r="CQ484">
            <v>-70.092288999992888</v>
          </cell>
          <cell r="CR484">
            <v>-2211.0447189998813</v>
          </cell>
          <cell r="CS484">
            <v>-671.8156689999887</v>
          </cell>
          <cell r="CT484">
            <v>-85.359771999996156</v>
          </cell>
          <cell r="CU484">
            <v>-167.13573000000906</v>
          </cell>
          <cell r="CV484">
            <v>-147.98789399999077</v>
          </cell>
          <cell r="CW484">
            <v>-145.06656399999338</v>
          </cell>
          <cell r="CX484">
            <v>-150.13256999998703</v>
          </cell>
          <cell r="CY484">
            <v>-40.554457000020193</v>
          </cell>
          <cell r="CZ484">
            <v>-248.09784400000353</v>
          </cell>
          <cell r="DA484">
            <v>-119.60437400000228</v>
          </cell>
          <cell r="DB484">
            <v>-167.75123000000895</v>
          </cell>
          <cell r="DC484">
            <v>-187.59071699998458</v>
          </cell>
          <cell r="DD484">
            <v>-79.947898000013083</v>
          </cell>
          <cell r="DE484">
            <v>-1523.4768920000643</v>
          </cell>
          <cell r="DF484">
            <v>-141.0871979999938</v>
          </cell>
          <cell r="DG484">
            <v>-90.316480000008596</v>
          </cell>
          <cell r="DH484">
            <v>-173.78755400000955</v>
          </cell>
          <cell r="DI484">
            <v>-103.80254699999932</v>
          </cell>
          <cell r="DJ484">
            <v>-160.68065999999817</v>
          </cell>
          <cell r="DK484">
            <v>-111.81284600000072</v>
          </cell>
          <cell r="DL484">
            <v>-107.17998100000841</v>
          </cell>
          <cell r="DM484">
            <v>-184.24542099999962</v>
          </cell>
          <cell r="DN484">
            <v>-63.484631999992416</v>
          </cell>
          <cell r="DO484">
            <v>-213.35096099998918</v>
          </cell>
          <cell r="DP484">
            <v>-82.734382000009646</v>
          </cell>
          <cell r="DQ484">
            <v>-90.994229999996605</v>
          </cell>
          <cell r="DR484">
            <v>-1386.2330459998921</v>
          </cell>
          <cell r="DS484">
            <v>-157.78201999999874</v>
          </cell>
          <cell r="DT484">
            <v>-70.068018999998458</v>
          </cell>
          <cell r="DU484">
            <v>-140.70452100000693</v>
          </cell>
          <cell r="DV484">
            <v>-66.561356999998679</v>
          </cell>
          <cell r="DW484">
            <v>-73.226256000009016</v>
          </cell>
          <cell r="DX484">
            <v>-216.50960699999996</v>
          </cell>
          <cell r="DY484">
            <v>-100.92948199999228</v>
          </cell>
          <cell r="DZ484">
            <v>-152.84091300000728</v>
          </cell>
          <cell r="EA484">
            <v>-87.49802600001567</v>
          </cell>
          <cell r="EB484">
            <v>-77.861394999999902</v>
          </cell>
          <cell r="EC484">
            <v>-83.662500999998883</v>
          </cell>
          <cell r="ED484">
            <v>-158.58894900002633</v>
          </cell>
        </row>
        <row r="485">
          <cell r="C485" t="str">
            <v>Wyodak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-32.591080000158399</v>
          </cell>
          <cell r="AS485">
            <v>0</v>
          </cell>
          <cell r="AT485">
            <v>0</v>
          </cell>
          <cell r="AU485">
            <v>0</v>
          </cell>
          <cell r="AV485">
            <v>-32.591079999998328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-31.349859999958426</v>
          </cell>
          <cell r="BF485">
            <v>0</v>
          </cell>
          <cell r="BG485">
            <v>0</v>
          </cell>
          <cell r="BH485">
            <v>-14.797109999984968</v>
          </cell>
          <cell r="BI485">
            <v>-16.360849999997299</v>
          </cell>
          <cell r="BJ485">
            <v>-0.19190000000526197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-2.3489899998530746</v>
          </cell>
          <cell r="CF485">
            <v>0</v>
          </cell>
          <cell r="CG485">
            <v>0</v>
          </cell>
          <cell r="CH485">
            <v>-2.3489899999985937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-47.047120000235736</v>
          </cell>
          <cell r="DS485">
            <v>0</v>
          </cell>
          <cell r="DT485">
            <v>0</v>
          </cell>
          <cell r="DU485">
            <v>0</v>
          </cell>
          <cell r="DV485">
            <v>-47.047120000002906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Ramp Loss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A488" t="str">
            <v>Total Coal Generation</v>
          </cell>
          <cell r="F488">
            <v>-659.40758799994364</v>
          </cell>
          <cell r="G488">
            <v>-892.22060799971223</v>
          </cell>
          <cell r="H488">
            <v>-1018.3826179997995</v>
          </cell>
          <cell r="I488">
            <v>-1235.9824709999375</v>
          </cell>
          <cell r="J488">
            <v>-1132.3747610002756</v>
          </cell>
          <cell r="K488">
            <v>-2073.7593939998187</v>
          </cell>
          <cell r="L488">
            <v>-586.1277140006423</v>
          </cell>
          <cell r="M488">
            <v>-1523.0403270004317</v>
          </cell>
          <cell r="N488">
            <v>-1901.8581520002335</v>
          </cell>
          <cell r="O488">
            <v>-1652.3416780000553</v>
          </cell>
          <cell r="P488">
            <v>-948.35923000006005</v>
          </cell>
          <cell r="Q488">
            <v>-336.56732699926943</v>
          </cell>
          <cell r="R488">
            <v>-13697.291464999318</v>
          </cell>
          <cell r="S488">
            <v>-470.36935399984941</v>
          </cell>
          <cell r="T488">
            <v>-817.51875800034031</v>
          </cell>
          <cell r="U488">
            <v>-1105.1268219999038</v>
          </cell>
          <cell r="V488">
            <v>-1117.9768309998326</v>
          </cell>
          <cell r="W488">
            <v>-1186.2328720004298</v>
          </cell>
          <cell r="X488">
            <v>-1395.4529419997707</v>
          </cell>
          <cell r="Y488">
            <v>-489.03525099996477</v>
          </cell>
          <cell r="Z488">
            <v>-1715.033550999593</v>
          </cell>
          <cell r="AA488">
            <v>-2030.94550899975</v>
          </cell>
          <cell r="AB488">
            <v>-1534.0312000000849</v>
          </cell>
          <cell r="AC488">
            <v>-1004.0187599994242</v>
          </cell>
          <cell r="AD488">
            <v>-831.54961500037462</v>
          </cell>
          <cell r="AE488">
            <v>-12812.031120993197</v>
          </cell>
          <cell r="AF488">
            <v>-784.2611209996976</v>
          </cell>
          <cell r="AG488">
            <v>-561.44860100001097</v>
          </cell>
          <cell r="AH488">
            <v>-1008.9045620001853</v>
          </cell>
          <cell r="AI488">
            <v>-1340.0358910001814</v>
          </cell>
          <cell r="AJ488">
            <v>-1022.8654940002598</v>
          </cell>
          <cell r="AK488">
            <v>-1344.3203520001844</v>
          </cell>
          <cell r="AL488">
            <v>-503.72031100001186</v>
          </cell>
          <cell r="AM488">
            <v>-1711.221373999957</v>
          </cell>
          <cell r="AN488">
            <v>-2162.2138529997319</v>
          </cell>
          <cell r="AO488">
            <v>-1261.9990130001679</v>
          </cell>
          <cell r="AP488">
            <v>-798.98055400000885</v>
          </cell>
          <cell r="AQ488">
            <v>-312.05999500025064</v>
          </cell>
          <cell r="AR488">
            <v>-16686.562112994492</v>
          </cell>
          <cell r="AS488">
            <v>-1035.7335970001295</v>
          </cell>
          <cell r="AT488">
            <v>-1042.6076900004409</v>
          </cell>
          <cell r="AU488">
            <v>-1183.0689409999177</v>
          </cell>
          <cell r="AV488">
            <v>-1650.7558730002493</v>
          </cell>
          <cell r="AW488">
            <v>-2004.5913109998219</v>
          </cell>
          <cell r="AX488">
            <v>-1633.8409059997648</v>
          </cell>
          <cell r="AY488">
            <v>-499.31443500053138</v>
          </cell>
          <cell r="AZ488">
            <v>-2091.7649019998498</v>
          </cell>
          <cell r="BA488">
            <v>-1911.1343569997698</v>
          </cell>
          <cell r="BB488">
            <v>-1659.7548930002376</v>
          </cell>
          <cell r="BC488">
            <v>-1136.2630469999276</v>
          </cell>
          <cell r="BD488">
            <v>-837.73216100037098</v>
          </cell>
          <cell r="BE488">
            <v>-17878.179609999061</v>
          </cell>
          <cell r="BF488">
            <v>-979.61843599984422</v>
          </cell>
          <cell r="BG488">
            <v>-1054.0005560000427</v>
          </cell>
          <cell r="BH488">
            <v>-1758.304851999972</v>
          </cell>
          <cell r="BI488">
            <v>-1759.1577439997345</v>
          </cell>
          <cell r="BJ488">
            <v>-1854.9446990001015</v>
          </cell>
          <cell r="BK488">
            <v>-1671.7261199997738</v>
          </cell>
          <cell r="BL488">
            <v>-627.49274499993771</v>
          </cell>
          <cell r="BM488">
            <v>-2106.9262339994311</v>
          </cell>
          <cell r="BN488">
            <v>-2150.1037999996915</v>
          </cell>
          <cell r="BO488">
            <v>-1738.4615409998223</v>
          </cell>
          <cell r="BP488">
            <v>-1233.8110029995441</v>
          </cell>
          <cell r="BQ488">
            <v>-943.63188000023365</v>
          </cell>
          <cell r="BR488">
            <v>-17782.539018999785</v>
          </cell>
          <cell r="BS488">
            <v>-930.46633199974895</v>
          </cell>
          <cell r="BT488">
            <v>-1069.3438949999399</v>
          </cell>
          <cell r="BU488">
            <v>-1657.6886259997264</v>
          </cell>
          <cell r="BV488">
            <v>-1669.353027000092</v>
          </cell>
          <cell r="BW488">
            <v>-2151.0757230003364</v>
          </cell>
          <cell r="BX488">
            <v>-1766.1829570000991</v>
          </cell>
          <cell r="BY488">
            <v>-558.24348299996927</v>
          </cell>
          <cell r="BZ488">
            <v>-2147.2418080000207</v>
          </cell>
          <cell r="CA488">
            <v>-2118.86029099999</v>
          </cell>
          <cell r="CB488">
            <v>-1647.4309439999051</v>
          </cell>
          <cell r="CC488">
            <v>-1238.2842589998618</v>
          </cell>
          <cell r="CD488">
            <v>-828.36767400009558</v>
          </cell>
          <cell r="CE488">
            <v>-15766.838083006442</v>
          </cell>
          <cell r="CF488">
            <v>-934.494396999944</v>
          </cell>
          <cell r="CG488">
            <v>-1017.7019430003129</v>
          </cell>
          <cell r="CH488">
            <v>-1372.1877770009451</v>
          </cell>
          <cell r="CI488">
            <v>-1678.8772550004069</v>
          </cell>
          <cell r="CJ488">
            <v>-1822.1859200000763</v>
          </cell>
          <cell r="CK488">
            <v>-1398.1978120002896</v>
          </cell>
          <cell r="CL488">
            <v>-731.62662300048396</v>
          </cell>
          <cell r="CM488">
            <v>-1991.0527010001242</v>
          </cell>
          <cell r="CN488">
            <v>-1867.3666490004398</v>
          </cell>
          <cell r="CO488">
            <v>-1527.7391940001398</v>
          </cell>
          <cell r="CP488">
            <v>-874.9328000000678</v>
          </cell>
          <cell r="CQ488">
            <v>-550.47501200018451</v>
          </cell>
          <cell r="CR488">
            <v>-16624.011777002364</v>
          </cell>
          <cell r="CS488">
            <v>-3933.4091660003178</v>
          </cell>
          <cell r="CT488">
            <v>-1090.8427889994346</v>
          </cell>
          <cell r="CU488">
            <v>-1242.1685440000147</v>
          </cell>
          <cell r="CV488">
            <v>-1701.5074370000511</v>
          </cell>
          <cell r="CW488">
            <v>-1874.1325800004415</v>
          </cell>
          <cell r="CX488">
            <v>-1299.4945400003344</v>
          </cell>
          <cell r="CY488">
            <v>-189.17625700077042</v>
          </cell>
          <cell r="CZ488">
            <v>-1508.9953700001352</v>
          </cell>
          <cell r="DA488">
            <v>-1267.368594000116</v>
          </cell>
          <cell r="DB488">
            <v>-1163.5772359999828</v>
          </cell>
          <cell r="DC488">
            <v>-871.98260799981654</v>
          </cell>
          <cell r="DD488">
            <v>-481.35665600001812</v>
          </cell>
          <cell r="DE488">
            <v>-13510.404152993113</v>
          </cell>
          <cell r="DF488">
            <v>-714.67234100028872</v>
          </cell>
          <cell r="DG488">
            <v>-1037.8464759998024</v>
          </cell>
          <cell r="DH488">
            <v>-1310.9404850001447</v>
          </cell>
          <cell r="DI488">
            <v>-881.45689999964088</v>
          </cell>
          <cell r="DJ488">
            <v>-1972.3621830004267</v>
          </cell>
          <cell r="DK488">
            <v>-1290.8477829997428</v>
          </cell>
          <cell r="DL488">
            <v>-591.44760399963707</v>
          </cell>
          <cell r="DM488">
            <v>-1551.5865240003914</v>
          </cell>
          <cell r="DN488">
            <v>-1365.4367959997617</v>
          </cell>
          <cell r="DO488">
            <v>-1262.7875300003216</v>
          </cell>
          <cell r="DP488">
            <v>-960.29891999904066</v>
          </cell>
          <cell r="DQ488">
            <v>-570.7206109999679</v>
          </cell>
          <cell r="DR488">
            <v>-14559.80538199842</v>
          </cell>
          <cell r="DS488">
            <v>-638.37321999995038</v>
          </cell>
          <cell r="DT488">
            <v>-982.9438459998928</v>
          </cell>
          <cell r="DU488">
            <v>-1200.9215860003605</v>
          </cell>
          <cell r="DV488">
            <v>-2061.3714079996571</v>
          </cell>
          <cell r="DW488">
            <v>-1824.5754770003259</v>
          </cell>
          <cell r="DX488">
            <v>-1464.2702719997615</v>
          </cell>
          <cell r="DY488">
            <v>-528.36988600017503</v>
          </cell>
          <cell r="DZ488">
            <v>-1426.027849000413</v>
          </cell>
          <cell r="EA488">
            <v>-1483.9141530003399</v>
          </cell>
          <cell r="EB488">
            <v>-1372.0435519996099</v>
          </cell>
          <cell r="EC488">
            <v>-980.5122260004282</v>
          </cell>
          <cell r="ED488">
            <v>-596.48190699983388</v>
          </cell>
        </row>
        <row r="490">
          <cell r="A490" t="str">
            <v>Gas Generation</v>
          </cell>
        </row>
        <row r="491">
          <cell r="C491" t="str">
            <v>Chehalis</v>
          </cell>
          <cell r="F491">
            <v>-79.439119999995455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-9.0649299999931827</v>
          </cell>
          <cell r="O491">
            <v>0</v>
          </cell>
          <cell r="P491">
            <v>0</v>
          </cell>
          <cell r="Q491">
            <v>-99.468739999982063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-82.568290000082925</v>
          </cell>
          <cell r="AS491">
            <v>0</v>
          </cell>
          <cell r="AT491">
            <v>0</v>
          </cell>
          <cell r="AU491">
            <v>0</v>
          </cell>
          <cell r="AV491">
            <v>-47.862770000007004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-34.705520000017714</v>
          </cell>
          <cell r="BB491">
            <v>0</v>
          </cell>
          <cell r="BC491">
            <v>0</v>
          </cell>
          <cell r="BD491">
            <v>0</v>
          </cell>
          <cell r="BE491">
            <v>-142.77113000000827</v>
          </cell>
          <cell r="BF491">
            <v>-15.214839999971446</v>
          </cell>
          <cell r="BG491">
            <v>0</v>
          </cell>
          <cell r="BH491">
            <v>0</v>
          </cell>
          <cell r="BI491">
            <v>-101.24209999997402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-26.314190000004601</v>
          </cell>
          <cell r="BO491">
            <v>0</v>
          </cell>
          <cell r="BP491">
            <v>0</v>
          </cell>
          <cell r="BQ491">
            <v>0</v>
          </cell>
          <cell r="BR491">
            <v>-397.44003999978304</v>
          </cell>
          <cell r="BS491">
            <v>-160.19667999999365</v>
          </cell>
          <cell r="BT491">
            <v>0</v>
          </cell>
          <cell r="BU491">
            <v>0</v>
          </cell>
          <cell r="BV491">
            <v>-100.96947000001092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-30.60855000000447</v>
          </cell>
          <cell r="CB491">
            <v>0</v>
          </cell>
          <cell r="CC491">
            <v>0</v>
          </cell>
          <cell r="CD491">
            <v>-105.66534000000684</v>
          </cell>
          <cell r="CE491">
            <v>-841.00868999981321</v>
          </cell>
          <cell r="CF491">
            <v>-164.68690999998944</v>
          </cell>
          <cell r="CG491">
            <v>0</v>
          </cell>
          <cell r="CH491">
            <v>0</v>
          </cell>
          <cell r="CI491">
            <v>-205.80275999999139</v>
          </cell>
          <cell r="CJ491">
            <v>0</v>
          </cell>
          <cell r="CK491">
            <v>0</v>
          </cell>
          <cell r="CL491">
            <v>0</v>
          </cell>
          <cell r="CM491">
            <v>-15.011939999996684</v>
          </cell>
          <cell r="CN491">
            <v>-151.98460999998497</v>
          </cell>
          <cell r="CO491">
            <v>0</v>
          </cell>
          <cell r="CP491">
            <v>-193.61180000001332</v>
          </cell>
          <cell r="CQ491">
            <v>-109.91066999995383</v>
          </cell>
          <cell r="CR491">
            <v>-464.8735399999423</v>
          </cell>
          <cell r="CS491">
            <v>-376.31202999997186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-88.561510000028647</v>
          </cell>
          <cell r="DB491">
            <v>0</v>
          </cell>
          <cell r="DC491">
            <v>0</v>
          </cell>
          <cell r="DD491">
            <v>0</v>
          </cell>
          <cell r="DE491">
            <v>-351.10256999998819</v>
          </cell>
          <cell r="DF491">
            <v>0</v>
          </cell>
          <cell r="DG491">
            <v>0</v>
          </cell>
          <cell r="DH491">
            <v>0</v>
          </cell>
          <cell r="DI491">
            <v>-53.86587999999756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-297.23668999999063</v>
          </cell>
          <cell r="DO491">
            <v>0</v>
          </cell>
          <cell r="DP491">
            <v>0</v>
          </cell>
          <cell r="DQ491">
            <v>0</v>
          </cell>
          <cell r="DR491">
            <v>-320.20289000001503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-70.015979999996489</v>
          </cell>
          <cell r="EA491">
            <v>-250.18690999998944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Cholla - Gas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Currant Creek</v>
          </cell>
          <cell r="F493">
            <v>-0.22235200001159683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-76.69017099996563</v>
          </cell>
          <cell r="L493">
            <v>-3.7625089999637567</v>
          </cell>
          <cell r="M493">
            <v>-3.0580879999906756</v>
          </cell>
          <cell r="N493">
            <v>-42.425503000034951</v>
          </cell>
          <cell r="O493">
            <v>0</v>
          </cell>
          <cell r="P493">
            <v>0</v>
          </cell>
          <cell r="Q493">
            <v>0</v>
          </cell>
          <cell r="R493">
            <v>-28.798900000285357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-12.033807999978308</v>
          </cell>
          <cell r="Z493">
            <v>-4</v>
          </cell>
          <cell r="AA493">
            <v>-9.0168500000145286</v>
          </cell>
          <cell r="AB493">
            <v>-1.9765219999826513</v>
          </cell>
          <cell r="AC493">
            <v>0</v>
          </cell>
          <cell r="AD493">
            <v>-1.7717199999606237</v>
          </cell>
          <cell r="AE493">
            <v>-30.085303999949247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-5.3095949999988079</v>
          </cell>
          <cell r="AN493">
            <v>-24.775709000008646</v>
          </cell>
          <cell r="AO493">
            <v>0</v>
          </cell>
          <cell r="AP493">
            <v>0</v>
          </cell>
          <cell r="AQ493">
            <v>0</v>
          </cell>
          <cell r="AR493">
            <v>-228.26759899966419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-9.1706160000176169</v>
          </cell>
          <cell r="BA493">
            <v>-94.469452999997884</v>
          </cell>
          <cell r="BB493">
            <v>-55.841109999979381</v>
          </cell>
          <cell r="BC493">
            <v>0</v>
          </cell>
          <cell r="BD493">
            <v>-68.786419999960344</v>
          </cell>
          <cell r="BE493">
            <v>-77.863824999891222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-2.1424220000044443</v>
          </cell>
          <cell r="BM493">
            <v>-6.5881389999995008</v>
          </cell>
          <cell r="BN493">
            <v>-26.451728000014555</v>
          </cell>
          <cell r="BO493">
            <v>-29.715736000041943</v>
          </cell>
          <cell r="BP493">
            <v>0</v>
          </cell>
          <cell r="BQ493">
            <v>-12.965799999947194</v>
          </cell>
          <cell r="BR493">
            <v>-176.14241300011054</v>
          </cell>
          <cell r="BS493">
            <v>-41.9105860000127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-0.54775999998673797</v>
          </cell>
          <cell r="BZ493">
            <v>-4.9306530000176281</v>
          </cell>
          <cell r="CA493">
            <v>-54.922473000013269</v>
          </cell>
          <cell r="CB493">
            <v>-26.138094000052661</v>
          </cell>
          <cell r="CC493">
            <v>-30.49267000000691</v>
          </cell>
          <cell r="CD493">
            <v>-17.200176999962423</v>
          </cell>
          <cell r="CE493">
            <v>-361.64408699981868</v>
          </cell>
          <cell r="CF493">
            <v>-40.237621999986004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0.37131199997384101</v>
          </cell>
          <cell r="CM493">
            <v>-24.537786999950185</v>
          </cell>
          <cell r="CN493">
            <v>-126.80154999997467</v>
          </cell>
          <cell r="CO493">
            <v>-77.813450000016019</v>
          </cell>
          <cell r="CP493">
            <v>0</v>
          </cell>
          <cell r="CQ493">
            <v>-92.624989999982063</v>
          </cell>
          <cell r="CR493">
            <v>-286.17095600010362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-137.59380600007717</v>
          </cell>
          <cell r="DA493">
            <v>-148.57715000002645</v>
          </cell>
          <cell r="DB493">
            <v>0</v>
          </cell>
          <cell r="DC493">
            <v>0</v>
          </cell>
          <cell r="DD493">
            <v>0</v>
          </cell>
          <cell r="DE493">
            <v>-433.13130699982867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-79.125409999978729</v>
          </cell>
          <cell r="DM493">
            <v>-132.51706699997885</v>
          </cell>
          <cell r="DN493">
            <v>-198.66395000001648</v>
          </cell>
          <cell r="DO493">
            <v>0</v>
          </cell>
          <cell r="DP493">
            <v>0</v>
          </cell>
          <cell r="DQ493">
            <v>-22.824879999971017</v>
          </cell>
          <cell r="DR493">
            <v>-627.94716799980961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-33.488217999984045</v>
          </cell>
          <cell r="DZ493">
            <v>-153.07709299999988</v>
          </cell>
          <cell r="EA493">
            <v>-291.09953700000187</v>
          </cell>
          <cell r="EB493">
            <v>-150.28231999999844</v>
          </cell>
          <cell r="EC493">
            <v>0</v>
          </cell>
          <cell r="ED493">
            <v>0</v>
          </cell>
        </row>
        <row r="494">
          <cell r="C494" t="str">
            <v>Gadsby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Gadsby CT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-0.19289200000002893</v>
          </cell>
          <cell r="L495">
            <v>-0.9078509999999369</v>
          </cell>
          <cell r="M495">
            <v>-0.34373299999788287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-26.00901049998356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-4.3043235000004643</v>
          </cell>
          <cell r="Z495">
            <v>-21.695622999999614</v>
          </cell>
          <cell r="AA495">
            <v>-9.0639999998529674E-3</v>
          </cell>
          <cell r="AB495">
            <v>0</v>
          </cell>
          <cell r="AC495">
            <v>0</v>
          </cell>
          <cell r="AD495">
            <v>0</v>
          </cell>
          <cell r="AE495">
            <v>-3.1647499999962747E-2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-3.7919999995210674E-3</v>
          </cell>
          <cell r="AM495">
            <v>0</v>
          </cell>
          <cell r="AN495">
            <v>-2.785549999862269E-2</v>
          </cell>
          <cell r="AO495">
            <v>0</v>
          </cell>
          <cell r="AP495">
            <v>0</v>
          </cell>
          <cell r="AQ495">
            <v>0</v>
          </cell>
          <cell r="AR495">
            <v>-10</v>
          </cell>
          <cell r="AS495">
            <v>0</v>
          </cell>
          <cell r="AT495">
            <v>0</v>
          </cell>
          <cell r="AU495">
            <v>0</v>
          </cell>
          <cell r="AV495">
            <v>-10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8.5208549999515526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-3.3040000016626436E-3</v>
          </cell>
          <cell r="BK495">
            <v>0</v>
          </cell>
          <cell r="BL495">
            <v>-3.8909999966563191E-3</v>
          </cell>
          <cell r="BM495">
            <v>-0.25769100000252365</v>
          </cell>
          <cell r="BN495">
            <v>-1.1206750000019383</v>
          </cell>
          <cell r="BO495">
            <v>-9.3583999998372747E-2</v>
          </cell>
          <cell r="BP495">
            <v>10</v>
          </cell>
          <cell r="BQ495">
            <v>0</v>
          </cell>
          <cell r="BR495">
            <v>-10.949545499985106</v>
          </cell>
          <cell r="BS495">
            <v>0</v>
          </cell>
          <cell r="BT495">
            <v>0</v>
          </cell>
          <cell r="BU495">
            <v>0</v>
          </cell>
          <cell r="BV495">
            <v>-0.17608500000278582</v>
          </cell>
          <cell r="BW495">
            <v>-1.9699000000400702E-2</v>
          </cell>
          <cell r="BX495">
            <v>0</v>
          </cell>
          <cell r="BY495">
            <v>-9.412630500002706</v>
          </cell>
          <cell r="BZ495">
            <v>-0.51325200000064797</v>
          </cell>
          <cell r="CA495">
            <v>-0.73500699999931385</v>
          </cell>
          <cell r="CB495">
            <v>-9.2872000001079869E-2</v>
          </cell>
          <cell r="CC495">
            <v>0</v>
          </cell>
          <cell r="CD495">
            <v>0</v>
          </cell>
          <cell r="CE495">
            <v>-15.64999100001296</v>
          </cell>
          <cell r="CF495">
            <v>0</v>
          </cell>
          <cell r="CG495">
            <v>-10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-5.6225269999995362</v>
          </cell>
          <cell r="CM495">
            <v>0</v>
          </cell>
          <cell r="CN495">
            <v>-2.7463999998872168E-2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10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10</v>
          </cell>
          <cell r="DR495">
            <v>-20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-20</v>
          </cell>
          <cell r="ED495">
            <v>0</v>
          </cell>
        </row>
        <row r="496">
          <cell r="C496" t="str">
            <v>Hermiston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-111.00521999993362</v>
          </cell>
          <cell r="AS496">
            <v>0</v>
          </cell>
          <cell r="AT496">
            <v>-11.399649999977555</v>
          </cell>
          <cell r="AU496">
            <v>-22.053229999990435</v>
          </cell>
          <cell r="AV496">
            <v>-59.940199999982724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-8.5598900000040885</v>
          </cell>
          <cell r="BD496">
            <v>-9.0522499999788124</v>
          </cell>
          <cell r="BE496">
            <v>-61.441120000323281</v>
          </cell>
          <cell r="BF496">
            <v>0</v>
          </cell>
          <cell r="BG496">
            <v>-10.678960000019288</v>
          </cell>
          <cell r="BH496">
            <v>-7.2180200000002515</v>
          </cell>
          <cell r="BI496">
            <v>-29.166209999995772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-14.377929999987828</v>
          </cell>
          <cell r="BP496">
            <v>0</v>
          </cell>
          <cell r="BQ496">
            <v>0</v>
          </cell>
          <cell r="BR496">
            <v>-86.598209999734536</v>
          </cell>
          <cell r="BS496">
            <v>0</v>
          </cell>
          <cell r="BT496">
            <v>-6.1811499999894295</v>
          </cell>
          <cell r="BU496">
            <v>0</v>
          </cell>
          <cell r="BV496">
            <v>-51.762380000000121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-28.654679999977816</v>
          </cell>
          <cell r="CC496">
            <v>0</v>
          </cell>
          <cell r="CD496">
            <v>0</v>
          </cell>
          <cell r="CE496">
            <v>-83.96440999978222</v>
          </cell>
          <cell r="CF496">
            <v>0</v>
          </cell>
          <cell r="CG496">
            <v>-11.40089000001899</v>
          </cell>
          <cell r="CH496">
            <v>-33.541300000011688</v>
          </cell>
          <cell r="CI496">
            <v>-24.194089999975404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-8.7399900000018533</v>
          </cell>
          <cell r="CO496">
            <v>0</v>
          </cell>
          <cell r="CP496">
            <v>-6.0881400000071153</v>
          </cell>
          <cell r="CQ496">
            <v>0</v>
          </cell>
          <cell r="CR496">
            <v>-253.67187000019476</v>
          </cell>
          <cell r="CS496">
            <v>-10.5230000000156</v>
          </cell>
          <cell r="CT496">
            <v>-7.3271599999861792</v>
          </cell>
          <cell r="CU496">
            <v>-18.111689999990631</v>
          </cell>
          <cell r="CV496">
            <v>-27.909759999995003</v>
          </cell>
          <cell r="CW496">
            <v>0</v>
          </cell>
          <cell r="CX496">
            <v>-8.8449699999910081</v>
          </cell>
          <cell r="CY496">
            <v>0</v>
          </cell>
          <cell r="CZ496">
            <v>-3.7448299999814481</v>
          </cell>
          <cell r="DA496">
            <v>-21.880860000004759</v>
          </cell>
          <cell r="DB496">
            <v>-20.412619999988237</v>
          </cell>
          <cell r="DC496">
            <v>-117.10456999999587</v>
          </cell>
          <cell r="DD496">
            <v>-17.812409999984084</v>
          </cell>
          <cell r="DE496">
            <v>-1917.0805199998431</v>
          </cell>
          <cell r="DF496">
            <v>-13.906739999976708</v>
          </cell>
          <cell r="DG496">
            <v>-25.849669999995967</v>
          </cell>
          <cell r="DH496">
            <v>-42.109890000021551</v>
          </cell>
          <cell r="DI496">
            <v>-1709.3227500000066</v>
          </cell>
          <cell r="DJ496">
            <v>0</v>
          </cell>
          <cell r="DK496">
            <v>-8.500979999997071</v>
          </cell>
          <cell r="DL496">
            <v>0</v>
          </cell>
          <cell r="DM496">
            <v>-7.1191500000131782</v>
          </cell>
          <cell r="DN496">
            <v>-46.707109999988461</v>
          </cell>
          <cell r="DO496">
            <v>-19.703450000000885</v>
          </cell>
          <cell r="DP496">
            <v>-30.087729999999283</v>
          </cell>
          <cell r="DQ496">
            <v>-13.773049999988871</v>
          </cell>
          <cell r="DR496">
            <v>-181.89845999982208</v>
          </cell>
          <cell r="DS496">
            <v>-9.8720700000121724</v>
          </cell>
          <cell r="DT496">
            <v>-35.657039999990957</v>
          </cell>
          <cell r="DU496">
            <v>-41.575130000011995</v>
          </cell>
          <cell r="DV496">
            <v>-17.420110000006389</v>
          </cell>
          <cell r="DW496">
            <v>0</v>
          </cell>
          <cell r="DX496">
            <v>0</v>
          </cell>
          <cell r="DY496">
            <v>0</v>
          </cell>
          <cell r="DZ496">
            <v>-2.4694300000264775</v>
          </cell>
          <cell r="EA496">
            <v>-15.327470000018366</v>
          </cell>
          <cell r="EB496">
            <v>-41.432820000016363</v>
          </cell>
          <cell r="EC496">
            <v>-11.664220000006026</v>
          </cell>
          <cell r="ED496">
            <v>-6.4801699999952689</v>
          </cell>
        </row>
        <row r="497">
          <cell r="C497" t="str">
            <v>Lake Side 1</v>
          </cell>
          <cell r="F497">
            <v>0</v>
          </cell>
          <cell r="G497">
            <v>0</v>
          </cell>
          <cell r="H497">
            <v>-32.109370000020135</v>
          </cell>
          <cell r="I497">
            <v>-85.138719999988098</v>
          </cell>
          <cell r="J497">
            <v>-93.437030000030063</v>
          </cell>
          <cell r="K497">
            <v>-93.038380000041798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-355.33024000097066</v>
          </cell>
          <cell r="S497">
            <v>0</v>
          </cell>
          <cell r="T497">
            <v>0</v>
          </cell>
          <cell r="U497">
            <v>-0.22441999998409301</v>
          </cell>
          <cell r="V497">
            <v>-131.1296399999992</v>
          </cell>
          <cell r="W497">
            <v>-112.78197000001092</v>
          </cell>
          <cell r="X497">
            <v>-111.19420999998692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-697.078249999322</v>
          </cell>
          <cell r="AS497">
            <v>-5.6191300000064075</v>
          </cell>
          <cell r="AT497">
            <v>-34.416330000036396</v>
          </cell>
          <cell r="AU497">
            <v>0</v>
          </cell>
          <cell r="AV497">
            <v>-304.62957000004826</v>
          </cell>
          <cell r="AW497">
            <v>-31.538089999987278</v>
          </cell>
          <cell r="AX497">
            <v>0</v>
          </cell>
          <cell r="AY497">
            <v>0</v>
          </cell>
          <cell r="AZ497">
            <v>0</v>
          </cell>
          <cell r="BA497">
            <v>-170.3395100000198</v>
          </cell>
          <cell r="BB497">
            <v>-113.08942999999272</v>
          </cell>
          <cell r="BC497">
            <v>-24.415209999948274</v>
          </cell>
          <cell r="BD497">
            <v>-13.030979999981355</v>
          </cell>
          <cell r="BE497">
            <v>-386.46875</v>
          </cell>
          <cell r="BF497">
            <v>0</v>
          </cell>
          <cell r="BG497">
            <v>-23.054910000006203</v>
          </cell>
          <cell r="BH497">
            <v>-13.380119999987073</v>
          </cell>
          <cell r="BI497">
            <v>-213.47174999996787</v>
          </cell>
          <cell r="BJ497">
            <v>-85.776059999974677</v>
          </cell>
          <cell r="BK497">
            <v>0</v>
          </cell>
          <cell r="BL497">
            <v>0</v>
          </cell>
          <cell r="BM497">
            <v>0</v>
          </cell>
          <cell r="BN497">
            <v>-23.203119999961928</v>
          </cell>
          <cell r="BO497">
            <v>-21.432870000018738</v>
          </cell>
          <cell r="BP497">
            <v>-6.1499200000544079</v>
          </cell>
          <cell r="BQ497">
            <v>0</v>
          </cell>
          <cell r="BR497">
            <v>-584.65559000056237</v>
          </cell>
          <cell r="BS497">
            <v>0</v>
          </cell>
          <cell r="BT497">
            <v>-10.625739999988582</v>
          </cell>
          <cell r="BU497">
            <v>-102.92112000001362</v>
          </cell>
          <cell r="BV497">
            <v>-317.87236000003759</v>
          </cell>
          <cell r="BW497">
            <v>-31.024760000000242</v>
          </cell>
          <cell r="BX497">
            <v>-77.751280000025872</v>
          </cell>
          <cell r="BY497">
            <v>0</v>
          </cell>
          <cell r="BZ497">
            <v>0</v>
          </cell>
          <cell r="CA497">
            <v>0</v>
          </cell>
          <cell r="CB497">
            <v>-33.996229999989737</v>
          </cell>
          <cell r="CC497">
            <v>-6.1191300000064075</v>
          </cell>
          <cell r="CD497">
            <v>-4.3449700000346638</v>
          </cell>
          <cell r="CE497">
            <v>-674.26593000022694</v>
          </cell>
          <cell r="CF497">
            <v>-20.599619999993593</v>
          </cell>
          <cell r="CG497">
            <v>-218.11214000004111</v>
          </cell>
          <cell r="CH497">
            <v>0</v>
          </cell>
          <cell r="CI497">
            <v>-230.30002000002423</v>
          </cell>
          <cell r="CJ497">
            <v>0</v>
          </cell>
          <cell r="CK497">
            <v>0</v>
          </cell>
          <cell r="CL497">
            <v>0</v>
          </cell>
          <cell r="CM497">
            <v>-26.027089999988675</v>
          </cell>
          <cell r="CN497">
            <v>-22.110550000041258</v>
          </cell>
          <cell r="CO497">
            <v>-84.710169999976642</v>
          </cell>
          <cell r="CP497">
            <v>-72.406339999986812</v>
          </cell>
          <cell r="CQ497">
            <v>0</v>
          </cell>
          <cell r="CR497">
            <v>-677.27766000013798</v>
          </cell>
          <cell r="CS497">
            <v>-299.64847999997437</v>
          </cell>
          <cell r="CT497">
            <v>-97.005490000010468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-51.935210000025108</v>
          </cell>
          <cell r="CZ497">
            <v>-74.354730000020936</v>
          </cell>
          <cell r="DA497">
            <v>45.161740000010468</v>
          </cell>
          <cell r="DB497">
            <v>-95.269429999985732</v>
          </cell>
          <cell r="DC497">
            <v>0</v>
          </cell>
          <cell r="DD497">
            <v>-104.22606000001542</v>
          </cell>
          <cell r="DE497">
            <v>-805.51731999963522</v>
          </cell>
          <cell r="DF497">
            <v>-53.719060000032187</v>
          </cell>
          <cell r="DG497">
            <v>-125.22214000002714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-21.810029999993276</v>
          </cell>
          <cell r="DM497">
            <v>-86.220659999991767</v>
          </cell>
          <cell r="DN497">
            <v>-211.23519999999553</v>
          </cell>
          <cell r="DO497">
            <v>-102.20472999999765</v>
          </cell>
          <cell r="DP497">
            <v>-205.10550000000512</v>
          </cell>
          <cell r="DQ497">
            <v>0</v>
          </cell>
          <cell r="DR497">
            <v>-1132.4798500002362</v>
          </cell>
          <cell r="DS497">
            <v>-63.533310000027996</v>
          </cell>
          <cell r="DT497">
            <v>-65.051589999988209</v>
          </cell>
          <cell r="DU497">
            <v>0</v>
          </cell>
          <cell r="DV497">
            <v>-153.38786999997683</v>
          </cell>
          <cell r="DW497">
            <v>0</v>
          </cell>
          <cell r="DX497">
            <v>0</v>
          </cell>
          <cell r="DY497">
            <v>-5.6966999999713153</v>
          </cell>
          <cell r="DZ497">
            <v>-165.42588999995496</v>
          </cell>
          <cell r="EA497">
            <v>-181.93073000002187</v>
          </cell>
          <cell r="EB497">
            <v>-241.46178000001237</v>
          </cell>
          <cell r="EC497">
            <v>-175.72022999997716</v>
          </cell>
          <cell r="ED497">
            <v>-80.271749999956228</v>
          </cell>
        </row>
        <row r="498">
          <cell r="C498" t="str">
            <v>Lake Side 2</v>
          </cell>
          <cell r="F498">
            <v>-26.084900000016205</v>
          </cell>
          <cell r="G498">
            <v>-16.81000400002813</v>
          </cell>
          <cell r="H498">
            <v>-50.191430000006221</v>
          </cell>
          <cell r="I498">
            <v>-161.67174000001978</v>
          </cell>
          <cell r="J498">
            <v>-140.68531400000211</v>
          </cell>
          <cell r="K498">
            <v>-93.149449999968056</v>
          </cell>
          <cell r="L498">
            <v>-22.255720000015572</v>
          </cell>
          <cell r="M498">
            <v>0</v>
          </cell>
          <cell r="N498">
            <v>-37.323189999966417</v>
          </cell>
          <cell r="O498">
            <v>-13.696987000002991</v>
          </cell>
          <cell r="P498">
            <v>0</v>
          </cell>
          <cell r="Q498">
            <v>-13.419470000022557</v>
          </cell>
          <cell r="R498">
            <v>-557.5844499990344</v>
          </cell>
          <cell r="S498">
            <v>-24.755140000022948</v>
          </cell>
          <cell r="T498">
            <v>-29.95060000004014</v>
          </cell>
          <cell r="U498">
            <v>-12.83228000003146</v>
          </cell>
          <cell r="V498">
            <v>-101.57558000000427</v>
          </cell>
          <cell r="W498">
            <v>-70.801719999988563</v>
          </cell>
          <cell r="X498">
            <v>-163.61091000004672</v>
          </cell>
          <cell r="Y498">
            <v>-34.558420999965165</v>
          </cell>
          <cell r="Z498">
            <v>-40.323954000021331</v>
          </cell>
          <cell r="AA498">
            <v>-44.015963000012562</v>
          </cell>
          <cell r="AB498">
            <v>-35.159881999948993</v>
          </cell>
          <cell r="AC498">
            <v>0</v>
          </cell>
          <cell r="AD498">
            <v>0</v>
          </cell>
          <cell r="AE498">
            <v>-202.47342200018466</v>
          </cell>
          <cell r="AF498">
            <v>-0.30473999999230728</v>
          </cell>
          <cell r="AG498">
            <v>-0.47610999998869374</v>
          </cell>
          <cell r="AH498">
            <v>-0.95303999999305233</v>
          </cell>
          <cell r="AI498">
            <v>-60.036519999965094</v>
          </cell>
          <cell r="AJ498">
            <v>-56.947780000045896</v>
          </cell>
          <cell r="AK498">
            <v>-53.604450000042561</v>
          </cell>
          <cell r="AL498">
            <v>-0.51980400003958493</v>
          </cell>
          <cell r="AM498">
            <v>-0.26046799996402115</v>
          </cell>
          <cell r="AN498">
            <v>-29.370509999978822</v>
          </cell>
          <cell r="AO498">
            <v>0</v>
          </cell>
          <cell r="AP498">
            <v>0</v>
          </cell>
          <cell r="AQ498">
            <v>0</v>
          </cell>
          <cell r="AR498">
            <v>-1088.3227500002831</v>
          </cell>
          <cell r="AS498">
            <v>-57.007180000015069</v>
          </cell>
          <cell r="AT498">
            <v>-102.00187999999616</v>
          </cell>
          <cell r="AU498">
            <v>-150.56404000002658</v>
          </cell>
          <cell r="AV498">
            <v>-172.37851999996928</v>
          </cell>
          <cell r="AW498">
            <v>-73.668130000005476</v>
          </cell>
          <cell r="AX498">
            <v>-117.33986999996705</v>
          </cell>
          <cell r="AY498">
            <v>0</v>
          </cell>
          <cell r="AZ498">
            <v>-51.993629999982659</v>
          </cell>
          <cell r="BA498">
            <v>-102.98061000002781</v>
          </cell>
          <cell r="BB498">
            <v>-137.18445000000065</v>
          </cell>
          <cell r="BC498">
            <v>-52.822299999999814</v>
          </cell>
          <cell r="BD498">
            <v>-70.382140000001527</v>
          </cell>
          <cell r="BE498">
            <v>-821.58602400030941</v>
          </cell>
          <cell r="BF498">
            <v>-39.071269999956712</v>
          </cell>
          <cell r="BG498">
            <v>-49.762639999971725</v>
          </cell>
          <cell r="BH498">
            <v>-113.36517999996431</v>
          </cell>
          <cell r="BI498">
            <v>-261.67585999995936</v>
          </cell>
          <cell r="BJ498">
            <v>-36.493802000011783</v>
          </cell>
          <cell r="BK498">
            <v>-71.519499999994878</v>
          </cell>
          <cell r="BL498">
            <v>-4.6025310000404716</v>
          </cell>
          <cell r="BM498">
            <v>0</v>
          </cell>
          <cell r="BN498">
            <v>-130.82913100003498</v>
          </cell>
          <cell r="BO498">
            <v>-71.031719999969937</v>
          </cell>
          <cell r="BP498">
            <v>-17.032980000018142</v>
          </cell>
          <cell r="BQ498">
            <v>-26.20140999997966</v>
          </cell>
          <cell r="BR498">
            <v>-1210.3913520006463</v>
          </cell>
          <cell r="BS498">
            <v>-121.18181999999797</v>
          </cell>
          <cell r="BT498">
            <v>-101.09639999998035</v>
          </cell>
          <cell r="BU498">
            <v>-153.81327000004239</v>
          </cell>
          <cell r="BV498">
            <v>-303.56273999996483</v>
          </cell>
          <cell r="BW498">
            <v>-69.167438000033144</v>
          </cell>
          <cell r="BX498">
            <v>-92.905759999994189</v>
          </cell>
          <cell r="BY498">
            <v>-7.9439840000122786</v>
          </cell>
          <cell r="BZ498">
            <v>0</v>
          </cell>
          <cell r="CA498">
            <v>-141.54793000005884</v>
          </cell>
          <cell r="CB498">
            <v>-85.302619999973103</v>
          </cell>
          <cell r="CC498">
            <v>-81.271460000018124</v>
          </cell>
          <cell r="CD498">
            <v>-52.597929999988992</v>
          </cell>
          <cell r="CE498">
            <v>-1030.6679699998349</v>
          </cell>
          <cell r="CF498">
            <v>-74.950529999972787</v>
          </cell>
          <cell r="CG498">
            <v>-2.0431199999875389</v>
          </cell>
          <cell r="CH498">
            <v>-26.71765000000596</v>
          </cell>
          <cell r="CI498">
            <v>-270.24583999998868</v>
          </cell>
          <cell r="CJ498">
            <v>-112.48686000000453</v>
          </cell>
          <cell r="CK498">
            <v>-43.553209999983665</v>
          </cell>
          <cell r="CL498">
            <v>0</v>
          </cell>
          <cell r="CM498">
            <v>-59.892569999967236</v>
          </cell>
          <cell r="CN498">
            <v>-165.11408999998821</v>
          </cell>
          <cell r="CO498">
            <v>-94.799320000049192</v>
          </cell>
          <cell r="CP498">
            <v>-130.51086000003852</v>
          </cell>
          <cell r="CQ498">
            <v>-50.353919999965001</v>
          </cell>
          <cell r="CR498">
            <v>4223.2231400008313</v>
          </cell>
          <cell r="CS498">
            <v>4885.0746100000106</v>
          </cell>
          <cell r="CT498">
            <v>-7.2169999999459833E-2</v>
          </cell>
          <cell r="CU498">
            <v>-2.7460100000025705</v>
          </cell>
          <cell r="CV498">
            <v>-10.691799999971408</v>
          </cell>
          <cell r="CW498">
            <v>-18.812670000013895</v>
          </cell>
          <cell r="CX498">
            <v>-30.288179999974091</v>
          </cell>
          <cell r="CY498">
            <v>-21.326270000019576</v>
          </cell>
          <cell r="CZ498">
            <v>-109.27214999997523</v>
          </cell>
          <cell r="DA498">
            <v>-807.4203700000071</v>
          </cell>
          <cell r="DB498">
            <v>-4.0692600000184029</v>
          </cell>
          <cell r="DC498">
            <v>345.0436800000025</v>
          </cell>
          <cell r="DD498">
            <v>-2.1962700000149198</v>
          </cell>
          <cell r="DE498">
            <v>-434.59261999977753</v>
          </cell>
          <cell r="DF498">
            <v>-6.5843699999968521</v>
          </cell>
          <cell r="DG498">
            <v>-1.0392400000127964</v>
          </cell>
          <cell r="DH498">
            <v>-4.6917900000116788</v>
          </cell>
          <cell r="DI498">
            <v>-22.778140000009444</v>
          </cell>
          <cell r="DJ498">
            <v>-29.036870000010822</v>
          </cell>
          <cell r="DK498">
            <v>-33.568670000007842</v>
          </cell>
          <cell r="DL498">
            <v>-64.386630000022706</v>
          </cell>
          <cell r="DM498">
            <v>-96.047109999984968</v>
          </cell>
          <cell r="DN498">
            <v>-115.13000999996439</v>
          </cell>
          <cell r="DO498">
            <v>-5.4849500000127591</v>
          </cell>
          <cell r="DP498">
            <v>-20.664760000014212</v>
          </cell>
          <cell r="DQ498">
            <v>-35.180080000020098</v>
          </cell>
          <cell r="DR498">
            <v>-386.49686999991536</v>
          </cell>
          <cell r="DS498">
            <v>-4.6912200000369921</v>
          </cell>
          <cell r="DT498">
            <v>-0.61823000002186745</v>
          </cell>
          <cell r="DU498">
            <v>-2.6232100000488572</v>
          </cell>
          <cell r="DV498">
            <v>-7.2190199999604374</v>
          </cell>
          <cell r="DW498">
            <v>-23.456209999974817</v>
          </cell>
          <cell r="DX498">
            <v>-29.832590000005439</v>
          </cell>
          <cell r="DY498">
            <v>-59.148540000023786</v>
          </cell>
          <cell r="DZ498">
            <v>-124.16829000000143</v>
          </cell>
          <cell r="EA498">
            <v>-84.707170000008773</v>
          </cell>
          <cell r="EB498">
            <v>-45.520569999993313</v>
          </cell>
          <cell r="EC498">
            <v>-3.7754500000155531</v>
          </cell>
          <cell r="ED498">
            <v>-0.73636999999871477</v>
          </cell>
        </row>
        <row r="499">
          <cell r="C499" t="str">
            <v>Naughton - Gas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A501" t="str">
            <v>Total Gas Generation</v>
          </cell>
          <cell r="F501">
            <v>-105.74637200008146</v>
          </cell>
          <cell r="G501">
            <v>-16.810003999969922</v>
          </cell>
          <cell r="H501">
            <v>-82.300800000084564</v>
          </cell>
          <cell r="I501">
            <v>-246.81046000006609</v>
          </cell>
          <cell r="J501">
            <v>-234.12234400003217</v>
          </cell>
          <cell r="K501">
            <v>-263.07089299988002</v>
          </cell>
          <cell r="L501">
            <v>-26.926080000121146</v>
          </cell>
          <cell r="M501">
            <v>-3.4018210000358522</v>
          </cell>
          <cell r="N501">
            <v>-88.813622999936342</v>
          </cell>
          <cell r="O501">
            <v>-13.696987000061199</v>
          </cell>
          <cell r="P501">
            <v>0</v>
          </cell>
          <cell r="Q501">
            <v>-112.88820999977179</v>
          </cell>
          <cell r="R501">
            <v>-967.72260049730539</v>
          </cell>
          <cell r="S501">
            <v>-24.755140000022948</v>
          </cell>
          <cell r="T501">
            <v>-29.950600000098348</v>
          </cell>
          <cell r="U501">
            <v>-13.05669999984093</v>
          </cell>
          <cell r="V501">
            <v>-232.70522000000346</v>
          </cell>
          <cell r="W501">
            <v>-183.58368999999948</v>
          </cell>
          <cell r="X501">
            <v>-274.80512000003364</v>
          </cell>
          <cell r="Y501">
            <v>-50.896552499849349</v>
          </cell>
          <cell r="Z501">
            <v>-66.019577000057325</v>
          </cell>
          <cell r="AA501">
            <v>-53.041877000126988</v>
          </cell>
          <cell r="AB501">
            <v>-37.136404000222683</v>
          </cell>
          <cell r="AC501">
            <v>0</v>
          </cell>
          <cell r="AD501">
            <v>-1.7717199998442084</v>
          </cell>
          <cell r="AE501">
            <v>-232.59037349931896</v>
          </cell>
          <cell r="AF501">
            <v>-0.30473999993409961</v>
          </cell>
          <cell r="AG501">
            <v>-0.47610999993048608</v>
          </cell>
          <cell r="AH501">
            <v>-0.95303999993484467</v>
          </cell>
          <cell r="AI501">
            <v>-60.036519999848679</v>
          </cell>
          <cell r="AJ501">
            <v>-56.947780000045896</v>
          </cell>
          <cell r="AK501">
            <v>-53.604450000042561</v>
          </cell>
          <cell r="AL501">
            <v>-0.5235960001591593</v>
          </cell>
          <cell r="AM501">
            <v>-5.5700629998464137</v>
          </cell>
          <cell r="AN501">
            <v>-54.174074499867857</v>
          </cell>
          <cell r="AO501">
            <v>0</v>
          </cell>
          <cell r="AP501">
            <v>0</v>
          </cell>
          <cell r="AQ501">
            <v>0</v>
          </cell>
          <cell r="AR501">
            <v>-2217.2421090025455</v>
          </cell>
          <cell r="AS501">
            <v>-62.626310000079684</v>
          </cell>
          <cell r="AT501">
            <v>-147.81786000006832</v>
          </cell>
          <cell r="AU501">
            <v>-172.61727000004612</v>
          </cell>
          <cell r="AV501">
            <v>-594.81105999997817</v>
          </cell>
          <cell r="AW501">
            <v>-105.20622000005096</v>
          </cell>
          <cell r="AX501">
            <v>-117.33986999990884</v>
          </cell>
          <cell r="AY501">
            <v>0</v>
          </cell>
          <cell r="AZ501">
            <v>-61.16424599988386</v>
          </cell>
          <cell r="BA501">
            <v>-402.49509300012141</v>
          </cell>
          <cell r="BB501">
            <v>-306.11499000014737</v>
          </cell>
          <cell r="BC501">
            <v>-85.797399999923073</v>
          </cell>
          <cell r="BD501">
            <v>-161.25179000012577</v>
          </cell>
          <cell r="BE501">
            <v>-1481.6099940016866</v>
          </cell>
          <cell r="BF501">
            <v>-54.286109999986365</v>
          </cell>
          <cell r="BG501">
            <v>-83.496509999968112</v>
          </cell>
          <cell r="BH501">
            <v>-133.96331999986432</v>
          </cell>
          <cell r="BI501">
            <v>-605.55591999995522</v>
          </cell>
          <cell r="BJ501">
            <v>-122.27316600014456</v>
          </cell>
          <cell r="BK501">
            <v>-71.519500000053085</v>
          </cell>
          <cell r="BL501">
            <v>-6.7488440000452101</v>
          </cell>
          <cell r="BM501">
            <v>-6.8458300000056624</v>
          </cell>
          <cell r="BN501">
            <v>-207.91884400020353</v>
          </cell>
          <cell r="BO501">
            <v>-136.6518399999477</v>
          </cell>
          <cell r="BP501">
            <v>-13.182899999897927</v>
          </cell>
          <cell r="BQ501">
            <v>-39.167210000101477</v>
          </cell>
          <cell r="BR501">
            <v>-2466.1771505009383</v>
          </cell>
          <cell r="BS501">
            <v>-323.28908600006253</v>
          </cell>
          <cell r="BT501">
            <v>-117.90328999981284</v>
          </cell>
          <cell r="BU501">
            <v>-256.73439000011422</v>
          </cell>
          <cell r="BV501">
            <v>-774.34303499991074</v>
          </cell>
          <cell r="BW501">
            <v>-100.21189699997194</v>
          </cell>
          <cell r="BX501">
            <v>-170.65703999996185</v>
          </cell>
          <cell r="BY501">
            <v>-17.904374500038102</v>
          </cell>
          <cell r="BZ501">
            <v>-5.4439050001092255</v>
          </cell>
          <cell r="CA501">
            <v>-227.81396000017412</v>
          </cell>
          <cell r="CB501">
            <v>-174.18449599994346</v>
          </cell>
          <cell r="CC501">
            <v>-117.88326000026427</v>
          </cell>
          <cell r="CD501">
            <v>-179.80841700010933</v>
          </cell>
          <cell r="CE501">
            <v>-3007.2010779995471</v>
          </cell>
          <cell r="CF501">
            <v>-300.47468200000003</v>
          </cell>
          <cell r="CG501">
            <v>-241.55615000007674</v>
          </cell>
          <cell r="CH501">
            <v>-60.258950000046752</v>
          </cell>
          <cell r="CI501">
            <v>-730.5427099999506</v>
          </cell>
          <cell r="CJ501">
            <v>-112.48686000000453</v>
          </cell>
          <cell r="CK501">
            <v>-43.553209999983665</v>
          </cell>
          <cell r="CL501">
            <v>-5.2512150001712143</v>
          </cell>
          <cell r="CM501">
            <v>-125.46938699996099</v>
          </cell>
          <cell r="CN501">
            <v>-474.77825400000438</v>
          </cell>
          <cell r="CO501">
            <v>-257.32293999986723</v>
          </cell>
          <cell r="CP501">
            <v>-402.61713999998756</v>
          </cell>
          <cell r="CQ501">
            <v>-252.8895799999591</v>
          </cell>
          <cell r="CR501">
            <v>2541.2291139978915</v>
          </cell>
          <cell r="CS501">
            <v>4198.5911000000779</v>
          </cell>
          <cell r="CT501">
            <v>-104.4048199999379</v>
          </cell>
          <cell r="CU501">
            <v>-20.857700000051409</v>
          </cell>
          <cell r="CV501">
            <v>-38.601559999922756</v>
          </cell>
          <cell r="CW501">
            <v>-18.812670000013895</v>
          </cell>
          <cell r="CX501">
            <v>-39.133150000008754</v>
          </cell>
          <cell r="CY501">
            <v>-73.261479999986477</v>
          </cell>
          <cell r="CZ501">
            <v>-324.96551600005478</v>
          </cell>
          <cell r="DA501">
            <v>-1021.2781500001438</v>
          </cell>
          <cell r="DB501">
            <v>-119.75131000007968</v>
          </cell>
          <cell r="DC501">
            <v>227.93910999997752</v>
          </cell>
          <cell r="DD501">
            <v>-124.23473999998532</v>
          </cell>
          <cell r="DE501">
            <v>-3931.4243370015174</v>
          </cell>
          <cell r="DF501">
            <v>-74.210169999976642</v>
          </cell>
          <cell r="DG501">
            <v>-152.11105000006501</v>
          </cell>
          <cell r="DH501">
            <v>-46.80168000003323</v>
          </cell>
          <cell r="DI501">
            <v>-1785.9667700000573</v>
          </cell>
          <cell r="DJ501">
            <v>-29.036870000010822</v>
          </cell>
          <cell r="DK501">
            <v>-42.069650000019465</v>
          </cell>
          <cell r="DL501">
            <v>-165.32206999999471</v>
          </cell>
          <cell r="DM501">
            <v>-321.90398699999787</v>
          </cell>
          <cell r="DN501">
            <v>-868.97295999992639</v>
          </cell>
          <cell r="DO501">
            <v>-127.39312999998219</v>
          </cell>
          <cell r="DP501">
            <v>-255.85799000004772</v>
          </cell>
          <cell r="DQ501">
            <v>-61.778009999892674</v>
          </cell>
          <cell r="DR501">
            <v>-2669.0252380017191</v>
          </cell>
          <cell r="DS501">
            <v>-78.096600000048056</v>
          </cell>
          <cell r="DT501">
            <v>-101.32686000003014</v>
          </cell>
          <cell r="DU501">
            <v>-44.19834000011906</v>
          </cell>
          <cell r="DV501">
            <v>-178.02700000000186</v>
          </cell>
          <cell r="DW501">
            <v>-23.456209999974817</v>
          </cell>
          <cell r="DX501">
            <v>-29.832590000005439</v>
          </cell>
          <cell r="DY501">
            <v>-98.333457999862731</v>
          </cell>
          <cell r="DZ501">
            <v>-515.15668300003745</v>
          </cell>
          <cell r="EA501">
            <v>-823.25181700009853</v>
          </cell>
          <cell r="EB501">
            <v>-478.69748999993317</v>
          </cell>
          <cell r="EC501">
            <v>-211.15989999996964</v>
          </cell>
          <cell r="ED501">
            <v>-87.488290000008419</v>
          </cell>
        </row>
        <row r="503">
          <cell r="A503" t="str">
            <v>Hydro Generation</v>
          </cell>
        </row>
        <row r="504">
          <cell r="C504" t="str">
            <v>West Hydro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East Hydro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Total Hydro Generation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9">
          <cell r="A509" t="str">
            <v>Other Generation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Total Other Generation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A531" t="str">
            <v>IRP Resources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-2388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-2471.1023999999743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-2471.1023999999743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-2458.7468256000429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-2458.7468256000429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-2446.4530271999538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-2446.4530271999538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-2340.5969999999506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-2340.5969999999506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-2328.8938799999887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-2328.8938799999887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-2409.9395007999847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-2409.9395007999847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-2397.8901440000045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-2397.8901440000045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-2385.8993600000395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-2385.8993600000395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-2373.9697279999964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-2373.9697279999964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-2387.9999999999854</v>
          </cell>
          <cell r="R536">
            <v>-2376.0599999999977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-2376.0599999999977</v>
          </cell>
          <cell r="AE536">
            <v>-2458.7513599999947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-2458.7513599999947</v>
          </cell>
          <cell r="AR536">
            <v>-2446.4502400000056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-2446.4502400000056</v>
          </cell>
          <cell r="BE536">
            <v>-2434.224000000002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-2434.224000000002</v>
          </cell>
          <cell r="BR536">
            <v>-2328.8959999999934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-2328.8959999999934</v>
          </cell>
          <cell r="CE536">
            <v>-2317.2479999999923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-2317.2479999999923</v>
          </cell>
          <cell r="CR536">
            <v>-2397.8905599999998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-2397.8905599999998</v>
          </cell>
          <cell r="DE536">
            <v>-2385.8931200000079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-2385.8931200000079</v>
          </cell>
          <cell r="DR536">
            <v>-2373.9664000000048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-2373.9664000000048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Total IRP Resources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-2388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-2387.9999999999854</v>
          </cell>
          <cell r="R556">
            <v>-4847.1624000000302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-2471.1023999999743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-2376.0599999999977</v>
          </cell>
          <cell r="AE556">
            <v>-4917.4981856000377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-2458.7468256000429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-2458.7513599999947</v>
          </cell>
          <cell r="AR556">
            <v>-4892.9032672001049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-2446.4530271999538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-2446.4502400000347</v>
          </cell>
          <cell r="BE556">
            <v>-4774.8209999999963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-2340.5969999999506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-2434.2240000000456</v>
          </cell>
          <cell r="BR556">
            <v>-4657.7898800005205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-2328.8938799999887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-2328.8960000000661</v>
          </cell>
          <cell r="CE556">
            <v>-4727.1875008000061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-2409.9395007999847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-2317.2479999999632</v>
          </cell>
          <cell r="CR556">
            <v>-4795.7807040000334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-2397.8901440000627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-2397.8905600000871</v>
          </cell>
          <cell r="DE556">
            <v>-4771.7924800002947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-2385.8993600001559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-2385.8931200000225</v>
          </cell>
          <cell r="DR556">
            <v>-4747.9361280002631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-2373.9697279999964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-2373.9663999999175</v>
          </cell>
        </row>
        <row r="558">
          <cell r="A558" t="str">
            <v>Growth Station Resources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-5.0321339999999282</v>
          </cell>
          <cell r="AF563">
            <v>0</v>
          </cell>
          <cell r="AG563">
            <v>0</v>
          </cell>
          <cell r="AH563">
            <v>-0.2388599999999883</v>
          </cell>
          <cell r="AI563">
            <v>0</v>
          </cell>
          <cell r="AJ563">
            <v>0</v>
          </cell>
          <cell r="AK563">
            <v>-4.7932739999999967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-6.6933599999999984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-6.6933599999999984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A567" t="str">
            <v>Total Growth Station Resources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-5.0321340000009513</v>
          </cell>
          <cell r="AF567">
            <v>0</v>
          </cell>
          <cell r="AG567">
            <v>0</v>
          </cell>
          <cell r="AH567">
            <v>-0.23886000000015883</v>
          </cell>
          <cell r="AI567">
            <v>0</v>
          </cell>
          <cell r="AJ567">
            <v>0</v>
          </cell>
          <cell r="AK567">
            <v>-4.7932739999999967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-6.6933600000000411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-6.6933600000000126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A569" t="str">
            <v>Total Resources</v>
          </cell>
          <cell r="F569">
            <v>272.67879999987781</v>
          </cell>
          <cell r="G569">
            <v>137.94185800012201</v>
          </cell>
          <cell r="H569">
            <v>540.27198199927807</v>
          </cell>
          <cell r="I569">
            <v>321.97176899947226</v>
          </cell>
          <cell r="J569">
            <v>112.40359500050545</v>
          </cell>
          <cell r="K569">
            <v>162.88830300047994</v>
          </cell>
          <cell r="L569">
            <v>-58.055614001117647</v>
          </cell>
          <cell r="M569">
            <v>433.3859519995749</v>
          </cell>
          <cell r="N569">
            <v>309.53311500046402</v>
          </cell>
          <cell r="O569">
            <v>162.06919500045478</v>
          </cell>
          <cell r="P569">
            <v>167.77787000034004</v>
          </cell>
          <cell r="Q569">
            <v>-1944.5495369983837</v>
          </cell>
          <cell r="R569">
            <v>74.198700502514839</v>
          </cell>
          <cell r="S569">
            <v>275.37810599990189</v>
          </cell>
          <cell r="T569">
            <v>197.44979199953377</v>
          </cell>
          <cell r="U569">
            <v>290.88317799940705</v>
          </cell>
          <cell r="V569">
            <v>181.90958900004625</v>
          </cell>
          <cell r="W569">
            <v>67.122637999244034</v>
          </cell>
          <cell r="X569">
            <v>131.12353800050914</v>
          </cell>
          <cell r="Y569">
            <v>-115.70829350035638</v>
          </cell>
          <cell r="Z569">
            <v>89.14837200101465</v>
          </cell>
          <cell r="AA569">
            <v>32.868983999826014</v>
          </cell>
          <cell r="AB569">
            <v>109.87539600022137</v>
          </cell>
          <cell r="AC569">
            <v>105.62873600050807</v>
          </cell>
          <cell r="AD569">
            <v>-1291.481335000135</v>
          </cell>
          <cell r="AE569">
            <v>942.13632588088512</v>
          </cell>
          <cell r="AF569">
            <v>211.43641899991781</v>
          </cell>
          <cell r="AG569">
            <v>271.40498900040984</v>
          </cell>
          <cell r="AH569">
            <v>345.03453799989074</v>
          </cell>
          <cell r="AI569">
            <v>324.24678899999708</v>
          </cell>
          <cell r="AJ569">
            <v>46.394325999543071</v>
          </cell>
          <cell r="AK569">
            <v>135.48172400053591</v>
          </cell>
          <cell r="AL569">
            <v>-40.983932599425316</v>
          </cell>
          <cell r="AM569">
            <v>141.19296300038695</v>
          </cell>
          <cell r="AN569">
            <v>41.346122499555349</v>
          </cell>
          <cell r="AO569">
            <v>103.56408699974418</v>
          </cell>
          <cell r="AP569">
            <v>99.024256000295281</v>
          </cell>
          <cell r="AQ569">
            <v>-736.00595500040799</v>
          </cell>
          <cell r="AR569">
            <v>-678.80220920592546</v>
          </cell>
          <cell r="AS569">
            <v>147.0769929997623</v>
          </cell>
          <cell r="AT569">
            <v>61.909949999302626</v>
          </cell>
          <cell r="AU569">
            <v>155.26878899987787</v>
          </cell>
          <cell r="AV569">
            <v>159.59026699978858</v>
          </cell>
          <cell r="AW569">
            <v>59.50606899894774</v>
          </cell>
          <cell r="AX569">
            <v>82.419824000447989</v>
          </cell>
          <cell r="AY569">
            <v>-203.73231220059097</v>
          </cell>
          <cell r="AZ569">
            <v>27.866982000879943</v>
          </cell>
          <cell r="BA569">
            <v>50.027510000392795</v>
          </cell>
          <cell r="BB569">
            <v>4.3371169995516539</v>
          </cell>
          <cell r="BC569">
            <v>101.53329300042242</v>
          </cell>
          <cell r="BD569">
            <v>-1324.6066910009831</v>
          </cell>
          <cell r="BE569">
            <v>-527.88688698410988</v>
          </cell>
          <cell r="BF569">
            <v>158.3584540002048</v>
          </cell>
          <cell r="BG569">
            <v>90.154633999802172</v>
          </cell>
          <cell r="BH569">
            <v>123.33112800121307</v>
          </cell>
          <cell r="BI569">
            <v>137.44127600081265</v>
          </cell>
          <cell r="BJ569">
            <v>105.15158499963582</v>
          </cell>
          <cell r="BK569">
            <v>143.47518000099808</v>
          </cell>
          <cell r="BL569">
            <v>-260.96543900016695</v>
          </cell>
          <cell r="BM569">
            <v>63.785486000590026</v>
          </cell>
          <cell r="BN569">
            <v>37.995194000191987</v>
          </cell>
          <cell r="BO569">
            <v>61.709219000302255</v>
          </cell>
          <cell r="BP569">
            <v>72.870737000368536</v>
          </cell>
          <cell r="BQ569">
            <v>-1261.1943409992382</v>
          </cell>
          <cell r="BR569">
            <v>-1447.1246245056391</v>
          </cell>
          <cell r="BS569">
            <v>14.521882000379264</v>
          </cell>
          <cell r="BT569">
            <v>89.242815000936389</v>
          </cell>
          <cell r="BU569">
            <v>169.22357899975032</v>
          </cell>
          <cell r="BV569">
            <v>41.824758000671864</v>
          </cell>
          <cell r="BW569">
            <v>92.899679999798536</v>
          </cell>
          <cell r="BX569">
            <v>92.213832999579608</v>
          </cell>
          <cell r="BY569">
            <v>-255.80158750154078</v>
          </cell>
          <cell r="BZ569">
            <v>46.725206999108195</v>
          </cell>
          <cell r="CA569">
            <v>42.768358999863267</v>
          </cell>
          <cell r="CB569">
            <v>45.814860000275075</v>
          </cell>
          <cell r="CC569">
            <v>26.81048099976033</v>
          </cell>
          <cell r="CD569">
            <v>-1853.3684909995645</v>
          </cell>
          <cell r="CE569">
            <v>-851.69414780288935</v>
          </cell>
          <cell r="CF569">
            <v>21.587681000120938</v>
          </cell>
          <cell r="CG569">
            <v>66.898430999368429</v>
          </cell>
          <cell r="CH569">
            <v>245.90367299877107</v>
          </cell>
          <cell r="CI569">
            <v>79.255334999412298</v>
          </cell>
          <cell r="CJ569">
            <v>76.419910000637174</v>
          </cell>
          <cell r="CK569">
            <v>219.72407800052315</v>
          </cell>
          <cell r="CL569">
            <v>-293.50853880215436</v>
          </cell>
          <cell r="CM569">
            <v>62.980272000655532</v>
          </cell>
          <cell r="CN569">
            <v>24.97846999950707</v>
          </cell>
          <cell r="CO569">
            <v>103.94818300008774</v>
          </cell>
          <cell r="CP569">
            <v>57.005559999495745</v>
          </cell>
          <cell r="CQ569">
            <v>-1516.8872020011768</v>
          </cell>
          <cell r="CR569">
            <v>1541.1781272962689</v>
          </cell>
          <cell r="CS569">
            <v>744.08426399994642</v>
          </cell>
          <cell r="CT569">
            <v>103.33839100133628</v>
          </cell>
          <cell r="CU569">
            <v>304.03493000008166</v>
          </cell>
          <cell r="CV569">
            <v>261.3363390006125</v>
          </cell>
          <cell r="CW569">
            <v>78.32087429985404</v>
          </cell>
          <cell r="CX569">
            <v>185.20430999901146</v>
          </cell>
          <cell r="CY569">
            <v>173.38227899838239</v>
          </cell>
          <cell r="CZ569">
            <v>61.038713999092579</v>
          </cell>
          <cell r="DA569">
            <v>28.560685999691486</v>
          </cell>
          <cell r="DB569">
            <v>299.48724399972707</v>
          </cell>
          <cell r="DC569">
            <v>326.52760200016201</v>
          </cell>
          <cell r="DD569">
            <v>-1024.1375059997663</v>
          </cell>
          <cell r="DE569">
            <v>-421.33788198977709</v>
          </cell>
          <cell r="DF569">
            <v>254.1574889998883</v>
          </cell>
          <cell r="DG569">
            <v>104.07482399977744</v>
          </cell>
          <cell r="DH569">
            <v>167.7764649996534</v>
          </cell>
          <cell r="DI569">
            <v>-346.26383299939334</v>
          </cell>
          <cell r="DJ569">
            <v>75.901266999542713</v>
          </cell>
          <cell r="DK569">
            <v>239.86676700040698</v>
          </cell>
          <cell r="DL569">
            <v>-215.63147399947047</v>
          </cell>
          <cell r="DM569">
            <v>105.91512899938971</v>
          </cell>
          <cell r="DN569">
            <v>37.655490000732243</v>
          </cell>
          <cell r="DO569">
            <v>197.59554000012577</v>
          </cell>
          <cell r="DP569">
            <v>87.682195000350475</v>
          </cell>
          <cell r="DQ569">
            <v>-1130.0677410000935</v>
          </cell>
          <cell r="DR569">
            <v>162.91012598574162</v>
          </cell>
          <cell r="DS569">
            <v>225.33662000019103</v>
          </cell>
          <cell r="DT569">
            <v>135.63542400021106</v>
          </cell>
          <cell r="DU569">
            <v>201.15681399963796</v>
          </cell>
          <cell r="DV569">
            <v>119.28969200048596</v>
          </cell>
          <cell r="DW569">
            <v>66.570512998849154</v>
          </cell>
          <cell r="DX569">
            <v>285.21393800061196</v>
          </cell>
          <cell r="DY569">
            <v>-159.0641100006178</v>
          </cell>
          <cell r="DZ569">
            <v>163.38158299960196</v>
          </cell>
          <cell r="EA569">
            <v>28.319056998938322</v>
          </cell>
          <cell r="EB569">
            <v>94.527638000436127</v>
          </cell>
          <cell r="EC569">
            <v>76.03354400023818</v>
          </cell>
          <cell r="ED569">
            <v>-1073.4905869998038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5">
          <cell r="A575" t="str">
            <v>Fuel Burned  (MMBtu)</v>
          </cell>
        </row>
        <row r="576">
          <cell r="F576">
            <v>-736.80000000004657</v>
          </cell>
          <cell r="G576">
            <v>-598.80000000004657</v>
          </cell>
          <cell r="H576">
            <v>-188.39999999990687</v>
          </cell>
          <cell r="I576">
            <v>-400.68999999994412</v>
          </cell>
          <cell r="J576">
            <v>0</v>
          </cell>
          <cell r="K576">
            <v>-84.199999999953434</v>
          </cell>
          <cell r="L576">
            <v>-150</v>
          </cell>
          <cell r="M576">
            <v>-967.9000000001397</v>
          </cell>
          <cell r="N576">
            <v>-226.69999999995343</v>
          </cell>
          <cell r="O576">
            <v>-141.5</v>
          </cell>
          <cell r="P576">
            <v>-1042.9000000001397</v>
          </cell>
          <cell r="Q576">
            <v>-384.9000000001397</v>
          </cell>
          <cell r="R576">
            <v>-4630.0000000037253</v>
          </cell>
          <cell r="S576">
            <v>-699.89999999990687</v>
          </cell>
          <cell r="T576">
            <v>-888.80000000004657</v>
          </cell>
          <cell r="U576">
            <v>-393.60000000009313</v>
          </cell>
          <cell r="V576">
            <v>-637.29999999993015</v>
          </cell>
          <cell r="W576">
            <v>-1.0999999998603016</v>
          </cell>
          <cell r="X576">
            <v>0</v>
          </cell>
          <cell r="Y576">
            <v>-82.199999999953434</v>
          </cell>
          <cell r="Z576">
            <v>-175.60000000009313</v>
          </cell>
          <cell r="AA576">
            <v>-153.89999999990687</v>
          </cell>
          <cell r="AB576">
            <v>-371.20000000018626</v>
          </cell>
          <cell r="AC576">
            <v>-564.69999999995343</v>
          </cell>
          <cell r="AD576">
            <v>-661.70000000018626</v>
          </cell>
          <cell r="AE576">
            <v>-5107.1999999992549</v>
          </cell>
          <cell r="AF576">
            <v>-704.89999999990687</v>
          </cell>
          <cell r="AG576">
            <v>-983</v>
          </cell>
          <cell r="AH576">
            <v>-584</v>
          </cell>
          <cell r="AI576">
            <v>-955.60000000009313</v>
          </cell>
          <cell r="AJ576">
            <v>0</v>
          </cell>
          <cell r="AK576">
            <v>-150.29999999981374</v>
          </cell>
          <cell r="AL576">
            <v>-55.5</v>
          </cell>
          <cell r="AM576">
            <v>-151</v>
          </cell>
          <cell r="AN576">
            <v>-44.699999999953434</v>
          </cell>
          <cell r="AO576">
            <v>-386.19999999995343</v>
          </cell>
          <cell r="AP576">
            <v>-614.79999999981374</v>
          </cell>
          <cell r="AQ576">
            <v>-477.19999999995343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-75.089999999850988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-75.090000000025611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-1576.1200000010431</v>
          </cell>
          <cell r="AS577">
            <v>0</v>
          </cell>
          <cell r="AT577">
            <v>-86.21999999997206</v>
          </cell>
          <cell r="AU577">
            <v>-57.700000000186265</v>
          </cell>
          <cell r="AV577">
            <v>-795.22999999998137</v>
          </cell>
          <cell r="AW577">
            <v>-1.7800000000279397</v>
          </cell>
          <cell r="AX577">
            <v>-83.78000000002794</v>
          </cell>
          <cell r="AY577">
            <v>0</v>
          </cell>
          <cell r="AZ577">
            <v>0</v>
          </cell>
          <cell r="BA577">
            <v>-167</v>
          </cell>
          <cell r="BB577">
            <v>-226.91000000014901</v>
          </cell>
          <cell r="BC577">
            <v>-157.5</v>
          </cell>
          <cell r="BD577">
            <v>0</v>
          </cell>
          <cell r="BE577">
            <v>-583.12000000104308</v>
          </cell>
          <cell r="BF577">
            <v>0</v>
          </cell>
          <cell r="BG577">
            <v>0</v>
          </cell>
          <cell r="BH577">
            <v>-66.650000000139698</v>
          </cell>
          <cell r="BI577">
            <v>-386.96999999997206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-129.5</v>
          </cell>
          <cell r="BP577">
            <v>0</v>
          </cell>
          <cell r="BQ577">
            <v>0</v>
          </cell>
          <cell r="BR577">
            <v>-509.58999999985099</v>
          </cell>
          <cell r="BS577">
            <v>0</v>
          </cell>
          <cell r="BT577">
            <v>0</v>
          </cell>
          <cell r="BU577">
            <v>0</v>
          </cell>
          <cell r="BV577">
            <v>-291.76000000000931</v>
          </cell>
          <cell r="BW577">
            <v>-72.690000000002328</v>
          </cell>
          <cell r="BX577">
            <v>-80.339999999967404</v>
          </cell>
          <cell r="BY577">
            <v>0</v>
          </cell>
          <cell r="BZ577">
            <v>0</v>
          </cell>
          <cell r="CA577">
            <v>0</v>
          </cell>
          <cell r="CB577">
            <v>-64.800000000046566</v>
          </cell>
          <cell r="CC577">
            <v>0</v>
          </cell>
          <cell r="CD577">
            <v>0</v>
          </cell>
          <cell r="CE577">
            <v>-360.45999999903142</v>
          </cell>
          <cell r="CF577">
            <v>0</v>
          </cell>
          <cell r="CG577">
            <v>0</v>
          </cell>
          <cell r="CH577">
            <v>-47.5</v>
          </cell>
          <cell r="CI577">
            <v>-312.95999999996275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475.43999999947846</v>
          </cell>
          <cell r="DF577">
            <v>0</v>
          </cell>
          <cell r="DG577">
            <v>0</v>
          </cell>
          <cell r="DH577">
            <v>0</v>
          </cell>
          <cell r="DI577">
            <v>475.44000000006054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-71.139999998733401</v>
          </cell>
          <cell r="DS577">
            <v>0</v>
          </cell>
          <cell r="DT577">
            <v>0</v>
          </cell>
          <cell r="DU577">
            <v>0</v>
          </cell>
          <cell r="DV577">
            <v>-71.139999999897555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-39.989999999990687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-89.339999999850988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-89.340000000083819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-957.74000000022352</v>
          </cell>
          <cell r="AS578">
            <v>0</v>
          </cell>
          <cell r="AT578">
            <v>-73.580000000074506</v>
          </cell>
          <cell r="AU578">
            <v>0</v>
          </cell>
          <cell r="AV578">
            <v>-721.83999999985099</v>
          </cell>
          <cell r="AW578">
            <v>-109.15999999991618</v>
          </cell>
          <cell r="AX578">
            <v>-53.159999999916181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-626.06999999843538</v>
          </cell>
          <cell r="BF578">
            <v>0</v>
          </cell>
          <cell r="BG578">
            <v>-61.470000000088476</v>
          </cell>
          <cell r="BH578">
            <v>0</v>
          </cell>
          <cell r="BI578">
            <v>-352.80000000004657</v>
          </cell>
          <cell r="BJ578">
            <v>-124.10000000009313</v>
          </cell>
          <cell r="BK578">
            <v>-87.699999999720603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-823.13000000175089</v>
          </cell>
          <cell r="BS578">
            <v>0</v>
          </cell>
          <cell r="BT578">
            <v>0</v>
          </cell>
          <cell r="BU578">
            <v>0</v>
          </cell>
          <cell r="BV578">
            <v>-574.19000000006054</v>
          </cell>
          <cell r="BW578">
            <v>0</v>
          </cell>
          <cell r="BX578">
            <v>-247.5999999998603</v>
          </cell>
          <cell r="BY578">
            <v>0</v>
          </cell>
          <cell r="BZ578">
            <v>0</v>
          </cell>
          <cell r="CA578">
            <v>0</v>
          </cell>
          <cell r="CB578">
            <v>-1.3399999999674037</v>
          </cell>
          <cell r="CC578">
            <v>0</v>
          </cell>
          <cell r="CD578">
            <v>0</v>
          </cell>
          <cell r="CE578">
            <v>-272.02000000141561</v>
          </cell>
          <cell r="CF578">
            <v>0</v>
          </cell>
          <cell r="CG578">
            <v>0</v>
          </cell>
          <cell r="CH578">
            <v>-58.450000000069849</v>
          </cell>
          <cell r="CI578">
            <v>-202.69999999995343</v>
          </cell>
          <cell r="CJ578">
            <v>0</v>
          </cell>
          <cell r="CK578">
            <v>-9.840000000083819</v>
          </cell>
          <cell r="CL578">
            <v>0</v>
          </cell>
          <cell r="CM578">
            <v>0</v>
          </cell>
          <cell r="CN578">
            <v>0</v>
          </cell>
          <cell r="CO578">
            <v>-1.0300000000279397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456.62000000011176</v>
          </cell>
          <cell r="DF578">
            <v>0</v>
          </cell>
          <cell r="DG578">
            <v>0</v>
          </cell>
          <cell r="DH578">
            <v>0</v>
          </cell>
          <cell r="DI578">
            <v>482.28000000002794</v>
          </cell>
          <cell r="DJ578">
            <v>-25.660000000032596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-415.08000000007451</v>
          </cell>
          <cell r="DS578">
            <v>0</v>
          </cell>
          <cell r="DT578">
            <v>0</v>
          </cell>
          <cell r="DU578">
            <v>0</v>
          </cell>
          <cell r="DV578">
            <v>-415.0800000000163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-281.15000000037253</v>
          </cell>
          <cell r="J579">
            <v>-396.34999999962747</v>
          </cell>
          <cell r="K579">
            <v>-1319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-1249.5499999970198</v>
          </cell>
          <cell r="S579">
            <v>0</v>
          </cell>
          <cell r="T579">
            <v>0</v>
          </cell>
          <cell r="U579">
            <v>0</v>
          </cell>
          <cell r="V579">
            <v>-487.56000000052154</v>
          </cell>
          <cell r="W579">
            <v>-94.599999999627471</v>
          </cell>
          <cell r="X579">
            <v>-667.39000000059605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-192.40000000596046</v>
          </cell>
          <cell r="AF579">
            <v>0</v>
          </cell>
          <cell r="AG579">
            <v>0</v>
          </cell>
          <cell r="AH579">
            <v>0</v>
          </cell>
          <cell r="AI579">
            <v>-192.40000000037253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-3740.5399999916553</v>
          </cell>
          <cell r="AS579">
            <v>0</v>
          </cell>
          <cell r="AT579">
            <v>-106.46000000089407</v>
          </cell>
          <cell r="AU579">
            <v>-86.100000000558794</v>
          </cell>
          <cell r="AV579">
            <v>-1954.1999999992549</v>
          </cell>
          <cell r="AW579">
            <v>-1023.5999999996275</v>
          </cell>
          <cell r="AX579">
            <v>-390.60000000055879</v>
          </cell>
          <cell r="AY579">
            <v>0</v>
          </cell>
          <cell r="AZ579">
            <v>0</v>
          </cell>
          <cell r="BA579">
            <v>-166.14000000059605</v>
          </cell>
          <cell r="BB579">
            <v>-13.440000000409782</v>
          </cell>
          <cell r="BC579">
            <v>0</v>
          </cell>
          <cell r="BD579">
            <v>0</v>
          </cell>
          <cell r="BE579">
            <v>-3160.9800000041723</v>
          </cell>
          <cell r="BF579">
            <v>0</v>
          </cell>
          <cell r="BG579">
            <v>0</v>
          </cell>
          <cell r="BH579">
            <v>-78.599999999627471</v>
          </cell>
          <cell r="BI579">
            <v>-2173.6500000003725</v>
          </cell>
          <cell r="BJ579">
            <v>-842.79000000003725</v>
          </cell>
          <cell r="BK579">
            <v>-65.940000000409782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-3586.7199999988079</v>
          </cell>
          <cell r="BS579">
            <v>0</v>
          </cell>
          <cell r="BT579">
            <v>0</v>
          </cell>
          <cell r="BU579">
            <v>-327.70000000018626</v>
          </cell>
          <cell r="BV579">
            <v>-1903.519999999553</v>
          </cell>
          <cell r="BW579">
            <v>-885.5</v>
          </cell>
          <cell r="BX579">
            <v>-470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-1028.0599999949336</v>
          </cell>
          <cell r="CF579">
            <v>0</v>
          </cell>
          <cell r="CG579">
            <v>0</v>
          </cell>
          <cell r="CH579">
            <v>-3.900000000372529</v>
          </cell>
          <cell r="CI579">
            <v>-465.30000000074506</v>
          </cell>
          <cell r="CJ579">
            <v>-296.0599999986589</v>
          </cell>
          <cell r="CK579">
            <v>-184.89999999944121</v>
          </cell>
          <cell r="CL579">
            <v>0</v>
          </cell>
          <cell r="CM579">
            <v>0</v>
          </cell>
          <cell r="CN579">
            <v>0</v>
          </cell>
          <cell r="CO579">
            <v>-77.900000000372529</v>
          </cell>
          <cell r="CP579">
            <v>0</v>
          </cell>
          <cell r="CQ579">
            <v>0</v>
          </cell>
          <cell r="CR579">
            <v>-90.399999991059303</v>
          </cell>
          <cell r="CS579">
            <v>0</v>
          </cell>
          <cell r="CT579">
            <v>0</v>
          </cell>
          <cell r="CU579">
            <v>-2.2999999998137355</v>
          </cell>
          <cell r="CV579">
            <v>0</v>
          </cell>
          <cell r="CW579">
            <v>-88.100000000558794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202.09999999403954</v>
          </cell>
          <cell r="DF579">
            <v>0</v>
          </cell>
          <cell r="DG579">
            <v>0</v>
          </cell>
          <cell r="DH579">
            <v>0</v>
          </cell>
          <cell r="DI579">
            <v>204.25</v>
          </cell>
          <cell r="DJ579">
            <v>-2.1499999994412065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-792.85999998450279</v>
          </cell>
          <cell r="DS579">
            <v>0</v>
          </cell>
          <cell r="DT579">
            <v>0</v>
          </cell>
          <cell r="DU579">
            <v>0</v>
          </cell>
          <cell r="DV579">
            <v>-614.25999999977648</v>
          </cell>
          <cell r="DW579">
            <v>-178.59999999962747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-225.02999999991152</v>
          </cell>
          <cell r="G580">
            <v>-85.720000000030268</v>
          </cell>
          <cell r="H580">
            <v>0</v>
          </cell>
          <cell r="I580">
            <v>0</v>
          </cell>
          <cell r="J580">
            <v>0</v>
          </cell>
          <cell r="K580">
            <v>-203.34999999997672</v>
          </cell>
          <cell r="L580">
            <v>-27.080000000016298</v>
          </cell>
          <cell r="M580">
            <v>-241.95000000006985</v>
          </cell>
          <cell r="N580">
            <v>-158.36000000004424</v>
          </cell>
          <cell r="O580">
            <v>-128.18000000005122</v>
          </cell>
          <cell r="P580">
            <v>-139.70000000001164</v>
          </cell>
          <cell r="Q580">
            <v>-56.129999999888241</v>
          </cell>
          <cell r="R580">
            <v>-1087.1099999984726</v>
          </cell>
          <cell r="S580">
            <v>-192.47999999998137</v>
          </cell>
          <cell r="T580">
            <v>-85.71999999997206</v>
          </cell>
          <cell r="U580">
            <v>-78.860000000044238</v>
          </cell>
          <cell r="V580">
            <v>-16.559999999997672</v>
          </cell>
          <cell r="W580">
            <v>0</v>
          </cell>
          <cell r="X580">
            <v>-53.21999999997206</v>
          </cell>
          <cell r="Y580">
            <v>33.630000000004657</v>
          </cell>
          <cell r="Z580">
            <v>-180.78999999997905</v>
          </cell>
          <cell r="AA580">
            <v>-27.260000000009313</v>
          </cell>
          <cell r="AB580">
            <v>-31.46999999997206</v>
          </cell>
          <cell r="AC580">
            <v>-101.8399999999674</v>
          </cell>
          <cell r="AD580">
            <v>-352.53999999997905</v>
          </cell>
          <cell r="AE580">
            <v>-1450.4999999990687</v>
          </cell>
          <cell r="AF580">
            <v>-348.30999999993946</v>
          </cell>
          <cell r="AG580">
            <v>-205.22999999998137</v>
          </cell>
          <cell r="AH580">
            <v>-77.75</v>
          </cell>
          <cell r="AI580">
            <v>-78.860000000044238</v>
          </cell>
          <cell r="AJ580">
            <v>0</v>
          </cell>
          <cell r="AK580">
            <v>-91.809999999997672</v>
          </cell>
          <cell r="AL580">
            <v>-2.0599999999976717</v>
          </cell>
          <cell r="AM580">
            <v>-5</v>
          </cell>
          <cell r="AN580">
            <v>-50.350000000034925</v>
          </cell>
          <cell r="AO580">
            <v>-218.3399999999674</v>
          </cell>
          <cell r="AP580">
            <v>-152.00000000005821</v>
          </cell>
          <cell r="AQ580">
            <v>-220.79000000003725</v>
          </cell>
          <cell r="AR580">
            <v>-1480.4399999985471</v>
          </cell>
          <cell r="AS580">
            <v>-112.44999999995343</v>
          </cell>
          <cell r="AT580">
            <v>-1.9699999999720603</v>
          </cell>
          <cell r="AU580">
            <v>-98.759999999980209</v>
          </cell>
          <cell r="AV580">
            <v>-108.50999999995111</v>
          </cell>
          <cell r="AW580">
            <v>0</v>
          </cell>
          <cell r="AX580">
            <v>-369.56999999994878</v>
          </cell>
          <cell r="AY580">
            <v>-86.779999999969732</v>
          </cell>
          <cell r="AZ580">
            <v>-305.37999999994645</v>
          </cell>
          <cell r="BA580">
            <v>-88.130000000004657</v>
          </cell>
          <cell r="BB580">
            <v>-94.589999999967404</v>
          </cell>
          <cell r="BC580">
            <v>-118.3399999999674</v>
          </cell>
          <cell r="BD580">
            <v>-95.960000000020955</v>
          </cell>
          <cell r="BE580">
            <v>-1278.3750000009313</v>
          </cell>
          <cell r="BF580">
            <v>-220</v>
          </cell>
          <cell r="BG580">
            <v>-200.40000000002328</v>
          </cell>
          <cell r="BH580">
            <v>-74.400000000023283</v>
          </cell>
          <cell r="BI580">
            <v>-230.2050000000163</v>
          </cell>
          <cell r="BJ580">
            <v>0</v>
          </cell>
          <cell r="BK580">
            <v>-117.39000000001397</v>
          </cell>
          <cell r="BL580">
            <v>-8.7900000000372529</v>
          </cell>
          <cell r="BM580">
            <v>-327.54999999998836</v>
          </cell>
          <cell r="BN580">
            <v>-10.639999999955762</v>
          </cell>
          <cell r="BO580">
            <v>-89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-5.970000000204891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-5.9699999999720603</v>
          </cell>
          <cell r="DB580">
            <v>0</v>
          </cell>
          <cell r="DC580">
            <v>0</v>
          </cell>
          <cell r="DD580">
            <v>0</v>
          </cell>
          <cell r="DE580">
            <v>-715.76399999950081</v>
          </cell>
          <cell r="DF580">
            <v>-44.129999999946449</v>
          </cell>
          <cell r="DG580">
            <v>-25.89000000001397</v>
          </cell>
          <cell r="DH580">
            <v>-48.453999999997905</v>
          </cell>
          <cell r="DI580">
            <v>0</v>
          </cell>
          <cell r="DJ580">
            <v>-56.539999999979045</v>
          </cell>
          <cell r="DK580">
            <v>0</v>
          </cell>
          <cell r="DL580">
            <v>-143.16999999992549</v>
          </cell>
          <cell r="DM580">
            <v>0</v>
          </cell>
          <cell r="DN580">
            <v>-55.940000000002328</v>
          </cell>
          <cell r="DO580">
            <v>-341.64000000001397</v>
          </cell>
          <cell r="DP580">
            <v>0</v>
          </cell>
          <cell r="DQ580">
            <v>0</v>
          </cell>
          <cell r="DR580">
            <v>-493.07000000029802</v>
          </cell>
          <cell r="DS580">
            <v>-42.559999999939464</v>
          </cell>
          <cell r="DT580">
            <v>0</v>
          </cell>
          <cell r="DU580">
            <v>-51.954000000027008</v>
          </cell>
          <cell r="DV580">
            <v>0</v>
          </cell>
          <cell r="DW580">
            <v>-43.200000000069849</v>
          </cell>
          <cell r="DX580">
            <v>-62.815999999991618</v>
          </cell>
          <cell r="DY580">
            <v>-112.23999999999069</v>
          </cell>
          <cell r="DZ580">
            <v>-87.059999999939464</v>
          </cell>
          <cell r="EA580">
            <v>-59.67000000004191</v>
          </cell>
          <cell r="EB580">
            <v>-33.570000000006985</v>
          </cell>
          <cell r="EC580">
            <v>0</v>
          </cell>
          <cell r="ED580">
            <v>0</v>
          </cell>
        </row>
        <row r="581">
          <cell r="F581">
            <v>-18.800000000745058</v>
          </cell>
          <cell r="G581">
            <v>-443.70000000018626</v>
          </cell>
          <cell r="H581">
            <v>-3529</v>
          </cell>
          <cell r="I581">
            <v>-4782.2000000001863</v>
          </cell>
          <cell r="J581">
            <v>-2832.7999999998137</v>
          </cell>
          <cell r="K581">
            <v>-6343.2000000001863</v>
          </cell>
          <cell r="L581">
            <v>-1574.2999999998137</v>
          </cell>
          <cell r="M581">
            <v>-1505.1999999992549</v>
          </cell>
          <cell r="N581">
            <v>-2849.6999999992549</v>
          </cell>
          <cell r="O581">
            <v>-6268.8000000007451</v>
          </cell>
          <cell r="P581">
            <v>-487.10000000149012</v>
          </cell>
          <cell r="Q581">
            <v>-220</v>
          </cell>
          <cell r="R581">
            <v>-34157.300000011921</v>
          </cell>
          <cell r="S581">
            <v>-189.99999999906868</v>
          </cell>
          <cell r="T581">
            <v>-129</v>
          </cell>
          <cell r="U581">
            <v>-2380.2000000011176</v>
          </cell>
          <cell r="V581">
            <v>-3431.6000000005588</v>
          </cell>
          <cell r="W581">
            <v>-4049.2000000001863</v>
          </cell>
          <cell r="X581">
            <v>-5334.8000000007451</v>
          </cell>
          <cell r="Y581">
            <v>-989.29999999981374</v>
          </cell>
          <cell r="Z581">
            <v>-3088</v>
          </cell>
          <cell r="AA581">
            <v>-5478.5000000009313</v>
          </cell>
          <cell r="AB581">
            <v>-5933.0999999996275</v>
          </cell>
          <cell r="AC581">
            <v>-1001.7999999998137</v>
          </cell>
          <cell r="AD581">
            <v>-2151.7999999998137</v>
          </cell>
          <cell r="AE581">
            <v>-32726.800000011921</v>
          </cell>
          <cell r="AF581">
            <v>-964.90000000037253</v>
          </cell>
          <cell r="AG581">
            <v>-440.39999999944121</v>
          </cell>
          <cell r="AH581">
            <v>-1959.5999999996275</v>
          </cell>
          <cell r="AI581">
            <v>-3427</v>
          </cell>
          <cell r="AJ581">
            <v>-3249.4000000003725</v>
          </cell>
          <cell r="AK581">
            <v>-6451.4000000003725</v>
          </cell>
          <cell r="AL581">
            <v>-1385.8999999994412</v>
          </cell>
          <cell r="AM581">
            <v>-4196.0000000009313</v>
          </cell>
          <cell r="AN581">
            <v>-6344.0999999996275</v>
          </cell>
          <cell r="AO581">
            <v>-2743.7000000001863</v>
          </cell>
          <cell r="AP581">
            <v>-1187.5</v>
          </cell>
          <cell r="AQ581">
            <v>-376.89999999850988</v>
          </cell>
          <cell r="AR581">
            <v>-35824.939999997616</v>
          </cell>
          <cell r="AS581">
            <v>-2876.0999999996275</v>
          </cell>
          <cell r="AT581">
            <v>-2330.2000000001863</v>
          </cell>
          <cell r="AU581">
            <v>-2528.3000000002794</v>
          </cell>
          <cell r="AV581">
            <v>-1342.4399999999441</v>
          </cell>
          <cell r="AW581">
            <v>-4477.2999999998137</v>
          </cell>
          <cell r="AX581">
            <v>-2823.1000000005588</v>
          </cell>
          <cell r="AY581">
            <v>-1554.4000000003725</v>
          </cell>
          <cell r="AZ581">
            <v>-4120.8999999985099</v>
          </cell>
          <cell r="BA581">
            <v>-6133.5999999996275</v>
          </cell>
          <cell r="BB581">
            <v>-4001.5999999996275</v>
          </cell>
          <cell r="BC581">
            <v>-1859</v>
          </cell>
          <cell r="BD581">
            <v>-1778</v>
          </cell>
          <cell r="BE581">
            <v>-44699.799999982119</v>
          </cell>
          <cell r="BF581">
            <v>-2277.7999999998137</v>
          </cell>
          <cell r="BG581">
            <v>-2579.0999999996275</v>
          </cell>
          <cell r="BH581">
            <v>-3283.3999999994412</v>
          </cell>
          <cell r="BI581">
            <v>-3026.7999999998137</v>
          </cell>
          <cell r="BJ581">
            <v>-4570.2999999998137</v>
          </cell>
          <cell r="BK581">
            <v>-4564</v>
          </cell>
          <cell r="BL581">
            <v>-1185.4999999990687</v>
          </cell>
          <cell r="BM581">
            <v>-4635.5</v>
          </cell>
          <cell r="BN581">
            <v>-6070.8000000007451</v>
          </cell>
          <cell r="BO581">
            <v>-5163.0999999986961</v>
          </cell>
          <cell r="BP581">
            <v>-3574.8999999994412</v>
          </cell>
          <cell r="BQ581">
            <v>-3768.5999999996275</v>
          </cell>
          <cell r="BR581">
            <v>-44634.310000002384</v>
          </cell>
          <cell r="BS581">
            <v>-3024.5000000009313</v>
          </cell>
          <cell r="BT581">
            <v>-3303</v>
          </cell>
          <cell r="BU581">
            <v>-1718.660000000149</v>
          </cell>
          <cell r="BV581">
            <v>-2490.7500000004657</v>
          </cell>
          <cell r="BW581">
            <v>-4586.7999999998137</v>
          </cell>
          <cell r="BX581">
            <v>-4950.1999999992549</v>
          </cell>
          <cell r="BY581">
            <v>-1390.0999999996275</v>
          </cell>
          <cell r="BZ581">
            <v>-5379.2000000001863</v>
          </cell>
          <cell r="CA581">
            <v>-7079.9000000003725</v>
          </cell>
          <cell r="CB581">
            <v>-4837.9999999990687</v>
          </cell>
          <cell r="CC581">
            <v>-3655.7999999998137</v>
          </cell>
          <cell r="CD581">
            <v>-2217.4000000003725</v>
          </cell>
          <cell r="CE581">
            <v>-45317.500000014901</v>
          </cell>
          <cell r="CF581">
            <v>-2738.5</v>
          </cell>
          <cell r="CG581">
            <v>-4363.5999999996275</v>
          </cell>
          <cell r="CH581">
            <v>-3817.6000000014901</v>
          </cell>
          <cell r="CI581">
            <v>-2787.8000000002794</v>
          </cell>
          <cell r="CJ581">
            <v>-4436.0999999996275</v>
          </cell>
          <cell r="CK581">
            <v>-3537.8999999994412</v>
          </cell>
          <cell r="CL581">
            <v>-2149.7000000011176</v>
          </cell>
          <cell r="CM581">
            <v>-4713.5</v>
          </cell>
          <cell r="CN581">
            <v>-7722.2000000001863</v>
          </cell>
          <cell r="CO581">
            <v>-3397.6000000014901</v>
          </cell>
          <cell r="CP581">
            <v>-3671.5</v>
          </cell>
          <cell r="CQ581">
            <v>-1981.5</v>
          </cell>
          <cell r="CR581">
            <v>-56422.29999999702</v>
          </cell>
          <cell r="CS581">
            <v>-18572.700000000186</v>
          </cell>
          <cell r="CT581">
            <v>-3020.8000000007451</v>
          </cell>
          <cell r="CU581">
            <v>-3849.2000000011176</v>
          </cell>
          <cell r="CV581">
            <v>-6246.8999999985099</v>
          </cell>
          <cell r="CW581">
            <v>-5671.7000000001863</v>
          </cell>
          <cell r="CX581">
            <v>-4562.1000000005588</v>
          </cell>
          <cell r="CY581">
            <v>-625.60000000055879</v>
          </cell>
          <cell r="CZ581">
            <v>-1107.6000000014901</v>
          </cell>
          <cell r="DA581">
            <v>-4489.8999999994412</v>
          </cell>
          <cell r="DB581">
            <v>-4302.0999999986961</v>
          </cell>
          <cell r="DC581">
            <v>-2247.9000000003725</v>
          </cell>
          <cell r="DD581">
            <v>-1725.7999999988824</v>
          </cell>
          <cell r="DE581">
            <v>-39609.09999999404</v>
          </cell>
          <cell r="DF581">
            <v>-1558.5999999996275</v>
          </cell>
          <cell r="DG581">
            <v>-3780.1999999992549</v>
          </cell>
          <cell r="DH581">
            <v>-3813.5999999996275</v>
          </cell>
          <cell r="DI581">
            <v>-6052.7999999988824</v>
          </cell>
          <cell r="DJ581">
            <v>-6066.5999999996275</v>
          </cell>
          <cell r="DK581">
            <v>-3672.0999999996275</v>
          </cell>
          <cell r="DL581">
            <v>-252.59999999962747</v>
          </cell>
          <cell r="DM581">
            <v>-852.90000000037253</v>
          </cell>
          <cell r="DN581">
            <v>-5738.9000000003725</v>
          </cell>
          <cell r="DO581">
            <v>-2845.7000000001863</v>
          </cell>
          <cell r="DP581">
            <v>-3243.5999999996275</v>
          </cell>
          <cell r="DQ581">
            <v>-1731.5</v>
          </cell>
          <cell r="DR581">
            <v>-41822.699999988079</v>
          </cell>
          <cell r="DS581">
            <v>-1188.9999999990687</v>
          </cell>
          <cell r="DT581">
            <v>-3437.6000000005588</v>
          </cell>
          <cell r="DU581">
            <v>-2839.2999999988824</v>
          </cell>
          <cell r="DV581">
            <v>-7286.0999999996275</v>
          </cell>
          <cell r="DW581">
            <v>-5509.7999999998137</v>
          </cell>
          <cell r="DX581">
            <v>-3432.2000000011176</v>
          </cell>
          <cell r="DY581">
            <v>-266.29999999981374</v>
          </cell>
          <cell r="DZ581">
            <v>-1815.7999999988824</v>
          </cell>
          <cell r="EA581">
            <v>-5482.0999999996275</v>
          </cell>
          <cell r="EB581">
            <v>-5531.8999999994412</v>
          </cell>
          <cell r="EC581">
            <v>-3679.9999999990687</v>
          </cell>
          <cell r="ED581">
            <v>-1352.6000000014901</v>
          </cell>
        </row>
        <row r="582">
          <cell r="F582">
            <v>-445.20000000018626</v>
          </cell>
          <cell r="G582">
            <v>-1047.0999999996275</v>
          </cell>
          <cell r="H582">
            <v>-2323.8999999994412</v>
          </cell>
          <cell r="I582">
            <v>-3515.1000000000931</v>
          </cell>
          <cell r="J582">
            <v>-3934.3000000002794</v>
          </cell>
          <cell r="K582">
            <v>-3895</v>
          </cell>
          <cell r="L582">
            <v>-2044.7999999998137</v>
          </cell>
          <cell r="M582">
            <v>-4318</v>
          </cell>
          <cell r="N582">
            <v>-4730.5</v>
          </cell>
          <cell r="O582">
            <v>-4825.5</v>
          </cell>
          <cell r="P582">
            <v>-1147.0999999996275</v>
          </cell>
          <cell r="Q582">
            <v>-404.79999999981374</v>
          </cell>
          <cell r="R582">
            <v>-34805.899999991059</v>
          </cell>
          <cell r="S582">
            <v>-239.59999999962747</v>
          </cell>
          <cell r="T582">
            <v>-593.79999999981374</v>
          </cell>
          <cell r="U582">
            <v>-2625.2999999988824</v>
          </cell>
          <cell r="V582">
            <v>-3112.0000000004657</v>
          </cell>
          <cell r="W582">
            <v>-5056.5000000004657</v>
          </cell>
          <cell r="X582">
            <v>-6181.6000000000931</v>
          </cell>
          <cell r="Y582">
            <v>-1438.9000000003725</v>
          </cell>
          <cell r="Z582">
            <v>-4034</v>
          </cell>
          <cell r="AA582">
            <v>-3547.4000000003725</v>
          </cell>
          <cell r="AB582">
            <v>-4165.1000000000931</v>
          </cell>
          <cell r="AC582">
            <v>-1552.5</v>
          </cell>
          <cell r="AD582">
            <v>-2259.2000000001863</v>
          </cell>
          <cell r="AE582">
            <v>-29573.59999999404</v>
          </cell>
          <cell r="AF582">
            <v>-812.29999999981374</v>
          </cell>
          <cell r="AG582">
            <v>-8.7999999998137355</v>
          </cell>
          <cell r="AH582">
            <v>-2096.4000000003725</v>
          </cell>
          <cell r="AI582">
            <v>-4768.1000000005588</v>
          </cell>
          <cell r="AJ582">
            <v>-3506.5999999996275</v>
          </cell>
          <cell r="AK582">
            <v>-4155.6000000005588</v>
          </cell>
          <cell r="AL582">
            <v>-2032.5999999996275</v>
          </cell>
          <cell r="AM582">
            <v>-2815.1000000005588</v>
          </cell>
          <cell r="AN582">
            <v>-6485.1000000005588</v>
          </cell>
          <cell r="AO582">
            <v>-1821</v>
          </cell>
          <cell r="AP582">
            <v>-824</v>
          </cell>
          <cell r="AQ582">
            <v>-248</v>
          </cell>
          <cell r="AR582">
            <v>-55287.30000000447</v>
          </cell>
          <cell r="AS582">
            <v>-2316.7999999998137</v>
          </cell>
          <cell r="AT582">
            <v>-3310.9000000003725</v>
          </cell>
          <cell r="AU582">
            <v>-4039.7999999998137</v>
          </cell>
          <cell r="AV582">
            <v>-6828.7999999998137</v>
          </cell>
          <cell r="AW582">
            <v>-6899.2000000001863</v>
          </cell>
          <cell r="AX582">
            <v>-6880.5</v>
          </cell>
          <cell r="AY582">
            <v>-1160.5</v>
          </cell>
          <cell r="AZ582">
            <v>-3378.2000000001863</v>
          </cell>
          <cell r="BA582">
            <v>-6440.3000000007451</v>
          </cell>
          <cell r="BB582">
            <v>-5394.7000000001863</v>
          </cell>
          <cell r="BC582">
            <v>-4487.4000000003725</v>
          </cell>
          <cell r="BD582">
            <v>-4150.2000000001863</v>
          </cell>
          <cell r="BE582">
            <v>-56382.69999999553</v>
          </cell>
          <cell r="BF582">
            <v>-2732</v>
          </cell>
          <cell r="BG582">
            <v>-3081.5</v>
          </cell>
          <cell r="BH582">
            <v>-8445.7000000001863</v>
          </cell>
          <cell r="BI582">
            <v>-7705.7999999998137</v>
          </cell>
          <cell r="BJ582">
            <v>-6781.6000000005588</v>
          </cell>
          <cell r="BK582">
            <v>-6391.7000000001863</v>
          </cell>
          <cell r="BL582">
            <v>-640.20000000018626</v>
          </cell>
          <cell r="BM582">
            <v>-1879.7999999998137</v>
          </cell>
          <cell r="BN582">
            <v>-6579.1999999992549</v>
          </cell>
          <cell r="BO582">
            <v>-5176.3000000007451</v>
          </cell>
          <cell r="BP582">
            <v>-3822.2999999998137</v>
          </cell>
          <cell r="BQ582">
            <v>-3146.5999999996275</v>
          </cell>
          <cell r="BR582">
            <v>-61134.5</v>
          </cell>
          <cell r="BS582">
            <v>-3559.7999999998137</v>
          </cell>
          <cell r="BT582">
            <v>-2918</v>
          </cell>
          <cell r="BU582">
            <v>-8293.7999999998137</v>
          </cell>
          <cell r="BV582">
            <v>-8018.2000000001863</v>
          </cell>
          <cell r="BW582">
            <v>-8108</v>
          </cell>
          <cell r="BX582">
            <v>-4737</v>
          </cell>
          <cell r="BY582">
            <v>-714.09999999962747</v>
          </cell>
          <cell r="BZ582">
            <v>-1787.7999999998137</v>
          </cell>
          <cell r="CA582">
            <v>-6022</v>
          </cell>
          <cell r="CB582">
            <v>-6192.7999999998137</v>
          </cell>
          <cell r="CC582">
            <v>-6484.7000000001863</v>
          </cell>
          <cell r="CD582">
            <v>-4298.2999999998137</v>
          </cell>
          <cell r="CE582">
            <v>-29116.600000008941</v>
          </cell>
          <cell r="CF582">
            <v>-3701.7000000001863</v>
          </cell>
          <cell r="CG582">
            <v>-775.29999999981374</v>
          </cell>
          <cell r="CH582">
            <v>-1953.7999999998137</v>
          </cell>
          <cell r="CI582">
            <v>-8509.9000000003725</v>
          </cell>
          <cell r="CJ582">
            <v>-1939.7000000001863</v>
          </cell>
          <cell r="CK582">
            <v>-2775.7999999998137</v>
          </cell>
          <cell r="CL582">
            <v>-81</v>
          </cell>
          <cell r="CM582">
            <v>-1588.9000000003725</v>
          </cell>
          <cell r="CN582">
            <v>-2598.4000000003725</v>
          </cell>
          <cell r="CO582">
            <v>-4329.0999999996275</v>
          </cell>
          <cell r="CP582">
            <v>-863</v>
          </cell>
          <cell r="CQ582">
            <v>0</v>
          </cell>
          <cell r="CR582">
            <v>-10086.399999991059</v>
          </cell>
          <cell r="CS582">
            <v>-417</v>
          </cell>
          <cell r="CT582">
            <v>0</v>
          </cell>
          <cell r="CU582">
            <v>-1485.2999999998137</v>
          </cell>
          <cell r="CV582">
            <v>-2703.2000000001863</v>
          </cell>
          <cell r="CW582">
            <v>-2211.7999999998137</v>
          </cell>
          <cell r="CX582">
            <v>-442.20000000018626</v>
          </cell>
          <cell r="CY582">
            <v>-2.2999999998137355</v>
          </cell>
          <cell r="CZ582">
            <v>0</v>
          </cell>
          <cell r="DA582">
            <v>-1207.0999999996275</v>
          </cell>
          <cell r="DB582">
            <v>-1554</v>
          </cell>
          <cell r="DC582">
            <v>-63.5</v>
          </cell>
          <cell r="DD582">
            <v>0</v>
          </cell>
          <cell r="DE582">
            <v>-7922.6999999880791</v>
          </cell>
          <cell r="DF582">
            <v>0</v>
          </cell>
          <cell r="DG582">
            <v>-286.79999999981374</v>
          </cell>
          <cell r="DH582">
            <v>-2313.7999999998137</v>
          </cell>
          <cell r="DI582">
            <v>1874.7000000001863</v>
          </cell>
          <cell r="DJ582">
            <v>-3040.4000000003725</v>
          </cell>
          <cell r="DK582">
            <v>-602.09999999962747</v>
          </cell>
          <cell r="DL582">
            <v>0</v>
          </cell>
          <cell r="DM582">
            <v>0</v>
          </cell>
          <cell r="DN582">
            <v>-1115.3999999994412</v>
          </cell>
          <cell r="DO582">
            <v>-1850.2000000001863</v>
          </cell>
          <cell r="DP582">
            <v>-588.70000000018626</v>
          </cell>
          <cell r="DQ582">
            <v>0</v>
          </cell>
          <cell r="DR582">
            <v>-11921.29999999702</v>
          </cell>
          <cell r="DS582">
            <v>-56.700000000186265</v>
          </cell>
          <cell r="DT582">
            <v>-490.79999999981374</v>
          </cell>
          <cell r="DU582">
            <v>-1940.6000000005588</v>
          </cell>
          <cell r="DV582">
            <v>-5058.5</v>
          </cell>
          <cell r="DW582">
            <v>-1521</v>
          </cell>
          <cell r="DX582">
            <v>-188.79999999981374</v>
          </cell>
          <cell r="DY582">
            <v>0</v>
          </cell>
          <cell r="DZ582">
            <v>0</v>
          </cell>
          <cell r="EA582">
            <v>-1114.7000000001863</v>
          </cell>
          <cell r="EB582">
            <v>-1036.5</v>
          </cell>
          <cell r="EC582">
            <v>-513.70000000018626</v>
          </cell>
          <cell r="ED582">
            <v>0</v>
          </cell>
        </row>
        <row r="583">
          <cell r="F583">
            <v>-5061.9999999990687</v>
          </cell>
          <cell r="G583">
            <v>-6645.8999999994412</v>
          </cell>
          <cell r="H583">
            <v>-3788.7000000001863</v>
          </cell>
          <cell r="I583">
            <v>-3016.1999999997206</v>
          </cell>
          <cell r="J583">
            <v>-3259.7000000001863</v>
          </cell>
          <cell r="K583">
            <v>-7852.7400000002235</v>
          </cell>
          <cell r="L583">
            <v>-1883.4000000003725</v>
          </cell>
          <cell r="M583">
            <v>-8095.1999999992549</v>
          </cell>
          <cell r="N583">
            <v>-10483.199999999255</v>
          </cell>
          <cell r="O583">
            <v>-4645.160000000149</v>
          </cell>
          <cell r="P583">
            <v>-6468.1999999992549</v>
          </cell>
          <cell r="Q583">
            <v>-2207.5</v>
          </cell>
          <cell r="R583">
            <v>-56736.880000002682</v>
          </cell>
          <cell r="S583">
            <v>-3349.5</v>
          </cell>
          <cell r="T583">
            <v>-6343.1999999992549</v>
          </cell>
          <cell r="U583">
            <v>-5074.7000000001863</v>
          </cell>
          <cell r="V583">
            <v>-2891.9900000002235</v>
          </cell>
          <cell r="W583">
            <v>-1960.7900000000373</v>
          </cell>
          <cell r="X583">
            <v>-971.79999999981374</v>
          </cell>
          <cell r="Y583">
            <v>-2309.0000000009313</v>
          </cell>
          <cell r="Z583">
            <v>-9617.6999999992549</v>
          </cell>
          <cell r="AA583">
            <v>-10545.340000000782</v>
          </cell>
          <cell r="AB583">
            <v>-4461.0600000005215</v>
          </cell>
          <cell r="AC583">
            <v>-6586.8000000007451</v>
          </cell>
          <cell r="AD583">
            <v>-2625.0000000009313</v>
          </cell>
          <cell r="AE583">
            <v>-55485.289999991655</v>
          </cell>
          <cell r="AF583">
            <v>-4878.0999999996275</v>
          </cell>
          <cell r="AG583">
            <v>-3936.5999999996275</v>
          </cell>
          <cell r="AH583">
            <v>-5116.7999999988824</v>
          </cell>
          <cell r="AI583">
            <v>-3367.2599999997765</v>
          </cell>
          <cell r="AJ583">
            <v>-2918.9999999990687</v>
          </cell>
          <cell r="AK583">
            <v>-2129.7999999998137</v>
          </cell>
          <cell r="AL583">
            <v>-1447.3999999985099</v>
          </cell>
          <cell r="AM583">
            <v>-9699.2999999998137</v>
          </cell>
          <cell r="AN583">
            <v>-7929.6399999996647</v>
          </cell>
          <cell r="AO583">
            <v>-7217.6899999994785</v>
          </cell>
          <cell r="AP583">
            <v>-5103.8000000007451</v>
          </cell>
          <cell r="AQ583">
            <v>-1739.8999999994412</v>
          </cell>
          <cell r="AR583">
            <v>-58561.25</v>
          </cell>
          <cell r="AS583">
            <v>-4636.9000000003725</v>
          </cell>
          <cell r="AT583">
            <v>-3948.5</v>
          </cell>
          <cell r="AU583">
            <v>-4250.0999999996275</v>
          </cell>
          <cell r="AV583">
            <v>-2045.5099999997765</v>
          </cell>
          <cell r="AW583">
            <v>-6651.2800000002608</v>
          </cell>
          <cell r="AX583">
            <v>-5215.7000000001863</v>
          </cell>
          <cell r="AY583">
            <v>-2040.0000000009313</v>
          </cell>
          <cell r="AZ583">
            <v>-12512.100000000559</v>
          </cell>
          <cell r="BA583">
            <v>-5099.8000000002794</v>
          </cell>
          <cell r="BB583">
            <v>-6093.4599999999627</v>
          </cell>
          <cell r="BC583">
            <v>-4153.1000000005588</v>
          </cell>
          <cell r="BD583">
            <v>-1914.8000000007451</v>
          </cell>
          <cell r="BE583">
            <v>-58283.689999997616</v>
          </cell>
          <cell r="BF583">
            <v>-3732.2999999998137</v>
          </cell>
          <cell r="BG583">
            <v>-3478.1000000005588</v>
          </cell>
          <cell r="BH583">
            <v>-4106.5999999996275</v>
          </cell>
          <cell r="BI583">
            <v>-2627.6599999996834</v>
          </cell>
          <cell r="BJ583">
            <v>-5742.2000000001863</v>
          </cell>
          <cell r="BK583">
            <v>-4412.0000000009313</v>
          </cell>
          <cell r="BL583">
            <v>-3715.3999999994412</v>
          </cell>
          <cell r="BM583">
            <v>-11997.099999999627</v>
          </cell>
          <cell r="BN583">
            <v>-7228.339999999851</v>
          </cell>
          <cell r="BO583">
            <v>-5664.5400000000373</v>
          </cell>
          <cell r="BP583">
            <v>-3893.6000000005588</v>
          </cell>
          <cell r="BQ583">
            <v>-1685.8500000005588</v>
          </cell>
          <cell r="BR583">
            <v>-53586.840000003576</v>
          </cell>
          <cell r="BS583">
            <v>-2231.7799999993294</v>
          </cell>
          <cell r="BT583">
            <v>-3200.4999999990687</v>
          </cell>
          <cell r="BU583">
            <v>-4950.0999999996275</v>
          </cell>
          <cell r="BV583">
            <v>-2444.5699999998324</v>
          </cell>
          <cell r="BW583">
            <v>-6436.6999999992549</v>
          </cell>
          <cell r="BX583">
            <v>-5863</v>
          </cell>
          <cell r="BY583">
            <v>-2546.5</v>
          </cell>
          <cell r="BZ583">
            <v>-12089.100000000559</v>
          </cell>
          <cell r="CA583">
            <v>-6969.7399999997579</v>
          </cell>
          <cell r="CB583">
            <v>-4230.7900000000373</v>
          </cell>
          <cell r="CC583">
            <v>-1450.7500000004657</v>
          </cell>
          <cell r="CD583">
            <v>-1173.3100000005215</v>
          </cell>
          <cell r="CE583">
            <v>-65737.140000008047</v>
          </cell>
          <cell r="CF583">
            <v>-2353.4500000001863</v>
          </cell>
          <cell r="CG583">
            <v>-3872.3000000007451</v>
          </cell>
          <cell r="CH583">
            <v>-6642.6000000014901</v>
          </cell>
          <cell r="CI583">
            <v>-3403.8499999996275</v>
          </cell>
          <cell r="CJ583">
            <v>-9678.5</v>
          </cell>
          <cell r="CK583">
            <v>-6102.8000000007451</v>
          </cell>
          <cell r="CL583">
            <v>-4214.4000000003725</v>
          </cell>
          <cell r="CM583">
            <v>-11101.60000000149</v>
          </cell>
          <cell r="CN583">
            <v>-6996.2599999997765</v>
          </cell>
          <cell r="CO583">
            <v>-5205.2800000011921</v>
          </cell>
          <cell r="CP583">
            <v>-3497.1000000005588</v>
          </cell>
          <cell r="CQ583">
            <v>-2669</v>
          </cell>
          <cell r="CR583">
            <v>-74638.480000004172</v>
          </cell>
          <cell r="CS583">
            <v>-12889.699999999255</v>
          </cell>
          <cell r="CT583">
            <v>-6776.7000000001863</v>
          </cell>
          <cell r="CU583">
            <v>-5138.3999999985099</v>
          </cell>
          <cell r="CV583">
            <v>-6176.5400000009686</v>
          </cell>
          <cell r="CW583">
            <v>-9045.4000000003725</v>
          </cell>
          <cell r="CX583">
            <v>-6342.2000000001863</v>
          </cell>
          <cell r="CY583">
            <v>-868</v>
          </cell>
          <cell r="CZ583">
            <v>-11402</v>
          </cell>
          <cell r="DA583">
            <v>-5563.8000000002794</v>
          </cell>
          <cell r="DB583">
            <v>-4014.0400000000373</v>
          </cell>
          <cell r="DC583">
            <v>-4246.5</v>
          </cell>
          <cell r="DD583">
            <v>-2175.2000000011176</v>
          </cell>
          <cell r="DE583">
            <v>-71013.409999996424</v>
          </cell>
          <cell r="DF583">
            <v>-3983.5999999996275</v>
          </cell>
          <cell r="DG583">
            <v>-5178.9000000003725</v>
          </cell>
          <cell r="DH583">
            <v>-4914.7999999998137</v>
          </cell>
          <cell r="DI583">
            <v>-5120.3500000005588</v>
          </cell>
          <cell r="DJ583">
            <v>-8567</v>
          </cell>
          <cell r="DK583">
            <v>-7372.5</v>
          </cell>
          <cell r="DL583">
            <v>-4439</v>
          </cell>
          <cell r="DM583">
            <v>-12565.200000001118</v>
          </cell>
          <cell r="DN583">
            <v>-5846.6599999996834</v>
          </cell>
          <cell r="DO583">
            <v>-5278.4000000003725</v>
          </cell>
          <cell r="DP583">
            <v>-4801.7999999988824</v>
          </cell>
          <cell r="DQ583">
            <v>-2945.1999999992549</v>
          </cell>
          <cell r="DR583">
            <v>-73131.689999997616</v>
          </cell>
          <cell r="DS583">
            <v>-3410.2000000011176</v>
          </cell>
          <cell r="DT583">
            <v>-4980.2000000001863</v>
          </cell>
          <cell r="DU583">
            <v>-5489.5</v>
          </cell>
          <cell r="DV583">
            <v>-5624.4599999999627</v>
          </cell>
          <cell r="DW583">
            <v>-9991.5</v>
          </cell>
          <cell r="DX583">
            <v>-8575.1999999992549</v>
          </cell>
          <cell r="DY583">
            <v>-3879.4000000003725</v>
          </cell>
          <cell r="DZ583">
            <v>-10665.299999998882</v>
          </cell>
          <cell r="EA583">
            <v>-6985.0800000000745</v>
          </cell>
          <cell r="EB583">
            <v>-6059.5499999998137</v>
          </cell>
          <cell r="EC583">
            <v>-4596.0999999996275</v>
          </cell>
          <cell r="ED583">
            <v>-2875.2000000011176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-384.39999999990687</v>
          </cell>
          <cell r="K584">
            <v>-774.41000000014901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-331.5599999986589</v>
          </cell>
          <cell r="S584">
            <v>0</v>
          </cell>
          <cell r="T584">
            <v>0</v>
          </cell>
          <cell r="U584">
            <v>0</v>
          </cell>
          <cell r="V584">
            <v>-161.79999999981374</v>
          </cell>
          <cell r="W584">
            <v>-169.76000000024214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-76.809999998658895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-76.810000000055879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-2372.2599999979138</v>
          </cell>
          <cell r="AS584">
            <v>0</v>
          </cell>
          <cell r="AT584">
            <v>-55.399999999906868</v>
          </cell>
          <cell r="AU584">
            <v>-222.6999999997206</v>
          </cell>
          <cell r="AV584">
            <v>-1716.8000000002794</v>
          </cell>
          <cell r="AW584">
            <v>-234.75999999977648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-76.5</v>
          </cell>
          <cell r="BC584">
            <v>-66.099999999627471</v>
          </cell>
          <cell r="BD584">
            <v>0</v>
          </cell>
          <cell r="BE584">
            <v>-6972.9700000006706</v>
          </cell>
          <cell r="BF584">
            <v>-427.81000000005588</v>
          </cell>
          <cell r="BG584">
            <v>-732.94000000006054</v>
          </cell>
          <cell r="BH584">
            <v>-529.31999999983236</v>
          </cell>
          <cell r="BI584">
            <v>-225.04999999993015</v>
          </cell>
          <cell r="BJ584">
            <v>-1.0399999999208376</v>
          </cell>
          <cell r="BK584">
            <v>-462.83000000007451</v>
          </cell>
          <cell r="BL584">
            <v>-604.18999999994412</v>
          </cell>
          <cell r="BM584">
            <v>-1680.0200000002515</v>
          </cell>
          <cell r="BN584">
            <v>-782.54000000003725</v>
          </cell>
          <cell r="BO584">
            <v>-536.5</v>
          </cell>
          <cell r="BP584">
            <v>-531.82000000018161</v>
          </cell>
          <cell r="BQ584">
            <v>-458.9100000000326</v>
          </cell>
          <cell r="BR584">
            <v>-6540.5799999982119</v>
          </cell>
          <cell r="BS584">
            <v>-135.62000000011176</v>
          </cell>
          <cell r="BT584">
            <v>-759.64000000001397</v>
          </cell>
          <cell r="BU584">
            <v>-540.62999999988824</v>
          </cell>
          <cell r="BV584">
            <v>-201.82000000006519</v>
          </cell>
          <cell r="BW584">
            <v>-770.8399999999674</v>
          </cell>
          <cell r="BX584">
            <v>-476.46999999997206</v>
          </cell>
          <cell r="BY584">
            <v>-754.94999999995343</v>
          </cell>
          <cell r="BZ584">
            <v>-1552.1000000000931</v>
          </cell>
          <cell r="CA584">
            <v>-352.71000000007916</v>
          </cell>
          <cell r="CB584">
            <v>-542.44999999995343</v>
          </cell>
          <cell r="CC584">
            <v>-236.35000000009313</v>
          </cell>
          <cell r="CD584">
            <v>-217</v>
          </cell>
          <cell r="CE584">
            <v>-10301.309999998659</v>
          </cell>
          <cell r="CF584">
            <v>-157.58000000007451</v>
          </cell>
          <cell r="CG584">
            <v>-823.69999999995343</v>
          </cell>
          <cell r="CH584">
            <v>-720.20999999996275</v>
          </cell>
          <cell r="CI584">
            <v>-233.82000000006519</v>
          </cell>
          <cell r="CJ584">
            <v>-1335.3599999998696</v>
          </cell>
          <cell r="CK584">
            <v>-929.81999999994878</v>
          </cell>
          <cell r="CL584">
            <v>-837.10000000009313</v>
          </cell>
          <cell r="CM584">
            <v>-1998.5999999998603</v>
          </cell>
          <cell r="CN584">
            <v>-631.59000000008382</v>
          </cell>
          <cell r="CO584">
            <v>-1620.6600000000326</v>
          </cell>
          <cell r="CP584">
            <v>-385.04000000003725</v>
          </cell>
          <cell r="CQ584">
            <v>-627.83000000007451</v>
          </cell>
          <cell r="CR584">
            <v>-19892.459999999031</v>
          </cell>
          <cell r="CS584">
            <v>-6045.8899999998976</v>
          </cell>
          <cell r="CT584">
            <v>-772.67999999993481</v>
          </cell>
          <cell r="CU584">
            <v>-1508.7999999998137</v>
          </cell>
          <cell r="CV584">
            <v>-1332.1499999999069</v>
          </cell>
          <cell r="CW584">
            <v>-1313.3699999999953</v>
          </cell>
          <cell r="CX584">
            <v>-1350.5600000000559</v>
          </cell>
          <cell r="CY584">
            <v>-358.04000000003725</v>
          </cell>
          <cell r="CZ584">
            <v>-2225.6499999999069</v>
          </cell>
          <cell r="DA584">
            <v>-1068.0200000000186</v>
          </cell>
          <cell r="DB584">
            <v>-1525.25</v>
          </cell>
          <cell r="DC584">
            <v>-1670.3500000000931</v>
          </cell>
          <cell r="DD584">
            <v>-721.70000000018626</v>
          </cell>
          <cell r="DE584">
            <v>-13704.329999998212</v>
          </cell>
          <cell r="DF584">
            <v>-1271.7399999999907</v>
          </cell>
          <cell r="DG584">
            <v>-815.23999999987427</v>
          </cell>
          <cell r="DH584">
            <v>-1556.8000000000466</v>
          </cell>
          <cell r="DI584">
            <v>-931.65000000002328</v>
          </cell>
          <cell r="DJ584">
            <v>-1442.2800000000279</v>
          </cell>
          <cell r="DK584">
            <v>-992.54000000003725</v>
          </cell>
          <cell r="DL584">
            <v>-984.07999999984168</v>
          </cell>
          <cell r="DM584">
            <v>-1653.3200000000652</v>
          </cell>
          <cell r="DN584">
            <v>-574.18000000016764</v>
          </cell>
          <cell r="DO584">
            <v>-1911.25</v>
          </cell>
          <cell r="DP584">
            <v>-747.25</v>
          </cell>
          <cell r="DQ584">
            <v>-824</v>
          </cell>
          <cell r="DR584">
            <v>-12460.160000000149</v>
          </cell>
          <cell r="DS584">
            <v>-1415.1999999999534</v>
          </cell>
          <cell r="DT584">
            <v>-629.95999999996275</v>
          </cell>
          <cell r="DU584">
            <v>-1272.8999999999069</v>
          </cell>
          <cell r="DV584">
            <v>-599.30000000004657</v>
          </cell>
          <cell r="DW584">
            <v>-653.69000000006054</v>
          </cell>
          <cell r="DX584">
            <v>-1921.0200000002515</v>
          </cell>
          <cell r="DY584">
            <v>-913.16000000014901</v>
          </cell>
          <cell r="DZ584">
            <v>-1376.6999999999534</v>
          </cell>
          <cell r="EA584">
            <v>-783.03000000002794</v>
          </cell>
          <cell r="EB584">
            <v>-704.25</v>
          </cell>
          <cell r="EC584">
            <v>-757.69999999995343</v>
          </cell>
          <cell r="ED584">
            <v>-1433.25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-365.80000000074506</v>
          </cell>
          <cell r="AS585">
            <v>0</v>
          </cell>
          <cell r="AT585">
            <v>0</v>
          </cell>
          <cell r="AU585">
            <v>0</v>
          </cell>
          <cell r="AV585">
            <v>-365.79999999981374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-347.09999999776483</v>
          </cell>
          <cell r="BF585">
            <v>0</v>
          </cell>
          <cell r="BG585">
            <v>0</v>
          </cell>
          <cell r="BH585">
            <v>-164</v>
          </cell>
          <cell r="BI585">
            <v>-181</v>
          </cell>
          <cell r="BJ585">
            <v>-2.1000000000931323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-26</v>
          </cell>
          <cell r="CF585">
            <v>0</v>
          </cell>
          <cell r="CG585">
            <v>0</v>
          </cell>
          <cell r="CH585">
            <v>-26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-534.59999999776483</v>
          </cell>
          <cell r="DS585">
            <v>0</v>
          </cell>
          <cell r="DT585">
            <v>0</v>
          </cell>
          <cell r="DU585">
            <v>0</v>
          </cell>
          <cell r="DV585">
            <v>-534.5999999998603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-495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-56.299999999813735</v>
          </cell>
          <cell r="O587">
            <v>0</v>
          </cell>
          <cell r="P587">
            <v>0</v>
          </cell>
          <cell r="Q587">
            <v>-610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-498.5</v>
          </cell>
          <cell r="AS587">
            <v>0</v>
          </cell>
          <cell r="AT587">
            <v>0</v>
          </cell>
          <cell r="AU587">
            <v>0</v>
          </cell>
          <cell r="AV587">
            <v>-291.5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-207</v>
          </cell>
          <cell r="BB587">
            <v>0</v>
          </cell>
          <cell r="BC587">
            <v>0</v>
          </cell>
          <cell r="BD587">
            <v>0</v>
          </cell>
          <cell r="BE587">
            <v>-861.59999999962747</v>
          </cell>
          <cell r="BF587">
            <v>-90.799999999813735</v>
          </cell>
          <cell r="BG587">
            <v>0</v>
          </cell>
          <cell r="BH587">
            <v>0</v>
          </cell>
          <cell r="BI587">
            <v>-611.59999999962747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-159.20000000018626</v>
          </cell>
          <cell r="BO587">
            <v>0</v>
          </cell>
          <cell r="BP587">
            <v>0</v>
          </cell>
          <cell r="BQ587">
            <v>0</v>
          </cell>
          <cell r="BR587">
            <v>-2426.3000000007451</v>
          </cell>
          <cell r="BS587">
            <v>-972.20000000018626</v>
          </cell>
          <cell r="BT587">
            <v>0</v>
          </cell>
          <cell r="BU587">
            <v>0</v>
          </cell>
          <cell r="BV587">
            <v>-625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-188.59999999962747</v>
          </cell>
          <cell r="CB587">
            <v>0</v>
          </cell>
          <cell r="CC587">
            <v>0</v>
          </cell>
          <cell r="CD587">
            <v>-640.5</v>
          </cell>
          <cell r="CE587">
            <v>-5111.1000000014901</v>
          </cell>
          <cell r="CF587">
            <v>-997.20000000018626</v>
          </cell>
          <cell r="CG587">
            <v>0</v>
          </cell>
          <cell r="CH587">
            <v>0</v>
          </cell>
          <cell r="CI587">
            <v>-1253.2000000001863</v>
          </cell>
          <cell r="CJ587">
            <v>0</v>
          </cell>
          <cell r="CK587">
            <v>0</v>
          </cell>
          <cell r="CL587">
            <v>0</v>
          </cell>
          <cell r="CM587">
            <v>-93.700000000186265</v>
          </cell>
          <cell r="CN587">
            <v>-918.5</v>
          </cell>
          <cell r="CO587">
            <v>0</v>
          </cell>
          <cell r="CP587">
            <v>-1182.2000000001863</v>
          </cell>
          <cell r="CQ587">
            <v>-666.29999999981374</v>
          </cell>
          <cell r="CR587">
            <v>-2794.8999999994412</v>
          </cell>
          <cell r="CS587">
            <v>-2246.2999999998137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-548.60000000009313</v>
          </cell>
          <cell r="DB587">
            <v>0</v>
          </cell>
          <cell r="DC587">
            <v>0</v>
          </cell>
          <cell r="DD587">
            <v>0</v>
          </cell>
          <cell r="DE587">
            <v>-2128.8999999994412</v>
          </cell>
          <cell r="DF587">
            <v>0</v>
          </cell>
          <cell r="DG587">
            <v>0</v>
          </cell>
          <cell r="DH587">
            <v>0</v>
          </cell>
          <cell r="DI587">
            <v>-347.79999999981374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-1781.1000000000931</v>
          </cell>
          <cell r="DO587">
            <v>0</v>
          </cell>
          <cell r="DP587">
            <v>0</v>
          </cell>
          <cell r="DQ587">
            <v>0</v>
          </cell>
          <cell r="DR587">
            <v>-1917.6000000000931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-417.10000000009313</v>
          </cell>
          <cell r="EA587">
            <v>-1500.5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-2.0509999999776483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-477.51000000000931</v>
          </cell>
          <cell r="L589">
            <v>-29.269999999552965</v>
          </cell>
          <cell r="M589">
            <v>-28.209999999962747</v>
          </cell>
          <cell r="N589">
            <v>-304.4499999997206</v>
          </cell>
          <cell r="O589">
            <v>0</v>
          </cell>
          <cell r="P589">
            <v>0</v>
          </cell>
          <cell r="Q589">
            <v>0</v>
          </cell>
          <cell r="R589">
            <v>-201.4400000013411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-76.510000000242144</v>
          </cell>
          <cell r="Z589">
            <v>-36.879999999888241</v>
          </cell>
          <cell r="AA589">
            <v>-53.5</v>
          </cell>
          <cell r="AB589">
            <v>-18.220000000204891</v>
          </cell>
          <cell r="AC589">
            <v>0</v>
          </cell>
          <cell r="AD589">
            <v>-16.330000000074506</v>
          </cell>
          <cell r="AE589">
            <v>-197.3099999986589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-48.959999999962747</v>
          </cell>
          <cell r="AN589">
            <v>-148.34999999962747</v>
          </cell>
          <cell r="AO589">
            <v>0</v>
          </cell>
          <cell r="AP589">
            <v>0</v>
          </cell>
          <cell r="AQ589">
            <v>0</v>
          </cell>
          <cell r="AR589">
            <v>-1379.5999999977648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-84.550000000279397</v>
          </cell>
          <cell r="BA589">
            <v>-565.45000000018626</v>
          </cell>
          <cell r="BB589">
            <v>-314.29999999981374</v>
          </cell>
          <cell r="BC589">
            <v>0</v>
          </cell>
          <cell r="BD589">
            <v>-415.29999999981374</v>
          </cell>
          <cell r="BE589">
            <v>-536.20999999716878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-19.739999999757856</v>
          </cell>
          <cell r="BM589">
            <v>-60.729999999981374</v>
          </cell>
          <cell r="BN589">
            <v>-188.72999999998137</v>
          </cell>
          <cell r="BO589">
            <v>-186.20999999996275</v>
          </cell>
          <cell r="BP589">
            <v>0</v>
          </cell>
          <cell r="BQ589">
            <v>-80.799999999813735</v>
          </cell>
          <cell r="BR589">
            <v>-1093.9800000023097</v>
          </cell>
          <cell r="BS589">
            <v>-246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-5.0499999998137355</v>
          </cell>
          <cell r="BZ589">
            <v>-45.450000000186265</v>
          </cell>
          <cell r="CA589">
            <v>-341.25999999977648</v>
          </cell>
          <cell r="CB589">
            <v>-172.1999999997206</v>
          </cell>
          <cell r="CC589">
            <v>-179</v>
          </cell>
          <cell r="CD589">
            <v>-105.02000000001863</v>
          </cell>
          <cell r="CE589">
            <v>-2162.769999999553</v>
          </cell>
          <cell r="CF589">
            <v>-256.52000000001863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3.4199999999254942</v>
          </cell>
          <cell r="CM589">
            <v>-144.96999999973923</v>
          </cell>
          <cell r="CN589">
            <v>-751.20000000018626</v>
          </cell>
          <cell r="CO589">
            <v>-460.79999999981374</v>
          </cell>
          <cell r="CP589">
            <v>0</v>
          </cell>
          <cell r="CQ589">
            <v>-552.70000000018626</v>
          </cell>
          <cell r="CR589">
            <v>-1758.5499999998137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-855.27000000001863</v>
          </cell>
          <cell r="DA589">
            <v>-903.28000000026077</v>
          </cell>
          <cell r="DB589">
            <v>0</v>
          </cell>
          <cell r="DC589">
            <v>0</v>
          </cell>
          <cell r="DD589">
            <v>0</v>
          </cell>
          <cell r="DE589">
            <v>-2546.9400000013411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-462</v>
          </cell>
          <cell r="DM589">
            <v>-802.24000000068918</v>
          </cell>
          <cell r="DN589">
            <v>-1153.9000000001397</v>
          </cell>
          <cell r="DO589">
            <v>0</v>
          </cell>
          <cell r="DP589">
            <v>0</v>
          </cell>
          <cell r="DQ589">
            <v>-128.79999999981374</v>
          </cell>
          <cell r="DR589">
            <v>-3735.6299999989569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-214.04000000003725</v>
          </cell>
          <cell r="DZ589">
            <v>-938.85999999986961</v>
          </cell>
          <cell r="EA589">
            <v>-1700.7899999998044</v>
          </cell>
          <cell r="EB589">
            <v>-881.93999999994412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-1.5830000000132713</v>
          </cell>
          <cell r="L591">
            <v>-7.25</v>
          </cell>
          <cell r="M591">
            <v>-2.7700000000186265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-210.92599999997765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-34.005000000004657</v>
          </cell>
          <cell r="Z591">
            <v>-176.84999999997672</v>
          </cell>
          <cell r="AA591">
            <v>-7.099999999627471E-2</v>
          </cell>
          <cell r="AB591">
            <v>0</v>
          </cell>
          <cell r="AC591">
            <v>0</v>
          </cell>
          <cell r="AD591">
            <v>0</v>
          </cell>
          <cell r="AE591">
            <v>-0.25199999986216426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-3.2000000006519258E-2</v>
          </cell>
          <cell r="AM591">
            <v>0</v>
          </cell>
          <cell r="AN591">
            <v>-0.21999999997206032</v>
          </cell>
          <cell r="AO591">
            <v>0</v>
          </cell>
          <cell r="AP591">
            <v>0</v>
          </cell>
          <cell r="AQ591">
            <v>0</v>
          </cell>
          <cell r="AR591">
            <v>-162.78999999957159</v>
          </cell>
          <cell r="AS591">
            <v>0</v>
          </cell>
          <cell r="AT591">
            <v>0</v>
          </cell>
          <cell r="AU591">
            <v>0</v>
          </cell>
          <cell r="AV591">
            <v>-162.78999999997905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150.83299999916926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-2.9999999969732016E-2</v>
          </cell>
          <cell r="BK591">
            <v>0</v>
          </cell>
          <cell r="BL591">
            <v>-3.0000000027939677E-2</v>
          </cell>
          <cell r="BM591">
            <v>-2.0460000000311993</v>
          </cell>
          <cell r="BN591">
            <v>-9.1039999999920838</v>
          </cell>
          <cell r="BO591">
            <v>-0.74600000004284084</v>
          </cell>
          <cell r="BP591">
            <v>162.78899999998976</v>
          </cell>
          <cell r="BQ591">
            <v>0</v>
          </cell>
          <cell r="BR591">
            <v>-88.41899999929592</v>
          </cell>
          <cell r="BS591">
            <v>0</v>
          </cell>
          <cell r="BT591">
            <v>0</v>
          </cell>
          <cell r="BU591">
            <v>0</v>
          </cell>
          <cell r="BV591">
            <v>-1.4100000000325963</v>
          </cell>
          <cell r="BW591">
            <v>-0.15999999997438863</v>
          </cell>
          <cell r="BX591">
            <v>0</v>
          </cell>
          <cell r="BY591">
            <v>-76.179999999934807</v>
          </cell>
          <cell r="BZ591">
            <v>-4.0699999999487773</v>
          </cell>
          <cell r="CA591">
            <v>-5.8790000000153668</v>
          </cell>
          <cell r="CB591">
            <v>-0.72000000003026798</v>
          </cell>
          <cell r="CC591">
            <v>0</v>
          </cell>
          <cell r="CD591">
            <v>0</v>
          </cell>
          <cell r="CE591">
            <v>-208.59599999990314</v>
          </cell>
          <cell r="CF591">
            <v>0</v>
          </cell>
          <cell r="CG591">
            <v>-162.78999999997905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-45.570999999996275</v>
          </cell>
          <cell r="CM591">
            <v>0</v>
          </cell>
          <cell r="CN591">
            <v>-0.23499999998603016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162.78600000031292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162.78600000002189</v>
          </cell>
          <cell r="DR591">
            <v>-325.57500000018626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-325.57499999998254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-312.79999999981374</v>
          </cell>
          <cell r="AS592">
            <v>0</v>
          </cell>
          <cell r="AT592">
            <v>-31.200000000069849</v>
          </cell>
          <cell r="AU592">
            <v>-62.649999999906868</v>
          </cell>
          <cell r="AV592">
            <v>-167.60000000003492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-25.800000000046566</v>
          </cell>
          <cell r="BD592">
            <v>-25.550000000046566</v>
          </cell>
          <cell r="BE592">
            <v>-180.10000000055879</v>
          </cell>
          <cell r="BF592">
            <v>0</v>
          </cell>
          <cell r="BG592">
            <v>-30.75</v>
          </cell>
          <cell r="BH592">
            <v>-21.349999999976717</v>
          </cell>
          <cell r="BI592">
            <v>-86.649999999965075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-41.349999999976717</v>
          </cell>
          <cell r="BP592">
            <v>0</v>
          </cell>
          <cell r="BQ592">
            <v>0</v>
          </cell>
          <cell r="BR592">
            <v>-247.09499999973923</v>
          </cell>
          <cell r="BS592">
            <v>0</v>
          </cell>
          <cell r="BT592">
            <v>-18.099999999976717</v>
          </cell>
          <cell r="BU592">
            <v>0</v>
          </cell>
          <cell r="BV592">
            <v>-148.84499999997206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-80.150000000023283</v>
          </cell>
          <cell r="CC592">
            <v>0</v>
          </cell>
          <cell r="CD592">
            <v>0</v>
          </cell>
          <cell r="CE592">
            <v>-244</v>
          </cell>
          <cell r="CF592">
            <v>0</v>
          </cell>
          <cell r="CG592">
            <v>-33.900000000023283</v>
          </cell>
          <cell r="CH592">
            <v>-96.800000000046566</v>
          </cell>
          <cell r="CI592">
            <v>-69.269999999960419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-25.630000000004657</v>
          </cell>
          <cell r="CO592">
            <v>0</v>
          </cell>
          <cell r="CP592">
            <v>-18.400000000023283</v>
          </cell>
          <cell r="CQ592">
            <v>0</v>
          </cell>
          <cell r="CR592">
            <v>-731.83499999996275</v>
          </cell>
          <cell r="CS592">
            <v>-32.150000000023283</v>
          </cell>
          <cell r="CT592">
            <v>-21.75</v>
          </cell>
          <cell r="CU592">
            <v>-53.699999999953434</v>
          </cell>
          <cell r="CV592">
            <v>-78.189999999944121</v>
          </cell>
          <cell r="CW592">
            <v>0</v>
          </cell>
          <cell r="CX592">
            <v>-24.275000000023283</v>
          </cell>
          <cell r="CY592">
            <v>0</v>
          </cell>
          <cell r="CZ592">
            <v>-10.850000000093132</v>
          </cell>
          <cell r="DA592">
            <v>-61.96999999997206</v>
          </cell>
          <cell r="DB592">
            <v>-59</v>
          </cell>
          <cell r="DC592">
            <v>-336.65000000002328</v>
          </cell>
          <cell r="DD592">
            <v>-53.300000000046566</v>
          </cell>
          <cell r="DE592">
            <v>-7310.8799999998882</v>
          </cell>
          <cell r="DF592">
            <v>-42</v>
          </cell>
          <cell r="DG592">
            <v>-74.830000000016298</v>
          </cell>
          <cell r="DH592">
            <v>-120.10000000009313</v>
          </cell>
          <cell r="DI592">
            <v>-6709.2300000000396</v>
          </cell>
          <cell r="DJ592">
            <v>0</v>
          </cell>
          <cell r="DK592">
            <v>-23.799999999988358</v>
          </cell>
          <cell r="DL592">
            <v>0</v>
          </cell>
          <cell r="DM592">
            <v>-21.400000000023283</v>
          </cell>
          <cell r="DN592">
            <v>-134.4199999999837</v>
          </cell>
          <cell r="DO592">
            <v>-58.399999999906868</v>
          </cell>
          <cell r="DP592">
            <v>-86.900000000023283</v>
          </cell>
          <cell r="DQ592">
            <v>-39.800000000046566</v>
          </cell>
          <cell r="DR592">
            <v>-531.18500000052154</v>
          </cell>
          <cell r="DS592">
            <v>-27.75</v>
          </cell>
          <cell r="DT592">
            <v>-106.48000000003958</v>
          </cell>
          <cell r="DU592">
            <v>-118.75</v>
          </cell>
          <cell r="DV592">
            <v>-50.130000000004657</v>
          </cell>
          <cell r="DW592">
            <v>0</v>
          </cell>
          <cell r="DX592">
            <v>0</v>
          </cell>
          <cell r="DY592">
            <v>0</v>
          </cell>
          <cell r="DZ592">
            <v>-6.8500000000931323</v>
          </cell>
          <cell r="EA592">
            <v>-46.224999999976717</v>
          </cell>
          <cell r="EB592">
            <v>-123.20000000006985</v>
          </cell>
          <cell r="EC592">
            <v>-33.699999999953434</v>
          </cell>
          <cell r="ED592">
            <v>-18.100000000034925</v>
          </cell>
        </row>
        <row r="593">
          <cell r="F593">
            <v>0</v>
          </cell>
          <cell r="G593">
            <v>0</v>
          </cell>
          <cell r="H593">
            <v>-182.5</v>
          </cell>
          <cell r="I593">
            <v>-476.20000000018626</v>
          </cell>
          <cell r="J593">
            <v>-533.5</v>
          </cell>
          <cell r="K593">
            <v>-520.29999999981374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-2019.1999999955297</v>
          </cell>
          <cell r="S593">
            <v>0</v>
          </cell>
          <cell r="T593">
            <v>0</v>
          </cell>
          <cell r="U593">
            <v>-1.2999999998137355</v>
          </cell>
          <cell r="V593">
            <v>-740.29999999981374</v>
          </cell>
          <cell r="W593">
            <v>-653.5999999998603</v>
          </cell>
          <cell r="X593">
            <v>-624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-3978.4000000059605</v>
          </cell>
          <cell r="AS593">
            <v>-34.700000000186265</v>
          </cell>
          <cell r="AT593">
            <v>-200.5</v>
          </cell>
          <cell r="AU593">
            <v>0</v>
          </cell>
          <cell r="AV593">
            <v>-1744.7000000001863</v>
          </cell>
          <cell r="AW593">
            <v>-181.10000000009313</v>
          </cell>
          <cell r="AX593">
            <v>0</v>
          </cell>
          <cell r="AY593">
            <v>0</v>
          </cell>
          <cell r="AZ593">
            <v>0</v>
          </cell>
          <cell r="BA593">
            <v>-966</v>
          </cell>
          <cell r="BB593">
            <v>-635.59999999962747</v>
          </cell>
          <cell r="BC593">
            <v>-139.20000000018626</v>
          </cell>
          <cell r="BD593">
            <v>-76.599999999627471</v>
          </cell>
          <cell r="BE593">
            <v>-2173.1000000014901</v>
          </cell>
          <cell r="BF593">
            <v>0</v>
          </cell>
          <cell r="BG593">
            <v>-136.29999999981374</v>
          </cell>
          <cell r="BH593">
            <v>-71.799999999813735</v>
          </cell>
          <cell r="BI593">
            <v>-1201.2000000001863</v>
          </cell>
          <cell r="BJ593">
            <v>-475.80000000004657</v>
          </cell>
          <cell r="BK593">
            <v>0</v>
          </cell>
          <cell r="BL593">
            <v>0</v>
          </cell>
          <cell r="BM593">
            <v>0</v>
          </cell>
          <cell r="BN593">
            <v>-130.79999999981374</v>
          </cell>
          <cell r="BO593">
            <v>-118.70000000018626</v>
          </cell>
          <cell r="BP593">
            <v>-38.5</v>
          </cell>
          <cell r="BQ593">
            <v>0</v>
          </cell>
          <cell r="BR593">
            <v>-3356.3000000044703</v>
          </cell>
          <cell r="BS593">
            <v>0</v>
          </cell>
          <cell r="BT593">
            <v>-59.700000000186265</v>
          </cell>
          <cell r="BU593">
            <v>-601.79999999981374</v>
          </cell>
          <cell r="BV593">
            <v>-1821.7999999998137</v>
          </cell>
          <cell r="BW593">
            <v>-176.4000000001397</v>
          </cell>
          <cell r="BX593">
            <v>-439.70000000018626</v>
          </cell>
          <cell r="BY593">
            <v>0</v>
          </cell>
          <cell r="BZ593">
            <v>0</v>
          </cell>
          <cell r="CA593">
            <v>0</v>
          </cell>
          <cell r="CB593">
            <v>-195.59999999962747</v>
          </cell>
          <cell r="CC593">
            <v>-34.5</v>
          </cell>
          <cell r="CD593">
            <v>-26.799999999813735</v>
          </cell>
          <cell r="CE593">
            <v>-3852.1999999992549</v>
          </cell>
          <cell r="CF593">
            <v>-115.79999999981374</v>
          </cell>
          <cell r="CG593">
            <v>-1253.2000000001863</v>
          </cell>
          <cell r="CH593">
            <v>0</v>
          </cell>
          <cell r="CI593">
            <v>-1312.7000000001863</v>
          </cell>
          <cell r="CJ593">
            <v>0</v>
          </cell>
          <cell r="CK593">
            <v>0</v>
          </cell>
          <cell r="CL593">
            <v>0</v>
          </cell>
          <cell r="CM593">
            <v>-150</v>
          </cell>
          <cell r="CN593">
            <v>-130</v>
          </cell>
          <cell r="CO593">
            <v>-467.70000000018626</v>
          </cell>
          <cell r="CP593">
            <v>-422.79999999981374</v>
          </cell>
          <cell r="CQ593">
            <v>0</v>
          </cell>
          <cell r="CR593">
            <v>-3561.5999999996275</v>
          </cell>
          <cell r="CS593">
            <v>-1425.2000000001863</v>
          </cell>
          <cell r="CT593">
            <v>-518.10000000009313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-303.6999999997206</v>
          </cell>
          <cell r="CZ593">
            <v>-422.5</v>
          </cell>
          <cell r="DA593">
            <v>239.59999999962747</v>
          </cell>
          <cell r="DB593">
            <v>-537.79999999981374</v>
          </cell>
          <cell r="DC593">
            <v>0</v>
          </cell>
          <cell r="DD593">
            <v>-593.89999999990687</v>
          </cell>
          <cell r="DE593">
            <v>-4528.0999999996275</v>
          </cell>
          <cell r="DF593">
            <v>-311.29999999981374</v>
          </cell>
          <cell r="DG593">
            <v>-675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-115.79999999981374</v>
          </cell>
          <cell r="DM593">
            <v>-491.20000000018626</v>
          </cell>
          <cell r="DN593">
            <v>-1201.2999999998137</v>
          </cell>
          <cell r="DO593">
            <v>-581</v>
          </cell>
          <cell r="DP593">
            <v>-1152.5</v>
          </cell>
          <cell r="DQ593">
            <v>0</v>
          </cell>
          <cell r="DR593">
            <v>-6331.1000000052154</v>
          </cell>
          <cell r="DS593">
            <v>-343</v>
          </cell>
          <cell r="DT593">
            <v>-353.79999999981374</v>
          </cell>
          <cell r="DU593">
            <v>0</v>
          </cell>
          <cell r="DV593">
            <v>-855.70000000018626</v>
          </cell>
          <cell r="DW593">
            <v>0</v>
          </cell>
          <cell r="DX593">
            <v>0</v>
          </cell>
          <cell r="DY593">
            <v>-31.200000000186265</v>
          </cell>
          <cell r="DZ593">
            <v>-932.5</v>
          </cell>
          <cell r="EA593">
            <v>-1050.5</v>
          </cell>
          <cell r="EB593">
            <v>-1354.2000000001863</v>
          </cell>
          <cell r="EC593">
            <v>-968.20000000018626</v>
          </cell>
          <cell r="ED593">
            <v>-442</v>
          </cell>
        </row>
        <row r="594">
          <cell r="F594">
            <v>-171.59999999962747</v>
          </cell>
          <cell r="G594">
            <v>-108.05499999970198</v>
          </cell>
          <cell r="H594">
            <v>-300.29999999981374</v>
          </cell>
          <cell r="I594">
            <v>-993.70000000018626</v>
          </cell>
          <cell r="J594">
            <v>-837.52999999979511</v>
          </cell>
          <cell r="K594">
            <v>-603.65400000009686</v>
          </cell>
          <cell r="L594">
            <v>-135</v>
          </cell>
          <cell r="M594">
            <v>0</v>
          </cell>
          <cell r="N594">
            <v>-234.29999999981374</v>
          </cell>
          <cell r="O594">
            <v>-78.809999999590218</v>
          </cell>
          <cell r="P594">
            <v>0</v>
          </cell>
          <cell r="Q594">
            <v>-83.5</v>
          </cell>
          <cell r="R594">
            <v>-3619.4799999967217</v>
          </cell>
          <cell r="S594">
            <v>-152.20000000018626</v>
          </cell>
          <cell r="T594">
            <v>-188.5</v>
          </cell>
          <cell r="U594">
            <v>-85.700000000186265</v>
          </cell>
          <cell r="V594">
            <v>-666.5</v>
          </cell>
          <cell r="W594">
            <v>-423.40000000037253</v>
          </cell>
          <cell r="X594">
            <v>-1003</v>
          </cell>
          <cell r="Y594">
            <v>-259.02999999979511</v>
          </cell>
          <cell r="Z594">
            <v>-352.62000000011176</v>
          </cell>
          <cell r="AA594">
            <v>-266.72999999998137</v>
          </cell>
          <cell r="AB594">
            <v>-221.79999999981374</v>
          </cell>
          <cell r="AC594">
            <v>0</v>
          </cell>
          <cell r="AD594">
            <v>0</v>
          </cell>
          <cell r="AE594">
            <v>-1263.9999999962747</v>
          </cell>
          <cell r="AF594">
            <v>-2.2000000001862645</v>
          </cell>
          <cell r="AG594">
            <v>-3.2000000001862645</v>
          </cell>
          <cell r="AH594">
            <v>-6.5</v>
          </cell>
          <cell r="AI594">
            <v>-360</v>
          </cell>
          <cell r="AJ594">
            <v>-359</v>
          </cell>
          <cell r="AK594">
            <v>-341.59999999962747</v>
          </cell>
          <cell r="AL594">
            <v>-4.5400000000372529</v>
          </cell>
          <cell r="AM594">
            <v>-2.279999999795109</v>
          </cell>
          <cell r="AN594">
            <v>-184.67999999970198</v>
          </cell>
          <cell r="AO594">
            <v>0</v>
          </cell>
          <cell r="AP594">
            <v>0</v>
          </cell>
          <cell r="AQ594">
            <v>0</v>
          </cell>
          <cell r="AR594">
            <v>-6710.9000000059605</v>
          </cell>
          <cell r="AS594">
            <v>-369.59999999962747</v>
          </cell>
          <cell r="AT594">
            <v>-629</v>
          </cell>
          <cell r="AU594">
            <v>-925</v>
          </cell>
          <cell r="AV594">
            <v>-1058.2000000001863</v>
          </cell>
          <cell r="AW594">
            <v>-441.40000000037253</v>
          </cell>
          <cell r="AX594">
            <v>-734.29999999981374</v>
          </cell>
          <cell r="AY594">
            <v>0</v>
          </cell>
          <cell r="AZ594">
            <v>-319.59999999962747</v>
          </cell>
          <cell r="BA594">
            <v>-635.20000000018626</v>
          </cell>
          <cell r="BB594">
            <v>-838.59999999962747</v>
          </cell>
          <cell r="BC594">
            <v>-326</v>
          </cell>
          <cell r="BD594">
            <v>-434</v>
          </cell>
          <cell r="BE594">
            <v>-5137.4799999967217</v>
          </cell>
          <cell r="BF594">
            <v>-250.59999999962747</v>
          </cell>
          <cell r="BG594">
            <v>-325</v>
          </cell>
          <cell r="BH594">
            <v>-721</v>
          </cell>
          <cell r="BI594">
            <v>-1646.2999999998137</v>
          </cell>
          <cell r="BJ594">
            <v>-221.66999999992549</v>
          </cell>
          <cell r="BK594">
            <v>-423.5</v>
          </cell>
          <cell r="BL594">
            <v>-40.25</v>
          </cell>
          <cell r="BM594">
            <v>0</v>
          </cell>
          <cell r="BN594">
            <v>-795.65999999968335</v>
          </cell>
          <cell r="BO594">
            <v>-435.79999999981374</v>
          </cell>
          <cell r="BP594">
            <v>-106.70000000018626</v>
          </cell>
          <cell r="BQ594">
            <v>-171</v>
          </cell>
          <cell r="BR594">
            <v>-7706.9599999971688</v>
          </cell>
          <cell r="BS594">
            <v>-753.29999999981374</v>
          </cell>
          <cell r="BT594">
            <v>-637.70000000018626</v>
          </cell>
          <cell r="BU594">
            <v>-972.20000000018626</v>
          </cell>
          <cell r="BV594">
            <v>-1878.2999999998137</v>
          </cell>
          <cell r="BW594">
            <v>-565.72000000020489</v>
          </cell>
          <cell r="BX594">
            <v>-581.40000000037253</v>
          </cell>
          <cell r="BY594">
            <v>-69.470000000204891</v>
          </cell>
          <cell r="BZ594">
            <v>0</v>
          </cell>
          <cell r="CA594">
            <v>-872.16999999992549</v>
          </cell>
          <cell r="CB594">
            <v>-539.29999999981374</v>
          </cell>
          <cell r="CC594">
            <v>-510</v>
          </cell>
          <cell r="CD594">
            <v>-327.40000000037253</v>
          </cell>
          <cell r="CE594">
            <v>-6240</v>
          </cell>
          <cell r="CF594">
            <v>-486.5</v>
          </cell>
          <cell r="CG594">
            <v>-11.800000000046566</v>
          </cell>
          <cell r="CH594">
            <v>-156</v>
          </cell>
          <cell r="CI594">
            <v>-1632</v>
          </cell>
          <cell r="CJ594">
            <v>-692</v>
          </cell>
          <cell r="CK594">
            <v>-260.29999999981374</v>
          </cell>
          <cell r="CL594">
            <v>0</v>
          </cell>
          <cell r="CM594">
            <v>-358</v>
          </cell>
          <cell r="CN594">
            <v>-1007.2999999998137</v>
          </cell>
          <cell r="CO594">
            <v>-575.40000000037253</v>
          </cell>
          <cell r="CP594">
            <v>-771</v>
          </cell>
          <cell r="CQ594">
            <v>-289.69999999995343</v>
          </cell>
          <cell r="CR594">
            <v>30318.19999999553</v>
          </cell>
          <cell r="CS594">
            <v>34622.700000000186</v>
          </cell>
          <cell r="CT594">
            <v>-0.60000000009313226</v>
          </cell>
          <cell r="CU594">
            <v>-15.600000000093132</v>
          </cell>
          <cell r="CV594">
            <v>-60</v>
          </cell>
          <cell r="CW594">
            <v>-104.89999999990687</v>
          </cell>
          <cell r="CX594">
            <v>-170</v>
          </cell>
          <cell r="CY594">
            <v>-129</v>
          </cell>
          <cell r="CZ594">
            <v>-626.70000000018626</v>
          </cell>
          <cell r="DA594">
            <v>-5649.9000000001397</v>
          </cell>
          <cell r="DB594">
            <v>-23.299999999813735</v>
          </cell>
          <cell r="DC594">
            <v>2487.8000000000466</v>
          </cell>
          <cell r="DD594">
            <v>-12.300000000046566</v>
          </cell>
          <cell r="DE594">
            <v>-2519.4999999962747</v>
          </cell>
          <cell r="DF594">
            <v>-37.5</v>
          </cell>
          <cell r="DG594">
            <v>-6</v>
          </cell>
          <cell r="DH594">
            <v>-26.299999999813735</v>
          </cell>
          <cell r="DI594">
            <v>-129.0999999998603</v>
          </cell>
          <cell r="DJ594">
            <v>-163.10000000009313</v>
          </cell>
          <cell r="DK594">
            <v>-187.4000000001397</v>
          </cell>
          <cell r="DL594">
            <v>-380</v>
          </cell>
          <cell r="DM594">
            <v>-559.5</v>
          </cell>
          <cell r="DN594">
            <v>-680.60000000009313</v>
          </cell>
          <cell r="DO594">
            <v>-31.199999999720603</v>
          </cell>
          <cell r="DP594">
            <v>-115.69999999995343</v>
          </cell>
          <cell r="DQ594">
            <v>-203.10000000009313</v>
          </cell>
          <cell r="DR594">
            <v>-2255.6999999992549</v>
          </cell>
          <cell r="DS594">
            <v>-26.300000000046566</v>
          </cell>
          <cell r="DT594">
            <v>-3.8000000000465661</v>
          </cell>
          <cell r="DU594">
            <v>-14.600000000093132</v>
          </cell>
          <cell r="DV594">
            <v>-40.300000000046566</v>
          </cell>
          <cell r="DW594">
            <v>-131.70000000018626</v>
          </cell>
          <cell r="DX594">
            <v>-166.80000000004657</v>
          </cell>
          <cell r="DY594">
            <v>-346.79999999981374</v>
          </cell>
          <cell r="DZ594">
            <v>-735.70000000018626</v>
          </cell>
          <cell r="EA594">
            <v>-495.5</v>
          </cell>
          <cell r="EB594">
            <v>-269.19999999995343</v>
          </cell>
          <cell r="EC594">
            <v>-20.900000000139698</v>
          </cell>
          <cell r="ED594">
            <v>-4.1000000000931323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Burn Rate (MMBtu/MWh)</v>
          </cell>
        </row>
        <row r="607">
          <cell r="F607">
            <v>1E-3</v>
          </cell>
          <cell r="G607">
            <v>1E-3</v>
          </cell>
          <cell r="H607">
            <v>0</v>
          </cell>
          <cell r="I607">
            <v>1E-3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1E-3</v>
          </cell>
          <cell r="Q607">
            <v>0</v>
          </cell>
          <cell r="R607">
            <v>0</v>
          </cell>
          <cell r="S607">
            <v>0</v>
          </cell>
          <cell r="T607">
            <v>1E-3</v>
          </cell>
          <cell r="U607">
            <v>1E-3</v>
          </cell>
          <cell r="V607">
            <v>2E-3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1E-3</v>
          </cell>
          <cell r="AE607">
            <v>0</v>
          </cell>
          <cell r="AF607">
            <v>0</v>
          </cell>
          <cell r="AG607">
            <v>1E-3</v>
          </cell>
          <cell r="AH607">
            <v>1E-3</v>
          </cell>
          <cell r="AI607">
            <v>2E-3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2E-3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1E-3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-1E-3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1E-3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1E-3</v>
          </cell>
          <cell r="AV611">
            <v>0</v>
          </cell>
          <cell r="AW611">
            <v>0</v>
          </cell>
          <cell r="AX611">
            <v>1E-3</v>
          </cell>
          <cell r="AY611">
            <v>0</v>
          </cell>
          <cell r="AZ611">
            <v>1E-3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1E-3</v>
          </cell>
          <cell r="BJ611">
            <v>0</v>
          </cell>
          <cell r="BK611">
            <v>0</v>
          </cell>
          <cell r="BL611">
            <v>0</v>
          </cell>
          <cell r="BM611">
            <v>1E-3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1E-3</v>
          </cell>
          <cell r="DM611">
            <v>0</v>
          </cell>
          <cell r="DN611">
            <v>0</v>
          </cell>
          <cell r="DO611">
            <v>1E-3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1E-3</v>
          </cell>
          <cell r="DZ611">
            <v>1E-3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1E-3</v>
          </cell>
          <cell r="J612">
            <v>0</v>
          </cell>
          <cell r="K612">
            <v>1E-3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0</v>
          </cell>
          <cell r="X612">
            <v>1E-3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1E-3</v>
          </cell>
          <cell r="AS612">
            <v>0</v>
          </cell>
          <cell r="AT612">
            <v>1E-3</v>
          </cell>
          <cell r="AU612">
            <v>1E-3</v>
          </cell>
          <cell r="AV612">
            <v>1E-3</v>
          </cell>
          <cell r="AW612">
            <v>1E-3</v>
          </cell>
          <cell r="AX612">
            <v>1E-3</v>
          </cell>
          <cell r="AY612">
            <v>0</v>
          </cell>
          <cell r="AZ612">
            <v>1E-3</v>
          </cell>
          <cell r="BA612">
            <v>1E-3</v>
          </cell>
          <cell r="BB612">
            <v>1E-3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1E-3</v>
          </cell>
          <cell r="BI612">
            <v>1E-3</v>
          </cell>
          <cell r="BJ612">
            <v>1E-3</v>
          </cell>
          <cell r="BK612">
            <v>1E-3</v>
          </cell>
          <cell r="BL612">
            <v>0</v>
          </cell>
          <cell r="BM612">
            <v>0</v>
          </cell>
          <cell r="BN612">
            <v>1E-3</v>
          </cell>
          <cell r="BO612">
            <v>1E-3</v>
          </cell>
          <cell r="BP612">
            <v>0</v>
          </cell>
          <cell r="BQ612">
            <v>0</v>
          </cell>
          <cell r="BR612">
            <v>1E-3</v>
          </cell>
          <cell r="BS612">
            <v>0</v>
          </cell>
          <cell r="BT612">
            <v>1E-3</v>
          </cell>
          <cell r="BU612">
            <v>0</v>
          </cell>
          <cell r="BV612">
            <v>1E-3</v>
          </cell>
          <cell r="BW612">
            <v>1E-3</v>
          </cell>
          <cell r="BX612">
            <v>1E-3</v>
          </cell>
          <cell r="BY612">
            <v>0</v>
          </cell>
          <cell r="BZ612">
            <v>0</v>
          </cell>
          <cell r="CA612">
            <v>1E-3</v>
          </cell>
          <cell r="CB612">
            <v>0</v>
          </cell>
          <cell r="CC612">
            <v>1E-3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1E-3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1E-3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1E-3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1E-3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1E-3</v>
          </cell>
          <cell r="I613">
            <v>2E-3</v>
          </cell>
          <cell r="J613">
            <v>1E-3</v>
          </cell>
          <cell r="K613">
            <v>2E-3</v>
          </cell>
          <cell r="L613">
            <v>0</v>
          </cell>
          <cell r="M613">
            <v>0</v>
          </cell>
          <cell r="N613">
            <v>1E-3</v>
          </cell>
          <cell r="O613">
            <v>2E-3</v>
          </cell>
          <cell r="P613">
            <v>0</v>
          </cell>
          <cell r="Q613">
            <v>0</v>
          </cell>
          <cell r="R613">
            <v>1E-3</v>
          </cell>
          <cell r="S613">
            <v>0</v>
          </cell>
          <cell r="T613">
            <v>0</v>
          </cell>
          <cell r="U613">
            <v>1E-3</v>
          </cell>
          <cell r="V613">
            <v>2E-3</v>
          </cell>
          <cell r="W613">
            <v>2E-3</v>
          </cell>
          <cell r="X613">
            <v>3.0000000000000001E-3</v>
          </cell>
          <cell r="Y613">
            <v>0</v>
          </cell>
          <cell r="Z613">
            <v>0</v>
          </cell>
          <cell r="AA613">
            <v>1E-3</v>
          </cell>
          <cell r="AB613">
            <v>1E-3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1E-3</v>
          </cell>
          <cell r="AK613">
            <v>1E-3</v>
          </cell>
          <cell r="AL613">
            <v>0</v>
          </cell>
          <cell r="AM613">
            <v>0</v>
          </cell>
          <cell r="AN613">
            <v>1E-3</v>
          </cell>
          <cell r="AO613">
            <v>0</v>
          </cell>
          <cell r="AP613">
            <v>0</v>
          </cell>
          <cell r="AQ613">
            <v>0</v>
          </cell>
          <cell r="AR613">
            <v>1E-3</v>
          </cell>
          <cell r="AS613">
            <v>0</v>
          </cell>
          <cell r="AT613">
            <v>0</v>
          </cell>
          <cell r="AU613">
            <v>1E-3</v>
          </cell>
          <cell r="AV613">
            <v>3.0000000000000001E-3</v>
          </cell>
          <cell r="AW613">
            <v>1E-3</v>
          </cell>
          <cell r="AX613">
            <v>1E-3</v>
          </cell>
          <cell r="AY613">
            <v>0</v>
          </cell>
          <cell r="AZ613">
            <v>0</v>
          </cell>
          <cell r="BA613">
            <v>1E-3</v>
          </cell>
          <cell r="BB613">
            <v>1E-3</v>
          </cell>
          <cell r="BC613">
            <v>1E-3</v>
          </cell>
          <cell r="BD613">
            <v>1E-3</v>
          </cell>
          <cell r="BE613">
            <v>1E-3</v>
          </cell>
          <cell r="BF613">
            <v>0</v>
          </cell>
          <cell r="BG613">
            <v>0</v>
          </cell>
          <cell r="BH613">
            <v>2E-3</v>
          </cell>
          <cell r="BI613">
            <v>3.0000000000000001E-3</v>
          </cell>
          <cell r="BJ613">
            <v>1E-3</v>
          </cell>
          <cell r="BK613">
            <v>1E-3</v>
          </cell>
          <cell r="BL613">
            <v>0</v>
          </cell>
          <cell r="BM613">
            <v>0</v>
          </cell>
          <cell r="BN613">
            <v>1E-3</v>
          </cell>
          <cell r="BO613">
            <v>1E-3</v>
          </cell>
          <cell r="BP613">
            <v>0</v>
          </cell>
          <cell r="BQ613">
            <v>1E-3</v>
          </cell>
          <cell r="BR613">
            <v>1E-3</v>
          </cell>
          <cell r="BS613">
            <v>0</v>
          </cell>
          <cell r="BT613">
            <v>0</v>
          </cell>
          <cell r="BU613">
            <v>1E-3</v>
          </cell>
          <cell r="BV613">
            <v>3.0000000000000001E-3</v>
          </cell>
          <cell r="BW613">
            <v>1E-3</v>
          </cell>
          <cell r="BX613">
            <v>1E-3</v>
          </cell>
          <cell r="BY613">
            <v>0</v>
          </cell>
          <cell r="BZ613">
            <v>0</v>
          </cell>
          <cell r="CA613">
            <v>1E-3</v>
          </cell>
          <cell r="CB613">
            <v>1E-3</v>
          </cell>
          <cell r="CC613">
            <v>1E-3</v>
          </cell>
          <cell r="CD613">
            <v>1E-3</v>
          </cell>
          <cell r="CE613">
            <v>0</v>
          </cell>
          <cell r="CF613">
            <v>1E-3</v>
          </cell>
          <cell r="CG613">
            <v>0</v>
          </cell>
          <cell r="CH613">
            <v>0</v>
          </cell>
          <cell r="CI613">
            <v>2E-3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1E-3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-1E-3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1E-3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0</v>
          </cell>
          <cell r="G614">
            <v>1E-3</v>
          </cell>
          <cell r="H614">
            <v>1E-3</v>
          </cell>
          <cell r="I614">
            <v>1E-3</v>
          </cell>
          <cell r="J614">
            <v>1E-3</v>
          </cell>
          <cell r="K614">
            <v>2E-3</v>
          </cell>
          <cell r="L614">
            <v>0</v>
          </cell>
          <cell r="M614">
            <v>0</v>
          </cell>
          <cell r="N614">
            <v>2E-3</v>
          </cell>
          <cell r="O614">
            <v>1E-3</v>
          </cell>
          <cell r="P614">
            <v>1E-3</v>
          </cell>
          <cell r="Q614">
            <v>0</v>
          </cell>
          <cell r="R614">
            <v>1E-3</v>
          </cell>
          <cell r="S614">
            <v>0</v>
          </cell>
          <cell r="T614">
            <v>1E-3</v>
          </cell>
          <cell r="U614">
            <v>1E-3</v>
          </cell>
          <cell r="V614">
            <v>1E-3</v>
          </cell>
          <cell r="W614">
            <v>1E-3</v>
          </cell>
          <cell r="X614">
            <v>0</v>
          </cell>
          <cell r="Y614">
            <v>0</v>
          </cell>
          <cell r="Z614">
            <v>1E-3</v>
          </cell>
          <cell r="AA614">
            <v>2E-3</v>
          </cell>
          <cell r="AB614">
            <v>1E-3</v>
          </cell>
          <cell r="AC614">
            <v>1E-3</v>
          </cell>
          <cell r="AD614">
            <v>1E-3</v>
          </cell>
          <cell r="AE614">
            <v>1E-3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1E-3</v>
          </cell>
          <cell r="AK614">
            <v>1E-3</v>
          </cell>
          <cell r="AL614">
            <v>0</v>
          </cell>
          <cell r="AM614">
            <v>1E-3</v>
          </cell>
          <cell r="AN614">
            <v>2E-3</v>
          </cell>
          <cell r="AO614">
            <v>1E-3</v>
          </cell>
          <cell r="AP614">
            <v>0</v>
          </cell>
          <cell r="AQ614">
            <v>0</v>
          </cell>
          <cell r="AR614">
            <v>1E-3</v>
          </cell>
          <cell r="AS614">
            <v>1E-3</v>
          </cell>
          <cell r="AT614">
            <v>1E-3</v>
          </cell>
          <cell r="AU614">
            <v>1E-3</v>
          </cell>
          <cell r="AV614">
            <v>1E-3</v>
          </cell>
          <cell r="AW614">
            <v>2E-3</v>
          </cell>
          <cell r="AX614">
            <v>1E-3</v>
          </cell>
          <cell r="AY614">
            <v>0</v>
          </cell>
          <cell r="AZ614">
            <v>2E-3</v>
          </cell>
          <cell r="BA614">
            <v>2E-3</v>
          </cell>
          <cell r="BB614">
            <v>1E-3</v>
          </cell>
          <cell r="BC614">
            <v>1E-3</v>
          </cell>
          <cell r="BD614">
            <v>1E-3</v>
          </cell>
          <cell r="BE614">
            <v>1E-3</v>
          </cell>
          <cell r="BF614">
            <v>1E-3</v>
          </cell>
          <cell r="BG614">
            <v>1E-3</v>
          </cell>
          <cell r="BH614">
            <v>1E-3</v>
          </cell>
          <cell r="BI614">
            <v>1E-3</v>
          </cell>
          <cell r="BJ614">
            <v>1E-3</v>
          </cell>
          <cell r="BK614">
            <v>1E-3</v>
          </cell>
          <cell r="BL614">
            <v>0</v>
          </cell>
          <cell r="BM614">
            <v>1E-3</v>
          </cell>
          <cell r="BN614">
            <v>2E-3</v>
          </cell>
          <cell r="BO614">
            <v>1E-3</v>
          </cell>
          <cell r="BP614">
            <v>1E-3</v>
          </cell>
          <cell r="BQ614">
            <v>0</v>
          </cell>
          <cell r="BR614">
            <v>1E-3</v>
          </cell>
          <cell r="BS614">
            <v>1E-3</v>
          </cell>
          <cell r="BT614">
            <v>1E-3</v>
          </cell>
          <cell r="BU614">
            <v>1E-3</v>
          </cell>
          <cell r="BV614">
            <v>1E-3</v>
          </cell>
          <cell r="BW614">
            <v>1E-3</v>
          </cell>
          <cell r="BX614">
            <v>2E-3</v>
          </cell>
          <cell r="BY614">
            <v>0</v>
          </cell>
          <cell r="BZ614">
            <v>2E-3</v>
          </cell>
          <cell r="CA614">
            <v>2E-3</v>
          </cell>
          <cell r="CB614">
            <v>1E-3</v>
          </cell>
          <cell r="CC614">
            <v>1E-3</v>
          </cell>
          <cell r="CD614">
            <v>0</v>
          </cell>
          <cell r="CE614">
            <v>1E-3</v>
          </cell>
          <cell r="CF614">
            <v>1E-3</v>
          </cell>
          <cell r="CG614">
            <v>1E-3</v>
          </cell>
          <cell r="CH614">
            <v>1E-3</v>
          </cell>
          <cell r="CI614">
            <v>1E-3</v>
          </cell>
          <cell r="CJ614">
            <v>1E-3</v>
          </cell>
          <cell r="CK614">
            <v>1E-3</v>
          </cell>
          <cell r="CL614">
            <v>0</v>
          </cell>
          <cell r="CM614">
            <v>1E-3</v>
          </cell>
          <cell r="CN614">
            <v>2E-3</v>
          </cell>
          <cell r="CO614">
            <v>1E-3</v>
          </cell>
          <cell r="CP614">
            <v>1E-3</v>
          </cell>
          <cell r="CQ614">
            <v>1E-3</v>
          </cell>
          <cell r="CR614">
            <v>1E-3</v>
          </cell>
          <cell r="CS614">
            <v>3.0000000000000001E-3</v>
          </cell>
          <cell r="CT614">
            <v>1E-3</v>
          </cell>
          <cell r="CU614">
            <v>1E-3</v>
          </cell>
          <cell r="CV614">
            <v>1E-3</v>
          </cell>
          <cell r="CW614">
            <v>1E-3</v>
          </cell>
          <cell r="CX614">
            <v>1E-3</v>
          </cell>
          <cell r="CY614">
            <v>0</v>
          </cell>
          <cell r="CZ614">
            <v>1E-3</v>
          </cell>
          <cell r="DA614">
            <v>2E-3</v>
          </cell>
          <cell r="DB614">
            <v>0</v>
          </cell>
          <cell r="DC614">
            <v>1E-3</v>
          </cell>
          <cell r="DD614">
            <v>0</v>
          </cell>
          <cell r="DE614">
            <v>1E-3</v>
          </cell>
          <cell r="DF614">
            <v>1E-3</v>
          </cell>
          <cell r="DG614">
            <v>1E-3</v>
          </cell>
          <cell r="DH614">
            <v>1E-3</v>
          </cell>
          <cell r="DI614">
            <v>1E-3</v>
          </cell>
          <cell r="DJ614">
            <v>1E-3</v>
          </cell>
          <cell r="DK614">
            <v>1E-3</v>
          </cell>
          <cell r="DL614">
            <v>0</v>
          </cell>
          <cell r="DM614">
            <v>1E-3</v>
          </cell>
          <cell r="DN614">
            <v>2E-3</v>
          </cell>
          <cell r="DO614">
            <v>1E-3</v>
          </cell>
          <cell r="DP614">
            <v>1E-3</v>
          </cell>
          <cell r="DQ614">
            <v>0</v>
          </cell>
          <cell r="DR614">
            <v>1E-3</v>
          </cell>
          <cell r="DS614">
            <v>0</v>
          </cell>
          <cell r="DT614">
            <v>1E-3</v>
          </cell>
          <cell r="DU614">
            <v>1E-3</v>
          </cell>
          <cell r="DV614">
            <v>1E-3</v>
          </cell>
          <cell r="DW614">
            <v>1E-3</v>
          </cell>
          <cell r="DX614">
            <v>1E-3</v>
          </cell>
          <cell r="DY614">
            <v>0</v>
          </cell>
          <cell r="DZ614">
            <v>1E-3</v>
          </cell>
          <cell r="EA614">
            <v>2E-3</v>
          </cell>
          <cell r="EB614">
            <v>1E-3</v>
          </cell>
          <cell r="EC614">
            <v>1E-3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1E-3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3.0000000000000001E-3</v>
          </cell>
          <cell r="BF615">
            <v>2E-3</v>
          </cell>
          <cell r="BG615">
            <v>4.0000000000000001E-3</v>
          </cell>
          <cell r="BH615">
            <v>3.0000000000000001E-3</v>
          </cell>
          <cell r="BI615">
            <v>2E-3</v>
          </cell>
          <cell r="BJ615">
            <v>0</v>
          </cell>
          <cell r="BK615">
            <v>3.0000000000000001E-3</v>
          </cell>
          <cell r="BL615">
            <v>2E-3</v>
          </cell>
          <cell r="BM615">
            <v>7.0000000000000001E-3</v>
          </cell>
          <cell r="BN615">
            <v>5.0000000000000001E-3</v>
          </cell>
          <cell r="BO615">
            <v>3.0000000000000001E-3</v>
          </cell>
          <cell r="BP615">
            <v>3.0000000000000001E-3</v>
          </cell>
          <cell r="BQ615">
            <v>3.0000000000000001E-3</v>
          </cell>
          <cell r="BR615">
            <v>3.0000000000000001E-3</v>
          </cell>
          <cell r="BS615">
            <v>1E-3</v>
          </cell>
          <cell r="BT615">
            <v>4.0000000000000001E-3</v>
          </cell>
          <cell r="BU615">
            <v>3.0000000000000001E-3</v>
          </cell>
          <cell r="BV615">
            <v>2E-3</v>
          </cell>
          <cell r="BW615">
            <v>7.0000000000000001E-3</v>
          </cell>
          <cell r="BX615">
            <v>4.0000000000000001E-3</v>
          </cell>
          <cell r="BY615">
            <v>3.0000000000000001E-3</v>
          </cell>
          <cell r="BZ615">
            <v>7.0000000000000001E-3</v>
          </cell>
          <cell r="CA615">
            <v>2E-3</v>
          </cell>
          <cell r="CB615">
            <v>3.0000000000000001E-3</v>
          </cell>
          <cell r="CC615">
            <v>2E-3</v>
          </cell>
          <cell r="CD615">
            <v>1E-3</v>
          </cell>
          <cell r="CE615">
            <v>4.0000000000000001E-3</v>
          </cell>
          <cell r="CF615">
            <v>1E-3</v>
          </cell>
          <cell r="CG615">
            <v>4.0000000000000001E-3</v>
          </cell>
          <cell r="CH615">
            <v>2E-3</v>
          </cell>
          <cell r="CI615">
            <v>2E-3</v>
          </cell>
          <cell r="CJ615">
            <v>8.0000000000000002E-3</v>
          </cell>
          <cell r="CK615">
            <v>4.0000000000000001E-3</v>
          </cell>
          <cell r="CL615">
            <v>3.0000000000000001E-3</v>
          </cell>
          <cell r="CM615">
            <v>8.0000000000000002E-3</v>
          </cell>
          <cell r="CN615">
            <v>3.0000000000000001E-3</v>
          </cell>
          <cell r="CO615">
            <v>7.0000000000000001E-3</v>
          </cell>
          <cell r="CP615">
            <v>2E-3</v>
          </cell>
          <cell r="CQ615">
            <v>3.0000000000000001E-3</v>
          </cell>
          <cell r="CR615">
            <v>6.0000000000000001E-3</v>
          </cell>
          <cell r="CS615">
            <v>2.4E-2</v>
          </cell>
          <cell r="CT615">
            <v>3.0000000000000001E-3</v>
          </cell>
          <cell r="CU615">
            <v>5.0000000000000001E-3</v>
          </cell>
          <cell r="CV615">
            <v>5.0000000000000001E-3</v>
          </cell>
          <cell r="CW615">
            <v>6.0000000000000001E-3</v>
          </cell>
          <cell r="CX615">
            <v>5.0000000000000001E-3</v>
          </cell>
          <cell r="CY615">
            <v>1E-3</v>
          </cell>
          <cell r="CZ615">
            <v>8.0000000000000002E-3</v>
          </cell>
          <cell r="DA615">
            <v>6.0000000000000001E-3</v>
          </cell>
          <cell r="DB615">
            <v>5.0000000000000001E-3</v>
          </cell>
          <cell r="DC615">
            <v>4.0000000000000001E-3</v>
          </cell>
          <cell r="DD615">
            <v>2E-3</v>
          </cell>
          <cell r="DE615">
            <v>4.0000000000000001E-3</v>
          </cell>
          <cell r="DF615">
            <v>4.0000000000000001E-3</v>
          </cell>
          <cell r="DG615">
            <v>4.0000000000000001E-3</v>
          </cell>
          <cell r="DH615">
            <v>5.0000000000000001E-3</v>
          </cell>
          <cell r="DI615">
            <v>5.0000000000000001E-3</v>
          </cell>
          <cell r="DJ615">
            <v>7.0000000000000001E-3</v>
          </cell>
          <cell r="DK615">
            <v>4.0000000000000001E-3</v>
          </cell>
          <cell r="DL615">
            <v>2E-3</v>
          </cell>
          <cell r="DM615">
            <v>5.0000000000000001E-3</v>
          </cell>
          <cell r="DN615">
            <v>3.0000000000000001E-3</v>
          </cell>
          <cell r="DO615">
            <v>6.0000000000000001E-3</v>
          </cell>
          <cell r="DP615">
            <v>3.0000000000000001E-3</v>
          </cell>
          <cell r="DQ615">
            <v>2E-3</v>
          </cell>
          <cell r="DR615">
            <v>4.0000000000000001E-3</v>
          </cell>
          <cell r="DS615">
            <v>4.0000000000000001E-3</v>
          </cell>
          <cell r="DT615">
            <v>3.0000000000000001E-3</v>
          </cell>
          <cell r="DU615">
            <v>4.0000000000000001E-3</v>
          </cell>
          <cell r="DV615">
            <v>3.0000000000000001E-3</v>
          </cell>
          <cell r="DW615">
            <v>3.0000000000000001E-3</v>
          </cell>
          <cell r="DX615">
            <v>7.0000000000000001E-3</v>
          </cell>
          <cell r="DY615">
            <v>2E-3</v>
          </cell>
          <cell r="DZ615">
            <v>5.0000000000000001E-3</v>
          </cell>
          <cell r="EA615">
            <v>4.0000000000000001E-3</v>
          </cell>
          <cell r="EB615">
            <v>3.0000000000000001E-3</v>
          </cell>
          <cell r="EC615">
            <v>3.0000000000000001E-3</v>
          </cell>
          <cell r="ED615">
            <v>4.0000000000000001E-3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1E-3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1E-3</v>
          </cell>
          <cell r="CF618">
            <v>1E-3</v>
          </cell>
          <cell r="CG618">
            <v>0</v>
          </cell>
          <cell r="CH618">
            <v>0</v>
          </cell>
          <cell r="CI618">
            <v>1E-3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1E-3</v>
          </cell>
          <cell r="CO618">
            <v>0</v>
          </cell>
          <cell r="CP618">
            <v>1E-3</v>
          </cell>
          <cell r="CQ618">
            <v>0</v>
          </cell>
          <cell r="CR618">
            <v>1E-3</v>
          </cell>
          <cell r="CS618">
            <v>2E-3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1E-3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2E-3</v>
          </cell>
          <cell r="DO618">
            <v>0</v>
          </cell>
          <cell r="DP618">
            <v>0</v>
          </cell>
          <cell r="DQ618">
            <v>0</v>
          </cell>
          <cell r="DR618">
            <v>1E-3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1E-3</v>
          </cell>
          <cell r="EA618">
            <v>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1E-3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1E-3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1E-3</v>
          </cell>
          <cell r="DO620">
            <v>0</v>
          </cell>
          <cell r="DP620">
            <v>0</v>
          </cell>
          <cell r="DQ620">
            <v>0</v>
          </cell>
          <cell r="DR620">
            <v>1E-3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1E-3</v>
          </cell>
          <cell r="EA620">
            <v>1E-3</v>
          </cell>
          <cell r="EB620">
            <v>1E-3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2E-3</v>
          </cell>
          <cell r="Z622">
            <v>8.0000000000000002E-3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1E-3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2E-3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1E-3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1E-3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1E-3</v>
          </cell>
          <cell r="DD623">
            <v>0</v>
          </cell>
          <cell r="DE623">
            <v>-1E-3</v>
          </cell>
          <cell r="DF623">
            <v>0</v>
          </cell>
          <cell r="DG623">
            <v>0</v>
          </cell>
          <cell r="DH623">
            <v>0</v>
          </cell>
          <cell r="DI623">
            <v>-8.0000000000000002E-3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1E-3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1E-3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1E-3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1E-3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1E-3</v>
          </cell>
          <cell r="CH624">
            <v>0</v>
          </cell>
          <cell r="CI624">
            <v>1E-3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2E-3</v>
          </cell>
          <cell r="CT624">
            <v>1E-3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1E-3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1E-3</v>
          </cell>
          <cell r="DO624">
            <v>0</v>
          </cell>
          <cell r="DP624">
            <v>1E-3</v>
          </cell>
          <cell r="DQ624">
            <v>0</v>
          </cell>
          <cell r="DR624">
            <v>1E-3</v>
          </cell>
          <cell r="DS624">
            <v>0</v>
          </cell>
          <cell r="DT624">
            <v>0</v>
          </cell>
          <cell r="DU624">
            <v>0</v>
          </cell>
          <cell r="DV624">
            <v>1E-3</v>
          </cell>
          <cell r="DW624">
            <v>0</v>
          </cell>
          <cell r="DX624">
            <v>0</v>
          </cell>
          <cell r="DY624">
            <v>0</v>
          </cell>
          <cell r="DZ624">
            <v>1E-3</v>
          </cell>
          <cell r="EA624">
            <v>1E-3</v>
          </cell>
          <cell r="EB624">
            <v>1E-3</v>
          </cell>
          <cell r="EC624">
            <v>1E-3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1E-3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-1E-3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7">
          <cell r="A637" t="str">
            <v>Average Fuel Cost ($/MMBtu)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A667" t="str">
            <v>Peak Capacity (Nameplate)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9">
          <cell r="A709" t="str">
            <v>Capacity Factor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-1E-3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-1E-3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-1E-3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1E-3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-1E-3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-1E-3</v>
          </cell>
          <cell r="AE716">
            <v>0</v>
          </cell>
          <cell r="AF716">
            <v>-1E-3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-1E-3</v>
          </cell>
          <cell r="AY716">
            <v>0</v>
          </cell>
          <cell r="AZ716">
            <v>-1E-3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-1E-3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-1E-3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0</v>
          </cell>
          <cell r="K717">
            <v>-1E-3</v>
          </cell>
          <cell r="L717">
            <v>0</v>
          </cell>
          <cell r="M717">
            <v>0</v>
          </cell>
          <cell r="N717">
            <v>0</v>
          </cell>
          <cell r="O717">
            <v>-1E-3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-1E-3</v>
          </cell>
          <cell r="Y717">
            <v>0</v>
          </cell>
          <cell r="Z717">
            <v>0</v>
          </cell>
          <cell r="AA717">
            <v>-1E-3</v>
          </cell>
          <cell r="AB717">
            <v>-1E-3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-1E-3</v>
          </cell>
          <cell r="AL717">
            <v>0</v>
          </cell>
          <cell r="AM717">
            <v>0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-1E-3</v>
          </cell>
          <cell r="AX717">
            <v>0</v>
          </cell>
          <cell r="AY717">
            <v>0</v>
          </cell>
          <cell r="AZ717">
            <v>0</v>
          </cell>
          <cell r="BA717">
            <v>-1E-3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-1E-3</v>
          </cell>
          <cell r="BK717">
            <v>-1E-3</v>
          </cell>
          <cell r="BL717">
            <v>0</v>
          </cell>
          <cell r="BM717">
            <v>-1E-3</v>
          </cell>
          <cell r="BN717">
            <v>-1E-3</v>
          </cell>
          <cell r="BO717">
            <v>-1E-3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-1E-3</v>
          </cell>
          <cell r="BX717">
            <v>-1E-3</v>
          </cell>
          <cell r="BY717">
            <v>0</v>
          </cell>
          <cell r="BZ717">
            <v>-1E-3</v>
          </cell>
          <cell r="CA717">
            <v>-1E-3</v>
          </cell>
          <cell r="CB717">
            <v>-1E-3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-1E-3</v>
          </cell>
          <cell r="CH717">
            <v>0</v>
          </cell>
          <cell r="CI717">
            <v>0</v>
          </cell>
          <cell r="CJ717">
            <v>-1E-3</v>
          </cell>
          <cell r="CK717">
            <v>0</v>
          </cell>
          <cell r="CL717">
            <v>0</v>
          </cell>
          <cell r="CM717">
            <v>-1E-3</v>
          </cell>
          <cell r="CN717">
            <v>-1E-3</v>
          </cell>
          <cell r="CO717">
            <v>0</v>
          </cell>
          <cell r="CP717">
            <v>0</v>
          </cell>
          <cell r="CQ717">
            <v>0</v>
          </cell>
          <cell r="CR717">
            <v>-1E-3</v>
          </cell>
          <cell r="CS717">
            <v>-2E-3</v>
          </cell>
          <cell r="CT717">
            <v>0</v>
          </cell>
          <cell r="CU717">
            <v>0</v>
          </cell>
          <cell r="CV717">
            <v>-1E-3</v>
          </cell>
          <cell r="CW717">
            <v>-1E-3</v>
          </cell>
          <cell r="CX717">
            <v>-1E-3</v>
          </cell>
          <cell r="CY717">
            <v>0</v>
          </cell>
          <cell r="CZ717">
            <v>0</v>
          </cell>
          <cell r="DA717">
            <v>-1E-3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-1E-3</v>
          </cell>
          <cell r="DJ717">
            <v>-1E-3</v>
          </cell>
          <cell r="DK717">
            <v>0</v>
          </cell>
          <cell r="DL717">
            <v>0</v>
          </cell>
          <cell r="DM717">
            <v>0</v>
          </cell>
          <cell r="DN717">
            <v>-1E-3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-1E-3</v>
          </cell>
          <cell r="DW717">
            <v>-1E-3</v>
          </cell>
          <cell r="DX717">
            <v>0</v>
          </cell>
          <cell r="DY717">
            <v>0</v>
          </cell>
          <cell r="DZ717">
            <v>0</v>
          </cell>
          <cell r="EA717">
            <v>-1E-3</v>
          </cell>
          <cell r="EB717">
            <v>-1E-3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-1E-3</v>
          </cell>
          <cell r="J718">
            <v>-1E-3</v>
          </cell>
          <cell r="K718">
            <v>-1E-3</v>
          </cell>
          <cell r="L718">
            <v>0</v>
          </cell>
          <cell r="M718">
            <v>-1E-3</v>
          </cell>
          <cell r="N718">
            <v>-1E-3</v>
          </cell>
          <cell r="O718">
            <v>-1E-3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-1E-3</v>
          </cell>
          <cell r="W718">
            <v>-1E-3</v>
          </cell>
          <cell r="X718">
            <v>-1E-3</v>
          </cell>
          <cell r="Y718">
            <v>0</v>
          </cell>
          <cell r="Z718">
            <v>-1E-3</v>
          </cell>
          <cell r="AA718">
            <v>-1E-3</v>
          </cell>
          <cell r="AB718">
            <v>-1E-3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-1E-3</v>
          </cell>
          <cell r="AK718">
            <v>-1E-3</v>
          </cell>
          <cell r="AL718">
            <v>0</v>
          </cell>
          <cell r="AM718">
            <v>0</v>
          </cell>
          <cell r="AN718">
            <v>-1E-3</v>
          </cell>
          <cell r="AO718">
            <v>0</v>
          </cell>
          <cell r="AP718">
            <v>0</v>
          </cell>
          <cell r="AQ718">
            <v>0</v>
          </cell>
          <cell r="AR718">
            <v>-1E-3</v>
          </cell>
          <cell r="AS718">
            <v>0</v>
          </cell>
          <cell r="AT718">
            <v>-1E-3</v>
          </cell>
          <cell r="AU718">
            <v>-1E-3</v>
          </cell>
          <cell r="AV718">
            <v>-1E-3</v>
          </cell>
          <cell r="AW718">
            <v>-1E-3</v>
          </cell>
          <cell r="AX718">
            <v>-1E-3</v>
          </cell>
          <cell r="AY718">
            <v>0</v>
          </cell>
          <cell r="AZ718">
            <v>-1E-3</v>
          </cell>
          <cell r="BA718">
            <v>-1E-3</v>
          </cell>
          <cell r="BB718">
            <v>-1E-3</v>
          </cell>
          <cell r="BC718">
            <v>-1E-3</v>
          </cell>
          <cell r="BD718">
            <v>-1E-3</v>
          </cell>
          <cell r="BE718">
            <v>-1E-3</v>
          </cell>
          <cell r="BF718">
            <v>0</v>
          </cell>
          <cell r="BG718">
            <v>-1E-3</v>
          </cell>
          <cell r="BH718">
            <v>-1E-3</v>
          </cell>
          <cell r="BI718">
            <v>-1E-3</v>
          </cell>
          <cell r="BJ718">
            <v>-1E-3</v>
          </cell>
          <cell r="BK718">
            <v>-1E-3</v>
          </cell>
          <cell r="BL718">
            <v>0</v>
          </cell>
          <cell r="BM718">
            <v>0</v>
          </cell>
          <cell r="BN718">
            <v>-1E-3</v>
          </cell>
          <cell r="BO718">
            <v>-1E-3</v>
          </cell>
          <cell r="BP718">
            <v>-1E-3</v>
          </cell>
          <cell r="BQ718">
            <v>0</v>
          </cell>
          <cell r="BR718">
            <v>-1E-3</v>
          </cell>
          <cell r="BS718">
            <v>-1E-3</v>
          </cell>
          <cell r="BT718">
            <v>0</v>
          </cell>
          <cell r="BU718">
            <v>-1E-3</v>
          </cell>
          <cell r="BV718">
            <v>-1E-3</v>
          </cell>
          <cell r="BW718">
            <v>-1E-3</v>
          </cell>
          <cell r="BX718">
            <v>-1E-3</v>
          </cell>
          <cell r="BY718">
            <v>0</v>
          </cell>
          <cell r="BZ718">
            <v>0</v>
          </cell>
          <cell r="CA718">
            <v>-1E-3</v>
          </cell>
          <cell r="CB718">
            <v>-1E-3</v>
          </cell>
          <cell r="CC718">
            <v>-1E-3</v>
          </cell>
          <cell r="CD718">
            <v>-1E-3</v>
          </cell>
          <cell r="CE718">
            <v>0</v>
          </cell>
          <cell r="CF718">
            <v>-1E-3</v>
          </cell>
          <cell r="CG718">
            <v>0</v>
          </cell>
          <cell r="CH718">
            <v>0</v>
          </cell>
          <cell r="CI718">
            <v>-1E-3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-1E-3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-1E-3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-1E-3</v>
          </cell>
          <cell r="H719">
            <v>0</v>
          </cell>
          <cell r="I719">
            <v>0</v>
          </cell>
          <cell r="J719">
            <v>0</v>
          </cell>
          <cell r="K719">
            <v>-1E-3</v>
          </cell>
          <cell r="L719">
            <v>0</v>
          </cell>
          <cell r="M719">
            <v>-1E-3</v>
          </cell>
          <cell r="N719">
            <v>-1E-3</v>
          </cell>
          <cell r="O719">
            <v>0</v>
          </cell>
          <cell r="P719">
            <v>-1E-3</v>
          </cell>
          <cell r="Q719">
            <v>0</v>
          </cell>
          <cell r="R719">
            <v>0</v>
          </cell>
          <cell r="S719">
            <v>0</v>
          </cell>
          <cell r="T719">
            <v>-1E-3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-1E-3</v>
          </cell>
          <cell r="AA719">
            <v>-1E-3</v>
          </cell>
          <cell r="AB719">
            <v>0</v>
          </cell>
          <cell r="AC719">
            <v>-1E-3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-1E-3</v>
          </cell>
          <cell r="AN719">
            <v>-1E-3</v>
          </cell>
          <cell r="AO719">
            <v>-1E-3</v>
          </cell>
          <cell r="AP719">
            <v>-1E-3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-1E-3</v>
          </cell>
          <cell r="AX719">
            <v>-1E-3</v>
          </cell>
          <cell r="AY719">
            <v>0</v>
          </cell>
          <cell r="AZ719">
            <v>-1E-3</v>
          </cell>
          <cell r="BA719">
            <v>-1E-3</v>
          </cell>
          <cell r="BB719">
            <v>-1E-3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-1E-3</v>
          </cell>
          <cell r="BK719">
            <v>0</v>
          </cell>
          <cell r="BL719">
            <v>0</v>
          </cell>
          <cell r="BM719">
            <v>-1E-3</v>
          </cell>
          <cell r="BN719">
            <v>-1E-3</v>
          </cell>
          <cell r="BO719">
            <v>-1E-3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-1E-3</v>
          </cell>
          <cell r="BX719">
            <v>-1E-3</v>
          </cell>
          <cell r="BY719">
            <v>0</v>
          </cell>
          <cell r="BZ719">
            <v>-1E-3</v>
          </cell>
          <cell r="CA719">
            <v>-1E-3</v>
          </cell>
          <cell r="CB719">
            <v>0</v>
          </cell>
          <cell r="CC719">
            <v>0</v>
          </cell>
          <cell r="CD719">
            <v>0</v>
          </cell>
          <cell r="CE719">
            <v>-1E-3</v>
          </cell>
          <cell r="CF719">
            <v>0</v>
          </cell>
          <cell r="CG719">
            <v>0</v>
          </cell>
          <cell r="CH719">
            <v>-1E-3</v>
          </cell>
          <cell r="CI719">
            <v>0</v>
          </cell>
          <cell r="CJ719">
            <v>-1E-3</v>
          </cell>
          <cell r="CK719">
            <v>-1E-3</v>
          </cell>
          <cell r="CL719">
            <v>0</v>
          </cell>
          <cell r="CM719">
            <v>-1E-3</v>
          </cell>
          <cell r="CN719">
            <v>-1E-3</v>
          </cell>
          <cell r="CO719">
            <v>-1E-3</v>
          </cell>
          <cell r="CP719">
            <v>0</v>
          </cell>
          <cell r="CQ719">
            <v>0</v>
          </cell>
          <cell r="CR719">
            <v>-1E-3</v>
          </cell>
          <cell r="CS719">
            <v>-1E-3</v>
          </cell>
          <cell r="CT719">
            <v>-1E-3</v>
          </cell>
          <cell r="CU719">
            <v>-1E-3</v>
          </cell>
          <cell r="CV719">
            <v>-1E-3</v>
          </cell>
          <cell r="CW719">
            <v>-1E-3</v>
          </cell>
          <cell r="CX719">
            <v>-1E-3</v>
          </cell>
          <cell r="CY719">
            <v>0</v>
          </cell>
          <cell r="CZ719">
            <v>-1E-3</v>
          </cell>
          <cell r="DA719">
            <v>-1E-3</v>
          </cell>
          <cell r="DB719">
            <v>0</v>
          </cell>
          <cell r="DC719">
            <v>0</v>
          </cell>
          <cell r="DD719">
            <v>0</v>
          </cell>
          <cell r="DE719">
            <v>-1E-3</v>
          </cell>
          <cell r="DF719">
            <v>0</v>
          </cell>
          <cell r="DG719">
            <v>-1E-3</v>
          </cell>
          <cell r="DH719">
            <v>0</v>
          </cell>
          <cell r="DI719">
            <v>-1E-3</v>
          </cell>
          <cell r="DJ719">
            <v>-1E-3</v>
          </cell>
          <cell r="DK719">
            <v>-1E-3</v>
          </cell>
          <cell r="DL719">
            <v>0</v>
          </cell>
          <cell r="DM719">
            <v>-1E-3</v>
          </cell>
          <cell r="DN719">
            <v>-1E-3</v>
          </cell>
          <cell r="DO719">
            <v>-1E-3</v>
          </cell>
          <cell r="DP719">
            <v>0</v>
          </cell>
          <cell r="DQ719">
            <v>0</v>
          </cell>
          <cell r="DR719">
            <v>-1E-3</v>
          </cell>
          <cell r="DS719">
            <v>0</v>
          </cell>
          <cell r="DT719">
            <v>-1E-3</v>
          </cell>
          <cell r="DU719">
            <v>-1E-3</v>
          </cell>
          <cell r="DV719">
            <v>-1E-3</v>
          </cell>
          <cell r="DW719">
            <v>-1E-3</v>
          </cell>
          <cell r="DX719">
            <v>-1E-3</v>
          </cell>
          <cell r="DY719">
            <v>0</v>
          </cell>
          <cell r="DZ719">
            <v>-1E-3</v>
          </cell>
          <cell r="EA719">
            <v>-1E-3</v>
          </cell>
          <cell r="EB719">
            <v>-1E-3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-1E-3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-1E-3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-1E-3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-1E-3</v>
          </cell>
          <cell r="CK720">
            <v>0</v>
          </cell>
          <cell r="CL720">
            <v>0</v>
          </cell>
          <cell r="CM720">
            <v>-1E-3</v>
          </cell>
          <cell r="CN720">
            <v>0</v>
          </cell>
          <cell r="CO720">
            <v>-1E-3</v>
          </cell>
          <cell r="CP720">
            <v>0</v>
          </cell>
          <cell r="CQ720">
            <v>0</v>
          </cell>
          <cell r="CR720">
            <v>-1E-3</v>
          </cell>
          <cell r="CS720">
            <v>-3.0000000000000001E-3</v>
          </cell>
          <cell r="CT720">
            <v>0</v>
          </cell>
          <cell r="CU720">
            <v>-1E-3</v>
          </cell>
          <cell r="CV720">
            <v>-1E-3</v>
          </cell>
          <cell r="CW720">
            <v>-1E-3</v>
          </cell>
          <cell r="CX720">
            <v>-1E-3</v>
          </cell>
          <cell r="CY720">
            <v>0</v>
          </cell>
          <cell r="CZ720">
            <v>-1E-3</v>
          </cell>
          <cell r="DA720">
            <v>0</v>
          </cell>
          <cell r="DB720">
            <v>-1E-3</v>
          </cell>
          <cell r="DC720">
            <v>-1E-3</v>
          </cell>
          <cell r="DD720">
            <v>0</v>
          </cell>
          <cell r="DE720">
            <v>0</v>
          </cell>
          <cell r="DF720">
            <v>-1E-3</v>
          </cell>
          <cell r="DG720">
            <v>0</v>
          </cell>
          <cell r="DH720">
            <v>-1E-3</v>
          </cell>
          <cell r="DI720">
            <v>0</v>
          </cell>
          <cell r="DJ720">
            <v>-1E-3</v>
          </cell>
          <cell r="DK720">
            <v>0</v>
          </cell>
          <cell r="DL720">
            <v>0</v>
          </cell>
          <cell r="DM720">
            <v>-1E-3</v>
          </cell>
          <cell r="DN720">
            <v>0</v>
          </cell>
          <cell r="DO720">
            <v>-1E-3</v>
          </cell>
          <cell r="DP720">
            <v>0</v>
          </cell>
          <cell r="DQ720">
            <v>0</v>
          </cell>
          <cell r="DR720">
            <v>0</v>
          </cell>
          <cell r="DS720">
            <v>-1E-3</v>
          </cell>
          <cell r="DT720">
            <v>0</v>
          </cell>
          <cell r="DU720">
            <v>-1E-3</v>
          </cell>
          <cell r="DV720">
            <v>0</v>
          </cell>
          <cell r="DW720">
            <v>0</v>
          </cell>
          <cell r="DX720">
            <v>-1E-3</v>
          </cell>
          <cell r="DY720">
            <v>0</v>
          </cell>
          <cell r="DZ720">
            <v>-1E-3</v>
          </cell>
          <cell r="EA720">
            <v>0</v>
          </cell>
          <cell r="EB720">
            <v>0</v>
          </cell>
          <cell r="EC720">
            <v>0</v>
          </cell>
          <cell r="ED720">
            <v>-1E-3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-1E-3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-1E-3</v>
          </cell>
          <cell r="CQ723">
            <v>0</v>
          </cell>
          <cell r="CR723">
            <v>0</v>
          </cell>
          <cell r="CS723">
            <v>-1E-3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-1E-3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-1E-3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-1E-3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-1E-3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-1E-3</v>
          </cell>
          <cell r="DD728">
            <v>0</v>
          </cell>
          <cell r="DE728">
            <v>-1E-3</v>
          </cell>
          <cell r="DF728">
            <v>0</v>
          </cell>
          <cell r="DG728">
            <v>0</v>
          </cell>
          <cell r="DH728">
            <v>0</v>
          </cell>
          <cell r="DI728">
            <v>-0.01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-1E-3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-1E-3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-1E-3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-1E-3</v>
          </cell>
          <cell r="CH729">
            <v>0</v>
          </cell>
          <cell r="CI729">
            <v>-1E-3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-1E-3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-1E-3</v>
          </cell>
          <cell r="DO729">
            <v>0</v>
          </cell>
          <cell r="DP729">
            <v>-1E-3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-1E-3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-1E-3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-1E-3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-1E-3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1E-3</v>
          </cell>
          <cell r="CS730">
            <v>0.01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-2E-3</v>
          </cell>
          <cell r="DB730">
            <v>0</v>
          </cell>
          <cell r="DC730">
            <v>1E-3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5">
          <cell r="A755" t="str">
            <v>Integration Charge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1316.787</v>
          </cell>
          <cell r="G829">
            <v>1473.64</v>
          </cell>
          <cell r="H829">
            <v>2295.116</v>
          </cell>
          <cell r="I829">
            <v>2650.89</v>
          </cell>
          <cell r="J829">
            <v>3068.5970000000002</v>
          </cell>
          <cell r="K829">
            <v>3260.07</v>
          </cell>
          <cell r="L829">
            <v>2950.7660000000001</v>
          </cell>
          <cell r="M829">
            <v>2955.5709999999999</v>
          </cell>
          <cell r="N829">
            <v>2605.3200000000002</v>
          </cell>
          <cell r="O829">
            <v>2112.2469999999998</v>
          </cell>
          <cell r="P829">
            <v>1422.6</v>
          </cell>
          <cell r="Q829">
            <v>1097.5550000000001</v>
          </cell>
          <cell r="R829">
            <v>27073.124</v>
          </cell>
          <cell r="S829">
            <v>1310.2149999999999</v>
          </cell>
          <cell r="T829">
            <v>1466.3040000000001</v>
          </cell>
          <cell r="U829">
            <v>2283.7080000000001</v>
          </cell>
          <cell r="V829">
            <v>2637.63</v>
          </cell>
          <cell r="W829">
            <v>3053.252</v>
          </cell>
          <cell r="X829">
            <v>3243.72</v>
          </cell>
          <cell r="Y829">
            <v>2936.01</v>
          </cell>
          <cell r="Z829">
            <v>2940.8150000000001</v>
          </cell>
          <cell r="AA829">
            <v>2592.3000000000002</v>
          </cell>
          <cell r="AB829">
            <v>2101.614</v>
          </cell>
          <cell r="AC829">
            <v>1415.55</v>
          </cell>
          <cell r="AD829">
            <v>1092.0060000000001</v>
          </cell>
          <cell r="AE829">
            <v>26989.835999999996</v>
          </cell>
          <cell r="AF829">
            <v>1303.6120000000001</v>
          </cell>
          <cell r="AG829">
            <v>1511.0740000000001</v>
          </cell>
          <cell r="AH829">
            <v>2272.2069999999999</v>
          </cell>
          <cell r="AI829">
            <v>2624.52</v>
          </cell>
          <cell r="AJ829">
            <v>3038</v>
          </cell>
          <cell r="AK829">
            <v>3227.55</v>
          </cell>
          <cell r="AL829">
            <v>2921.3159999999998</v>
          </cell>
          <cell r="AM829">
            <v>2926.09</v>
          </cell>
          <cell r="AN829">
            <v>2579.31</v>
          </cell>
          <cell r="AO829">
            <v>2091.136</v>
          </cell>
          <cell r="AP829">
            <v>1408.44</v>
          </cell>
          <cell r="AQ829">
            <v>1086.5809999999999</v>
          </cell>
          <cell r="AR829">
            <v>26803.155999999999</v>
          </cell>
          <cell r="AS829">
            <v>1297.133</v>
          </cell>
          <cell r="AT829">
            <v>1451.7439999999999</v>
          </cell>
          <cell r="AU829">
            <v>2260.8919999999998</v>
          </cell>
          <cell r="AV829">
            <v>2611.38</v>
          </cell>
          <cell r="AW829">
            <v>3022.8409999999999</v>
          </cell>
          <cell r="AX829">
            <v>3211.41</v>
          </cell>
          <cell r="AY829">
            <v>2906.7150000000001</v>
          </cell>
          <cell r="AZ829">
            <v>2911.4580000000001</v>
          </cell>
          <cell r="BA829">
            <v>2566.38</v>
          </cell>
          <cell r="BB829">
            <v>2080.627</v>
          </cell>
          <cell r="BC829">
            <v>1401.42</v>
          </cell>
          <cell r="BD829">
            <v>1081.1559999999999</v>
          </cell>
          <cell r="BE829">
            <v>26668.893</v>
          </cell>
          <cell r="BF829">
            <v>1290.5609999999999</v>
          </cell>
          <cell r="BG829">
            <v>1444.4359999999999</v>
          </cell>
          <cell r="BH829">
            <v>2249.5149999999999</v>
          </cell>
          <cell r="BI829">
            <v>2598.27</v>
          </cell>
          <cell r="BJ829">
            <v>3007.6819999999998</v>
          </cell>
          <cell r="BK829">
            <v>3195.36</v>
          </cell>
          <cell r="BL829">
            <v>2892.2379999999998</v>
          </cell>
          <cell r="BM829">
            <v>2896.9189999999999</v>
          </cell>
          <cell r="BN829">
            <v>2553.5700000000002</v>
          </cell>
          <cell r="BO829">
            <v>2070.2109999999998</v>
          </cell>
          <cell r="BP829">
            <v>1394.4</v>
          </cell>
          <cell r="BQ829">
            <v>1075.731</v>
          </cell>
          <cell r="BR829">
            <v>26535.45</v>
          </cell>
          <cell r="BS829">
            <v>1284.175</v>
          </cell>
          <cell r="BT829">
            <v>1437.212</v>
          </cell>
          <cell r="BU829">
            <v>2238.3240000000001</v>
          </cell>
          <cell r="BV829">
            <v>2585.2800000000002</v>
          </cell>
          <cell r="BW829">
            <v>2992.616</v>
          </cell>
          <cell r="BX829">
            <v>3179.37</v>
          </cell>
          <cell r="BY829">
            <v>2877.6990000000001</v>
          </cell>
          <cell r="BZ829">
            <v>2882.4110000000001</v>
          </cell>
          <cell r="CA829">
            <v>2540.79</v>
          </cell>
          <cell r="CB829">
            <v>2059.857</v>
          </cell>
          <cell r="CC829">
            <v>1387.41</v>
          </cell>
          <cell r="CD829">
            <v>1070.306</v>
          </cell>
          <cell r="CE829">
            <v>26453.876</v>
          </cell>
          <cell r="CF829">
            <v>1277.6959999999999</v>
          </cell>
          <cell r="CG829">
            <v>1481.03</v>
          </cell>
          <cell r="CH829">
            <v>2227.1329999999998</v>
          </cell>
          <cell r="CI829">
            <v>2572.35</v>
          </cell>
          <cell r="CJ829">
            <v>2977.674</v>
          </cell>
          <cell r="CK829">
            <v>3163.47</v>
          </cell>
          <cell r="CL829">
            <v>2863.3150000000001</v>
          </cell>
          <cell r="CM829">
            <v>2868.027</v>
          </cell>
          <cell r="CN829">
            <v>2528.13</v>
          </cell>
          <cell r="CO829">
            <v>2049.627</v>
          </cell>
          <cell r="CP829">
            <v>1380.45</v>
          </cell>
          <cell r="CQ829">
            <v>1064.9739999999999</v>
          </cell>
          <cell r="CR829">
            <v>26271.129000000001</v>
          </cell>
          <cell r="CS829">
            <v>1271.3720000000001</v>
          </cell>
          <cell r="CT829">
            <v>1422.876</v>
          </cell>
          <cell r="CU829">
            <v>2216.0659999999998</v>
          </cell>
          <cell r="CV829">
            <v>2559.48</v>
          </cell>
          <cell r="CW829">
            <v>2962.7939999999999</v>
          </cell>
          <cell r="CX829">
            <v>3147.63</v>
          </cell>
          <cell r="CY829">
            <v>2849.0239999999999</v>
          </cell>
          <cell r="CZ829">
            <v>2853.7049999999999</v>
          </cell>
          <cell r="DA829">
            <v>2515.44</v>
          </cell>
          <cell r="DB829">
            <v>2039.3969999999999</v>
          </cell>
          <cell r="DC829">
            <v>1373.61</v>
          </cell>
          <cell r="DD829">
            <v>1059.7349999999999</v>
          </cell>
          <cell r="DE829">
            <v>26139.537999999997</v>
          </cell>
          <cell r="DF829">
            <v>1265.0170000000001</v>
          </cell>
          <cell r="DG829">
            <v>1415.7639999999999</v>
          </cell>
          <cell r="DH829">
            <v>2204.9369999999999</v>
          </cell>
          <cell r="DI829">
            <v>2546.6999999999998</v>
          </cell>
          <cell r="DJ829">
            <v>2948.0070000000001</v>
          </cell>
          <cell r="DK829">
            <v>3131.88</v>
          </cell>
          <cell r="DL829">
            <v>2834.7640000000001</v>
          </cell>
          <cell r="DM829">
            <v>2839.3519999999999</v>
          </cell>
          <cell r="DN829">
            <v>2502.9299999999998</v>
          </cell>
          <cell r="DO829">
            <v>2029.105</v>
          </cell>
          <cell r="DP829">
            <v>1366.71</v>
          </cell>
          <cell r="DQ829">
            <v>1054.3720000000001</v>
          </cell>
          <cell r="DR829">
            <v>26008.988000000001</v>
          </cell>
          <cell r="DS829">
            <v>1258.662</v>
          </cell>
          <cell r="DT829">
            <v>1408.68</v>
          </cell>
          <cell r="DU829">
            <v>2193.87</v>
          </cell>
          <cell r="DV829">
            <v>2533.98</v>
          </cell>
          <cell r="DW829">
            <v>2933.2510000000002</v>
          </cell>
          <cell r="DX829">
            <v>3116.28</v>
          </cell>
          <cell r="DY829">
            <v>2820.5659999999998</v>
          </cell>
          <cell r="DZ829">
            <v>2825.2159999999999</v>
          </cell>
          <cell r="EA829">
            <v>2490.39</v>
          </cell>
          <cell r="EB829">
            <v>2019.03</v>
          </cell>
          <cell r="EC829">
            <v>1359.93</v>
          </cell>
          <cell r="ED829">
            <v>1049.133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1316.787</v>
          </cell>
          <cell r="G832">
            <v>1473.64</v>
          </cell>
          <cell r="H832">
            <v>2295.116</v>
          </cell>
          <cell r="I832">
            <v>2650.89</v>
          </cell>
          <cell r="J832">
            <v>3068.5970000000002</v>
          </cell>
          <cell r="K832">
            <v>3260.07</v>
          </cell>
          <cell r="L832">
            <v>2950.7660000000001</v>
          </cell>
          <cell r="M832">
            <v>2955.5709999999999</v>
          </cell>
          <cell r="N832">
            <v>2605.3200000000002</v>
          </cell>
          <cell r="O832">
            <v>2112.2469999999998</v>
          </cell>
          <cell r="P832">
            <v>1422.6</v>
          </cell>
          <cell r="Q832">
            <v>1097.5550000000001</v>
          </cell>
          <cell r="R832">
            <v>27073.124</v>
          </cell>
          <cell r="S832">
            <v>1310.2149999999999</v>
          </cell>
          <cell r="T832">
            <v>1466.3040000000001</v>
          </cell>
          <cell r="U832">
            <v>2283.7080000000001</v>
          </cell>
          <cell r="V832">
            <v>2637.63</v>
          </cell>
          <cell r="W832">
            <v>3053.252</v>
          </cell>
          <cell r="X832">
            <v>3243.72</v>
          </cell>
          <cell r="Y832">
            <v>2936.01</v>
          </cell>
          <cell r="Z832">
            <v>2940.8150000000001</v>
          </cell>
          <cell r="AA832">
            <v>2592.3000000000002</v>
          </cell>
          <cell r="AB832">
            <v>2101.614</v>
          </cell>
          <cell r="AC832">
            <v>1415.55</v>
          </cell>
          <cell r="AD832">
            <v>1092.0060000000001</v>
          </cell>
          <cell r="AE832">
            <v>26989.835999999996</v>
          </cell>
          <cell r="AF832">
            <v>1303.6120000000001</v>
          </cell>
          <cell r="AG832">
            <v>1511.0740000000001</v>
          </cell>
          <cell r="AH832">
            <v>2272.2069999999999</v>
          </cell>
          <cell r="AI832">
            <v>2624.52</v>
          </cell>
          <cell r="AJ832">
            <v>3038</v>
          </cell>
          <cell r="AK832">
            <v>3227.55</v>
          </cell>
          <cell r="AL832">
            <v>2921.3159999999998</v>
          </cell>
          <cell r="AM832">
            <v>2926.09</v>
          </cell>
          <cell r="AN832">
            <v>2579.31</v>
          </cell>
          <cell r="AO832">
            <v>2091.136</v>
          </cell>
          <cell r="AP832">
            <v>1408.44</v>
          </cell>
          <cell r="AQ832">
            <v>1086.5809999999999</v>
          </cell>
          <cell r="AR832">
            <v>26803.155999999999</v>
          </cell>
          <cell r="AS832">
            <v>1297.133</v>
          </cell>
          <cell r="AT832">
            <v>1451.7439999999999</v>
          </cell>
          <cell r="AU832">
            <v>2260.8919999999998</v>
          </cell>
          <cell r="AV832">
            <v>2611.38</v>
          </cell>
          <cell r="AW832">
            <v>3022.8409999999999</v>
          </cell>
          <cell r="AX832">
            <v>3211.41</v>
          </cell>
          <cell r="AY832">
            <v>2906.7150000000001</v>
          </cell>
          <cell r="AZ832">
            <v>2911.4580000000001</v>
          </cell>
          <cell r="BA832">
            <v>2566.38</v>
          </cell>
          <cell r="BB832">
            <v>2080.627</v>
          </cell>
          <cell r="BC832">
            <v>1401.42</v>
          </cell>
          <cell r="BD832">
            <v>1081.1559999999999</v>
          </cell>
          <cell r="BE832">
            <v>26668.893</v>
          </cell>
          <cell r="BF832">
            <v>1290.5609999999999</v>
          </cell>
          <cell r="BG832">
            <v>1444.4359999999999</v>
          </cell>
          <cell r="BH832">
            <v>2249.5149999999999</v>
          </cell>
          <cell r="BI832">
            <v>2598.27</v>
          </cell>
          <cell r="BJ832">
            <v>3007.6819999999998</v>
          </cell>
          <cell r="BK832">
            <v>3195.36</v>
          </cell>
          <cell r="BL832">
            <v>2892.2379999999998</v>
          </cell>
          <cell r="BM832">
            <v>2896.9189999999999</v>
          </cell>
          <cell r="BN832">
            <v>2553.5700000000002</v>
          </cell>
          <cell r="BO832">
            <v>2070.2109999999998</v>
          </cell>
          <cell r="BP832">
            <v>1394.4</v>
          </cell>
          <cell r="BQ832">
            <v>1075.731</v>
          </cell>
          <cell r="BR832">
            <v>26535.45</v>
          </cell>
          <cell r="BS832">
            <v>1284.175</v>
          </cell>
          <cell r="BT832">
            <v>1437.212</v>
          </cell>
          <cell r="BU832">
            <v>2238.3240000000001</v>
          </cell>
          <cell r="BV832">
            <v>2585.2800000000002</v>
          </cell>
          <cell r="BW832">
            <v>2992.616</v>
          </cell>
          <cell r="BX832">
            <v>3179.37</v>
          </cell>
          <cell r="BY832">
            <v>2877.6990000000001</v>
          </cell>
          <cell r="BZ832">
            <v>2882.4110000000001</v>
          </cell>
          <cell r="CA832">
            <v>2540.79</v>
          </cell>
          <cell r="CB832">
            <v>2059.857</v>
          </cell>
          <cell r="CC832">
            <v>1387.41</v>
          </cell>
          <cell r="CD832">
            <v>1070.306</v>
          </cell>
          <cell r="CE832">
            <v>26453.876</v>
          </cell>
          <cell r="CF832">
            <v>1277.6959999999999</v>
          </cell>
          <cell r="CG832">
            <v>1481.03</v>
          </cell>
          <cell r="CH832">
            <v>2227.1329999999998</v>
          </cell>
          <cell r="CI832">
            <v>2572.35</v>
          </cell>
          <cell r="CJ832">
            <v>2977.674</v>
          </cell>
          <cell r="CK832">
            <v>3163.47</v>
          </cell>
          <cell r="CL832">
            <v>2863.3150000000001</v>
          </cell>
          <cell r="CM832">
            <v>2868.027</v>
          </cell>
          <cell r="CN832">
            <v>2528.13</v>
          </cell>
          <cell r="CO832">
            <v>2049.627</v>
          </cell>
          <cell r="CP832">
            <v>1380.45</v>
          </cell>
          <cell r="CQ832">
            <v>1064.9739999999999</v>
          </cell>
          <cell r="CR832">
            <v>26271.129000000001</v>
          </cell>
          <cell r="CS832">
            <v>1271.3720000000001</v>
          </cell>
          <cell r="CT832">
            <v>1422.876</v>
          </cell>
          <cell r="CU832">
            <v>2216.0659999999998</v>
          </cell>
          <cell r="CV832">
            <v>2559.48</v>
          </cell>
          <cell r="CW832">
            <v>2962.7939999999999</v>
          </cell>
          <cell r="CX832">
            <v>3147.63</v>
          </cell>
          <cell r="CY832">
            <v>2849.0239999999999</v>
          </cell>
          <cell r="CZ832">
            <v>2853.7049999999999</v>
          </cell>
          <cell r="DA832">
            <v>2515.44</v>
          </cell>
          <cell r="DB832">
            <v>2039.3969999999999</v>
          </cell>
          <cell r="DC832">
            <v>1373.61</v>
          </cell>
          <cell r="DD832">
            <v>1059.7349999999999</v>
          </cell>
          <cell r="DE832">
            <v>26139.537999999997</v>
          </cell>
          <cell r="DF832">
            <v>1265.0170000000001</v>
          </cell>
          <cell r="DG832">
            <v>1415.7639999999999</v>
          </cell>
          <cell r="DH832">
            <v>2204.9369999999999</v>
          </cell>
          <cell r="DI832">
            <v>2546.6999999999998</v>
          </cell>
          <cell r="DJ832">
            <v>2948.0070000000001</v>
          </cell>
          <cell r="DK832">
            <v>3131.88</v>
          </cell>
          <cell r="DL832">
            <v>2834.7640000000001</v>
          </cell>
          <cell r="DM832">
            <v>2839.3519999999999</v>
          </cell>
          <cell r="DN832">
            <v>2502.9299999999998</v>
          </cell>
          <cell r="DO832">
            <v>2029.105</v>
          </cell>
          <cell r="DP832">
            <v>1366.71</v>
          </cell>
          <cell r="DQ832">
            <v>1054.3720000000001</v>
          </cell>
          <cell r="DR832">
            <v>26008.988000000001</v>
          </cell>
          <cell r="DS832">
            <v>1258.662</v>
          </cell>
          <cell r="DT832">
            <v>1408.68</v>
          </cell>
          <cell r="DU832">
            <v>2193.87</v>
          </cell>
          <cell r="DV832">
            <v>2533.98</v>
          </cell>
          <cell r="DW832">
            <v>2933.2510000000002</v>
          </cell>
          <cell r="DX832">
            <v>3116.28</v>
          </cell>
          <cell r="DY832">
            <v>2820.5659999999998</v>
          </cell>
          <cell r="DZ832">
            <v>2825.2159999999999</v>
          </cell>
          <cell r="EA832">
            <v>2490.39</v>
          </cell>
          <cell r="EB832">
            <v>2019.03</v>
          </cell>
          <cell r="EC832">
            <v>1359.93</v>
          </cell>
          <cell r="ED832">
            <v>1049.133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829.57581000000005</v>
          </cell>
          <cell r="G834">
            <v>928.39320000000009</v>
          </cell>
          <cell r="H834">
            <v>1445.92308</v>
          </cell>
          <cell r="I834">
            <v>1670.0607</v>
          </cell>
          <cell r="J834">
            <v>1933.2161100000001</v>
          </cell>
          <cell r="K834">
            <v>2053.8441000000003</v>
          </cell>
          <cell r="L834">
            <v>1858.9825800000001</v>
          </cell>
          <cell r="M834">
            <v>1862.00973</v>
          </cell>
          <cell r="N834">
            <v>1641.3516000000002</v>
          </cell>
          <cell r="O834">
            <v>1330.71561</v>
          </cell>
          <cell r="P834">
            <v>896.23799999999994</v>
          </cell>
          <cell r="Q834">
            <v>691.45965000000001</v>
          </cell>
          <cell r="R834">
            <v>17326.799360000001</v>
          </cell>
          <cell r="S834">
            <v>838.5376</v>
          </cell>
          <cell r="T834">
            <v>938.43456000000003</v>
          </cell>
          <cell r="U834">
            <v>1461.57312</v>
          </cell>
          <cell r="V834">
            <v>1688.0832</v>
          </cell>
          <cell r="W834">
            <v>1954.0812800000001</v>
          </cell>
          <cell r="X834">
            <v>2075.9807999999998</v>
          </cell>
          <cell r="Y834">
            <v>1879.0464000000002</v>
          </cell>
          <cell r="Z834">
            <v>1882.1216000000002</v>
          </cell>
          <cell r="AA834">
            <v>1659.0720000000001</v>
          </cell>
          <cell r="AB834">
            <v>1345.03296</v>
          </cell>
          <cell r="AC834">
            <v>905.952</v>
          </cell>
          <cell r="AD834">
            <v>698.88384000000008</v>
          </cell>
          <cell r="AE834">
            <v>17813.291759999996</v>
          </cell>
          <cell r="AF834">
            <v>860.38392000000022</v>
          </cell>
          <cell r="AG834">
            <v>997.30884000000015</v>
          </cell>
          <cell r="AH834">
            <v>1499.65662</v>
          </cell>
          <cell r="AI834">
            <v>1732.1832000000002</v>
          </cell>
          <cell r="AJ834">
            <v>2005.0800000000002</v>
          </cell>
          <cell r="AK834">
            <v>2130.1830000000004</v>
          </cell>
          <cell r="AL834">
            <v>1928.0685599999999</v>
          </cell>
          <cell r="AM834">
            <v>1931.2194000000002</v>
          </cell>
          <cell r="AN834">
            <v>1702.3446000000001</v>
          </cell>
          <cell r="AO834">
            <v>1380.14976</v>
          </cell>
          <cell r="AP834">
            <v>929.57040000000018</v>
          </cell>
          <cell r="AQ834">
            <v>717.14346</v>
          </cell>
          <cell r="AR834">
            <v>17958.114519999999</v>
          </cell>
          <cell r="AS834">
            <v>869.07911000000013</v>
          </cell>
          <cell r="AT834">
            <v>972.66847999999993</v>
          </cell>
          <cell r="AU834">
            <v>1514.79764</v>
          </cell>
          <cell r="AV834">
            <v>1749.6246000000001</v>
          </cell>
          <cell r="AW834">
            <v>2025.3034700000001</v>
          </cell>
          <cell r="AX834">
            <v>2151.6446999999998</v>
          </cell>
          <cell r="AY834">
            <v>1947.4990500000001</v>
          </cell>
          <cell r="AZ834">
            <v>1950.6768600000003</v>
          </cell>
          <cell r="BA834">
            <v>1719.4746000000002</v>
          </cell>
          <cell r="BB834">
            <v>1394.02009</v>
          </cell>
          <cell r="BC834">
            <v>938.95140000000015</v>
          </cell>
          <cell r="BD834">
            <v>724.37451999999996</v>
          </cell>
          <cell r="BE834">
            <v>18401.536170000003</v>
          </cell>
          <cell r="BF834">
            <v>890.48708999999997</v>
          </cell>
          <cell r="BG834">
            <v>996.66084000000001</v>
          </cell>
          <cell r="BH834">
            <v>1552.16535</v>
          </cell>
          <cell r="BI834">
            <v>1792.8063000000002</v>
          </cell>
          <cell r="BJ834">
            <v>2075.3005800000001</v>
          </cell>
          <cell r="BK834">
            <v>2204.7984000000001</v>
          </cell>
          <cell r="BL834">
            <v>1995.6442200000001</v>
          </cell>
          <cell r="BM834">
            <v>1998.87411</v>
          </cell>
          <cell r="BN834">
            <v>1761.9633000000003</v>
          </cell>
          <cell r="BO834">
            <v>1428.44559</v>
          </cell>
          <cell r="BP834">
            <v>962.13600000000019</v>
          </cell>
          <cell r="BQ834">
            <v>742.25439000000006</v>
          </cell>
          <cell r="BR834">
            <v>18574.815000000002</v>
          </cell>
          <cell r="BS834">
            <v>898.92250000000001</v>
          </cell>
          <cell r="BT834">
            <v>1006.0484000000001</v>
          </cell>
          <cell r="BU834">
            <v>1566.8268000000003</v>
          </cell>
          <cell r="BV834">
            <v>1809.6960000000004</v>
          </cell>
          <cell r="BW834">
            <v>2094.8312000000001</v>
          </cell>
          <cell r="BX834">
            <v>2225.5590000000002</v>
          </cell>
          <cell r="BY834">
            <v>2014.3893000000003</v>
          </cell>
          <cell r="BZ834">
            <v>2017.6877000000002</v>
          </cell>
          <cell r="CA834">
            <v>1778.5530000000001</v>
          </cell>
          <cell r="CB834">
            <v>1441.8999000000001</v>
          </cell>
          <cell r="CC834">
            <v>971.18700000000013</v>
          </cell>
          <cell r="CD834">
            <v>749.21420000000012</v>
          </cell>
          <cell r="CE834">
            <v>19046.790720000001</v>
          </cell>
          <cell r="CF834">
            <v>919.94112000000007</v>
          </cell>
          <cell r="CG834">
            <v>1066.3416000000002</v>
          </cell>
          <cell r="CH834">
            <v>1603.53576</v>
          </cell>
          <cell r="CI834">
            <v>1852.0920000000001</v>
          </cell>
          <cell r="CJ834">
            <v>2143.9252800000004</v>
          </cell>
          <cell r="CK834">
            <v>2277.6984000000002</v>
          </cell>
          <cell r="CL834">
            <v>2061.5868000000005</v>
          </cell>
          <cell r="CM834">
            <v>2064.9794400000001</v>
          </cell>
          <cell r="CN834">
            <v>1820.2536000000002</v>
          </cell>
          <cell r="CO834">
            <v>1475.7314400000002</v>
          </cell>
          <cell r="CP834">
            <v>993.92400000000021</v>
          </cell>
          <cell r="CQ834">
            <v>766.78128000000004</v>
          </cell>
          <cell r="CR834">
            <v>19440.635460000001</v>
          </cell>
          <cell r="CS834">
            <v>940.81528000000003</v>
          </cell>
          <cell r="CT834">
            <v>1052.92824</v>
          </cell>
          <cell r="CU834">
            <v>1639.8888399999998</v>
          </cell>
          <cell r="CV834">
            <v>1894.0152</v>
          </cell>
          <cell r="CW834">
            <v>2192.46756</v>
          </cell>
          <cell r="CX834">
            <v>2329.2462</v>
          </cell>
          <cell r="CY834">
            <v>2108.2777599999999</v>
          </cell>
          <cell r="CZ834">
            <v>2111.7417</v>
          </cell>
          <cell r="DA834">
            <v>1861.4256</v>
          </cell>
          <cell r="DB834">
            <v>1509.1537799999999</v>
          </cell>
          <cell r="DC834">
            <v>1016.4713999999999</v>
          </cell>
          <cell r="DD834">
            <v>784.20389999999986</v>
          </cell>
          <cell r="DE834">
            <v>19604.653499999997</v>
          </cell>
          <cell r="DF834">
            <v>948.7627500000001</v>
          </cell>
          <cell r="DG834">
            <v>1061.8229999999999</v>
          </cell>
          <cell r="DH834">
            <v>1653.7027499999999</v>
          </cell>
          <cell r="DI834">
            <v>1910.0249999999999</v>
          </cell>
          <cell r="DJ834">
            <v>2211.0052500000002</v>
          </cell>
          <cell r="DK834">
            <v>2348.91</v>
          </cell>
          <cell r="DL834">
            <v>2126.0730000000003</v>
          </cell>
          <cell r="DM834">
            <v>2129.5140000000001</v>
          </cell>
          <cell r="DN834">
            <v>1877.1974999999998</v>
          </cell>
          <cell r="DO834">
            <v>1521.8287500000001</v>
          </cell>
          <cell r="DP834">
            <v>1025.0325</v>
          </cell>
          <cell r="DQ834">
            <v>790.779</v>
          </cell>
          <cell r="DR834">
            <v>20026.920760000001</v>
          </cell>
          <cell r="DS834">
            <v>969.16974000000005</v>
          </cell>
          <cell r="DT834">
            <v>1084.6836000000001</v>
          </cell>
          <cell r="DU834">
            <v>1689.2799</v>
          </cell>
          <cell r="DV834">
            <v>1951.1646000000001</v>
          </cell>
          <cell r="DW834">
            <v>2258.6032700000001</v>
          </cell>
          <cell r="DX834">
            <v>2399.5356000000002</v>
          </cell>
          <cell r="DY834">
            <v>2171.8358199999998</v>
          </cell>
          <cell r="DZ834">
            <v>2175.4163199999998</v>
          </cell>
          <cell r="EA834">
            <v>1917.6002999999998</v>
          </cell>
          <cell r="EB834">
            <v>1554.6531</v>
          </cell>
          <cell r="EC834">
            <v>1047.1461000000002</v>
          </cell>
          <cell r="ED834">
            <v>807.8324100000001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3.4095853927951225E-4</v>
          </cell>
          <cell r="G845">
            <v>2.2597369164856218E-4</v>
          </cell>
          <cell r="H845">
            <v>-2.4427751985314217E-3</v>
          </cell>
          <cell r="I845">
            <v>-4.5465839856468904E-3</v>
          </cell>
          <cell r="J845">
            <v>-2.1632794175481251E-3</v>
          </cell>
          <cell r="K845">
            <v>-4.9705028556417119E-3</v>
          </cell>
          <cell r="L845">
            <v>-1.2775234814405678E-2</v>
          </cell>
          <cell r="M845">
            <v>-6.7698132477502782E-3</v>
          </cell>
          <cell r="N845">
            <v>-3.8758265582998774E-3</v>
          </cell>
          <cell r="O845">
            <v>-4.9683767451078609E-3</v>
          </cell>
          <cell r="P845">
            <v>3.0208348389422213E-3</v>
          </cell>
          <cell r="Q845">
            <v>3.4777764667595079E-3</v>
          </cell>
          <cell r="R845">
            <v>-6.4130717519716995E-4</v>
          </cell>
          <cell r="S845">
            <v>7.3649519370349026E-3</v>
          </cell>
          <cell r="T845">
            <v>2.0641812892172595E-3</v>
          </cell>
          <cell r="U845">
            <v>-7.8579834165637408E-4</v>
          </cell>
          <cell r="V845">
            <v>-1.1136944880533406E-2</v>
          </cell>
          <cell r="W845">
            <v>-2.2383970478365711E-3</v>
          </cell>
          <cell r="X845">
            <v>-8.3630067103683814E-3</v>
          </cell>
          <cell r="Y845">
            <v>-1.0153616207229987E-2</v>
          </cell>
          <cell r="Z845">
            <v>-1.7780604048933668E-2</v>
          </cell>
          <cell r="AA845">
            <v>5.0772844903050895E-3</v>
          </cell>
          <cell r="AB845">
            <v>-1.1356023763013923E-3</v>
          </cell>
          <cell r="AC845">
            <v>1.6050938755267197E-2</v>
          </cell>
          <cell r="AD845">
            <v>1.3340927038683503E-2</v>
          </cell>
          <cell r="AE845">
            <v>-2.4995990953691205E-4</v>
          </cell>
          <cell r="AF845">
            <v>5.7304796993165041E-3</v>
          </cell>
          <cell r="AG845">
            <v>1.7391507436119724E-2</v>
          </cell>
          <cell r="AH845">
            <v>-5.7624477029882826E-3</v>
          </cell>
          <cell r="AI845">
            <v>-1.4482705587344213E-2</v>
          </cell>
          <cell r="AJ845">
            <v>-4.4064835755293075E-3</v>
          </cell>
          <cell r="AK845">
            <v>-6.3566631346887448E-3</v>
          </cell>
          <cell r="AL845">
            <v>-1.1975253760990512E-2</v>
          </cell>
          <cell r="AM845">
            <v>-1.0600688754244914E-2</v>
          </cell>
          <cell r="AN845">
            <v>-5.1543897509667147E-3</v>
          </cell>
          <cell r="AO845">
            <v>3.4115683768796146E-3</v>
          </cell>
          <cell r="AP845">
            <v>1.7359764765526364E-2</v>
          </cell>
          <cell r="AQ845">
            <v>1.1845793074414246E-2</v>
          </cell>
          <cell r="AR845">
            <v>3.6153891332055821E-3</v>
          </cell>
          <cell r="AS845">
            <v>4.6910438341178917E-3</v>
          </cell>
          <cell r="AT845">
            <v>7.7735906459114545E-2</v>
          </cell>
          <cell r="AU845">
            <v>-4.4264819921373544E-3</v>
          </cell>
          <cell r="AV845">
            <v>-3.5234051222563068E-2</v>
          </cell>
          <cell r="AW845">
            <v>0</v>
          </cell>
          <cell r="AX845">
            <v>-8.7473801649053939E-3</v>
          </cell>
          <cell r="AY845">
            <v>1.3181768127871862E-2</v>
          </cell>
          <cell r="AZ845">
            <v>-1.9722349086848112E-3</v>
          </cell>
          <cell r="BA845">
            <v>-4.861457554881099E-3</v>
          </cell>
          <cell r="BB845">
            <v>-6.2367064535635564E-3</v>
          </cell>
          <cell r="BC845">
            <v>4.0410999107969303E-3</v>
          </cell>
          <cell r="BD845">
            <v>5.2131635632655104E-3</v>
          </cell>
          <cell r="BE845">
            <v>-7.0375465196583775E-3</v>
          </cell>
          <cell r="BF845">
            <v>5.7988344776873646E-3</v>
          </cell>
          <cell r="BG845">
            <v>5.6713744817287193E-3</v>
          </cell>
          <cell r="BH845">
            <v>1.269819535220762E-3</v>
          </cell>
          <cell r="BI845">
            <v>-1.2489931641816554E-2</v>
          </cell>
          <cell r="BJ845">
            <v>0</v>
          </cell>
          <cell r="BK845">
            <v>-2.6713160609102005E-2</v>
          </cell>
          <cell r="BL845">
            <v>-1.0567685478406474E-2</v>
          </cell>
          <cell r="BM845">
            <v>-7.2827971029532534E-2</v>
          </cell>
          <cell r="BN845">
            <v>-2.7128086703562815E-3</v>
          </cell>
          <cell r="BO845">
            <v>8.3167106864650009E-3</v>
          </cell>
          <cell r="BP845">
            <v>1.0374225415251459E-2</v>
          </cell>
          <cell r="BQ845">
            <v>9.4300345969884347E-3</v>
          </cell>
          <cell r="BR845">
            <v>-9.1821685123090191E-3</v>
          </cell>
          <cell r="BS845">
            <v>-1.7675077715182397E-3</v>
          </cell>
          <cell r="BT845">
            <v>9.9454360168031997E-3</v>
          </cell>
          <cell r="BU845">
            <v>-2.781680777732376E-2</v>
          </cell>
          <cell r="BV845">
            <v>-1.505590458894801E-2</v>
          </cell>
          <cell r="BW845">
            <v>0</v>
          </cell>
          <cell r="BX845">
            <v>-4.0907719203637782E-3</v>
          </cell>
          <cell r="BY845">
            <v>-9.9938726379846798E-3</v>
          </cell>
          <cell r="BZ845">
            <v>-6.1041502821520766E-2</v>
          </cell>
          <cell r="CA845">
            <v>-1.1505378912666231E-3</v>
          </cell>
          <cell r="CB845">
            <v>2.3060253739188852E-3</v>
          </cell>
          <cell r="CC845">
            <v>-4.8873627764969285E-3</v>
          </cell>
          <cell r="CD845">
            <v>3.3667846469711549E-3</v>
          </cell>
          <cell r="CE845">
            <v>-7.9777968385954523E-3</v>
          </cell>
          <cell r="CF845">
            <v>4.7970081345170001E-3</v>
          </cell>
          <cell r="CG845">
            <v>1.6019537857825839E-2</v>
          </cell>
          <cell r="CH845">
            <v>4.6794882776950431E-3</v>
          </cell>
          <cell r="CI845">
            <v>-1.1856847374893675E-3</v>
          </cell>
          <cell r="CJ845">
            <v>-1.1754640783046E-3</v>
          </cell>
          <cell r="CK845">
            <v>-1.0915581572625399E-2</v>
          </cell>
          <cell r="CL845">
            <v>-1.2778976344115733E-2</v>
          </cell>
          <cell r="CM845">
            <v>-9.256588800545984E-2</v>
          </cell>
          <cell r="CN845">
            <v>-2.8846341770250916E-2</v>
          </cell>
          <cell r="CO845">
            <v>7.6460555501576266E-3</v>
          </cell>
          <cell r="CP845">
            <v>7.9477102767917529E-3</v>
          </cell>
          <cell r="CQ845">
            <v>1.0644574348159352E-2</v>
          </cell>
          <cell r="CR845">
            <v>6.9661123897688526E-3</v>
          </cell>
          <cell r="CS845">
            <v>1.0435969552769819E-2</v>
          </cell>
          <cell r="CT845">
            <v>1.5533244201417773E-2</v>
          </cell>
          <cell r="CU845">
            <v>6.7484177447880711E-3</v>
          </cell>
          <cell r="CV845">
            <v>1.0097318046838666E-2</v>
          </cell>
          <cell r="CW845">
            <v>2.1288336204250413E-4</v>
          </cell>
          <cell r="CX845">
            <v>-9.2140260716462308E-3</v>
          </cell>
          <cell r="CY845">
            <v>-4.4342740580347595E-3</v>
          </cell>
          <cell r="CZ845">
            <v>-3.2492309774312389E-5</v>
          </cell>
          <cell r="DA845">
            <v>-1.7948764038919762E-3</v>
          </cell>
          <cell r="DB845">
            <v>1.1327560155329763E-2</v>
          </cell>
          <cell r="DC845">
            <v>3.0750691411306263E-2</v>
          </cell>
          <cell r="DD845">
            <v>1.3962933046077097E-2</v>
          </cell>
          <cell r="DE845">
            <v>2.5416900794390074E-2</v>
          </cell>
          <cell r="DF845">
            <v>1.1063393284281631E-2</v>
          </cell>
          <cell r="DG845">
            <v>1.2687082868655608E-2</v>
          </cell>
          <cell r="DH845">
            <v>1.2493027839955317E-2</v>
          </cell>
          <cell r="DI845">
            <v>5.5954770527932851E-4</v>
          </cell>
          <cell r="DJ845">
            <v>-3.969930137301958E-4</v>
          </cell>
          <cell r="DK845">
            <v>-5.8364750434165558E-3</v>
          </cell>
          <cell r="DL845">
            <v>-7.2365727931753554E-3</v>
          </cell>
          <cell r="DM845">
            <v>-4.1205353714900639E-2</v>
          </cell>
          <cell r="DN845">
            <v>0.28643733308253871</v>
          </cell>
          <cell r="DO845">
            <v>1.5223868612796565E-2</v>
          </cell>
          <cell r="DP845">
            <v>6.835006240514474E-3</v>
          </cell>
          <cell r="DQ845">
            <v>1.4378944463913967E-2</v>
          </cell>
          <cell r="DR845">
            <v>6.2225422674409003E-3</v>
          </cell>
          <cell r="DS845">
            <v>1.2944015185127E-2</v>
          </cell>
          <cell r="DT845">
            <v>1.7217914549917168E-2</v>
          </cell>
          <cell r="DU845">
            <v>1.2872154705235062E-2</v>
          </cell>
          <cell r="DV845">
            <v>-1.0697393169749603E-3</v>
          </cell>
          <cell r="DW845">
            <v>-6.3922862664966829E-4</v>
          </cell>
          <cell r="DX845">
            <v>-4.6862561989513551E-3</v>
          </cell>
          <cell r="DY845">
            <v>5.1719559891694189E-3</v>
          </cell>
          <cell r="DZ845">
            <v>-4.7486220681633995E-3</v>
          </cell>
          <cell r="EA845">
            <v>1.2766996931784291E-2</v>
          </cell>
          <cell r="EB845">
            <v>3.3436438750698017E-3</v>
          </cell>
          <cell r="EC845">
            <v>1.0150619431094299E-2</v>
          </cell>
          <cell r="ED845">
            <v>1.1347052752618936E-2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-1.3763349418105975E-2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-1.1355751202906106E-2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-1.4401662053412423E-2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-1.8812978029010274E-3</v>
          </cell>
          <cell r="AF849">
            <v>-8.435737259869569E-3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-1.4071532500530282E-2</v>
          </cell>
          <cell r="AN849">
            <v>0</v>
          </cell>
          <cell r="AO849">
            <v>0</v>
          </cell>
          <cell r="AP849">
            <v>0</v>
          </cell>
          <cell r="AQ849">
            <v>-6.8303874414255006E-5</v>
          </cell>
          <cell r="AR849">
            <v>0</v>
          </cell>
          <cell r="AS849">
            <v>-1.6610809807239946E-2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-3.2352101960071877E-2</v>
          </cell>
          <cell r="BA849">
            <v>0</v>
          </cell>
          <cell r="BB849">
            <v>0</v>
          </cell>
          <cell r="BC849">
            <v>0</v>
          </cell>
          <cell r="BD849">
            <v>1.1726628720936105E-3</v>
          </cell>
          <cell r="BE849">
            <v>0</v>
          </cell>
          <cell r="BF849">
            <v>-1.1841669866377913E-2</v>
          </cell>
          <cell r="BG849">
            <v>-7.4948176442042325E-3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-2.2939072899070823E-2</v>
          </cell>
          <cell r="BN849">
            <v>-2.5628163366096857E-2</v>
          </cell>
          <cell r="BO849">
            <v>0</v>
          </cell>
          <cell r="BP849">
            <v>-1.1605664836302765E-2</v>
          </cell>
          <cell r="BQ849">
            <v>-3.1155065866208531E-3</v>
          </cell>
          <cell r="BR849">
            <v>-1.3777529255733667E-2</v>
          </cell>
          <cell r="BS849">
            <v>-8.9347021211452216E-3</v>
          </cell>
          <cell r="BT849">
            <v>-8.0292134775916679E-3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-2.7595482171911101E-2</v>
          </cell>
          <cell r="CA849">
            <v>-2.5813849038861747E-2</v>
          </cell>
          <cell r="CB849">
            <v>-1.3777529255733612E-2</v>
          </cell>
          <cell r="CC849">
            <v>-5.8382642511602967E-3</v>
          </cell>
          <cell r="CD849">
            <v>8.9520143630181792E-3</v>
          </cell>
          <cell r="CE849">
            <v>-4.8562865142773859E-3</v>
          </cell>
          <cell r="CF849">
            <v>-7.7270787129783969E-3</v>
          </cell>
          <cell r="CG849">
            <v>-9.8667710622919458E-3</v>
          </cell>
          <cell r="CH849">
            <v>-1.5486665006072542E-2</v>
          </cell>
          <cell r="CI849">
            <v>0</v>
          </cell>
          <cell r="CJ849">
            <v>0</v>
          </cell>
          <cell r="CK849">
            <v>0</v>
          </cell>
          <cell r="CL849">
            <v>3.0598705936029091E-2</v>
          </cell>
          <cell r="CM849">
            <v>-1.5125074877673228E-2</v>
          </cell>
          <cell r="CN849">
            <v>-2.3138439892850471E-2</v>
          </cell>
          <cell r="CO849">
            <v>-1.3859871628191911E-2</v>
          </cell>
          <cell r="CP849">
            <v>-7.2947652751551573E-3</v>
          </cell>
          <cell r="CQ849">
            <v>3.6245223478879041E-3</v>
          </cell>
          <cell r="CR849">
            <v>-3.7415575111658939E-3</v>
          </cell>
          <cell r="CS849">
            <v>-1.2928120764776452E-2</v>
          </cell>
          <cell r="CT849">
            <v>-1.2824322431569612E-2</v>
          </cell>
          <cell r="CU849">
            <v>-7.5399634180755015E-3</v>
          </cell>
          <cell r="CV849">
            <v>-1.5744403554087683E-2</v>
          </cell>
          <cell r="CW849">
            <v>0</v>
          </cell>
          <cell r="CX849">
            <v>0</v>
          </cell>
          <cell r="CY849">
            <v>3.497535859133194E-2</v>
          </cell>
          <cell r="CZ849">
            <v>-1.0589391558649908E-2</v>
          </cell>
          <cell r="DA849">
            <v>-1.4795965612194095E-2</v>
          </cell>
          <cell r="DB849">
            <v>-7.6161536537817653E-3</v>
          </cell>
          <cell r="DC849">
            <v>-5.5764211753874804E-3</v>
          </cell>
          <cell r="DD849">
            <v>7.7406934431785146E-3</v>
          </cell>
          <cell r="DE849">
            <v>-5.3651846365383449E-3</v>
          </cell>
          <cell r="DF849">
            <v>-5.5378455495507239E-3</v>
          </cell>
          <cell r="DG849">
            <v>-9.8386396829432954E-3</v>
          </cell>
          <cell r="DH849">
            <v>-9.0821469469339888E-3</v>
          </cell>
          <cell r="DI849">
            <v>-1.6084692804511747E-2</v>
          </cell>
          <cell r="DJ849">
            <v>0</v>
          </cell>
          <cell r="DK849">
            <v>0</v>
          </cell>
          <cell r="DL849">
            <v>1.1253073372206046E-2</v>
          </cell>
          <cell r="DM849">
            <v>-1.016072915570021E-2</v>
          </cell>
          <cell r="DN849">
            <v>-1.557297133173563E-2</v>
          </cell>
          <cell r="DO849">
            <v>-8.8546185873852323E-3</v>
          </cell>
          <cell r="DP849">
            <v>-7.5752437101606063E-3</v>
          </cell>
          <cell r="DQ849">
            <v>7.0715987582552486E-3</v>
          </cell>
          <cell r="DR849">
            <v>-8.0444381881932259E-3</v>
          </cell>
          <cell r="DS849">
            <v>-4.1780600358052311E-3</v>
          </cell>
          <cell r="DT849">
            <v>-9.3572126787471177E-3</v>
          </cell>
          <cell r="DU849">
            <v>-1.0180690149205418E-2</v>
          </cell>
          <cell r="DV849">
            <v>-6.894085207761691E-3</v>
          </cell>
          <cell r="DW849">
            <v>0</v>
          </cell>
          <cell r="DX849">
            <v>-3.4132794638072284E-2</v>
          </cell>
          <cell r="DY849">
            <v>8.3417294042149592E-3</v>
          </cell>
          <cell r="DZ849">
            <v>-4.7755560798705687E-3</v>
          </cell>
          <cell r="EA849">
            <v>-1.5127949135699481E-2</v>
          </cell>
          <cell r="EB849">
            <v>-1.1404793807741953E-2</v>
          </cell>
          <cell r="EC849">
            <v>-7.9366572547385772E-3</v>
          </cell>
          <cell r="ED849">
            <v>-8.8718867488069009E-4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-0.34342971625182095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-0.34342971625182095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-0.34342971625182095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-0.34342971625182095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829.57580999999482</v>
          </cell>
          <cell r="G860">
            <v>928.39320000000589</v>
          </cell>
          <cell r="H860">
            <v>1445.9230799999932</v>
          </cell>
          <cell r="I860">
            <v>1670.0607000000018</v>
          </cell>
          <cell r="J860">
            <v>1933.2161099999939</v>
          </cell>
          <cell r="K860">
            <v>2053.8441000000021</v>
          </cell>
          <cell r="L860">
            <v>1858.9825799999962</v>
          </cell>
          <cell r="M860">
            <v>1862.0097300000052</v>
          </cell>
          <cell r="N860">
            <v>1641.3515999999945</v>
          </cell>
          <cell r="O860">
            <v>1330.7156099999993</v>
          </cell>
          <cell r="P860">
            <v>896.23799999999756</v>
          </cell>
          <cell r="Q860">
            <v>691.45965000000433</v>
          </cell>
          <cell r="R860">
            <v>17326.799360000063</v>
          </cell>
          <cell r="S860">
            <v>838.53759999999602</v>
          </cell>
          <cell r="T860">
            <v>938.43455999999424</v>
          </cell>
          <cell r="U860">
            <v>1461.5731200000009</v>
          </cell>
          <cell r="V860">
            <v>1688.0831999999937</v>
          </cell>
          <cell r="W860">
            <v>1954.0812799999985</v>
          </cell>
          <cell r="X860">
            <v>2075.9808000000048</v>
          </cell>
          <cell r="Y860">
            <v>1879.0464000000065</v>
          </cell>
          <cell r="Z860">
            <v>1882.1215999999986</v>
          </cell>
          <cell r="AA860">
            <v>1659.0720000000001</v>
          </cell>
          <cell r="AB860">
            <v>1345.0329599999968</v>
          </cell>
          <cell r="AC860">
            <v>905.95200000000477</v>
          </cell>
          <cell r="AD860">
            <v>698.88383999999496</v>
          </cell>
          <cell r="AE860">
            <v>17813.291759999935</v>
          </cell>
          <cell r="AF860">
            <v>860.38391999999294</v>
          </cell>
          <cell r="AG860">
            <v>997.30884000001242</v>
          </cell>
          <cell r="AH860">
            <v>1499.6566199999943</v>
          </cell>
          <cell r="AI860">
            <v>1732.1831999999995</v>
          </cell>
          <cell r="AJ860">
            <v>2005.0799999999872</v>
          </cell>
          <cell r="AK860">
            <v>2130.18299999999</v>
          </cell>
          <cell r="AL860">
            <v>1928.0685599999997</v>
          </cell>
          <cell r="AM860">
            <v>1931.2194000000018</v>
          </cell>
          <cell r="AN860">
            <v>1702.3445999999967</v>
          </cell>
          <cell r="AO860">
            <v>1380.1497600000002</v>
          </cell>
          <cell r="AP860">
            <v>929.57039999999688</v>
          </cell>
          <cell r="AQ860">
            <v>717.14345999999205</v>
          </cell>
          <cell r="AR860">
            <v>17958.114520000294</v>
          </cell>
          <cell r="AS860">
            <v>869.07910999993328</v>
          </cell>
          <cell r="AT860">
            <v>972.668479999993</v>
          </cell>
          <cell r="AU860">
            <v>1514.7976400000043</v>
          </cell>
          <cell r="AV860">
            <v>1749.624599999981</v>
          </cell>
          <cell r="AW860">
            <v>2025.3034699999844</v>
          </cell>
          <cell r="AX860">
            <v>2151.6447000000044</v>
          </cell>
          <cell r="AY860">
            <v>1947.4990500000131</v>
          </cell>
          <cell r="AZ860">
            <v>1950.6768600000069</v>
          </cell>
          <cell r="BA860">
            <v>1719.4745999999868</v>
          </cell>
          <cell r="BB860">
            <v>1394.0200900000054</v>
          </cell>
          <cell r="BC860">
            <v>938.95140000001993</v>
          </cell>
          <cell r="BD860">
            <v>724.37452000001213</v>
          </cell>
          <cell r="BE860">
            <v>18401.53617000021</v>
          </cell>
          <cell r="BF860">
            <v>890.48708999995142</v>
          </cell>
          <cell r="BG860">
            <v>996.66084000002593</v>
          </cell>
          <cell r="BH860">
            <v>1552.1653500000248</v>
          </cell>
          <cell r="BI860">
            <v>1792.8062999999966</v>
          </cell>
          <cell r="BJ860">
            <v>2075.300579999981</v>
          </cell>
          <cell r="BK860">
            <v>2204.7984000000288</v>
          </cell>
          <cell r="BL860">
            <v>1995.6442199999874</v>
          </cell>
          <cell r="BM860">
            <v>1998.8741100000043</v>
          </cell>
          <cell r="BN860">
            <v>1761.9633000000031</v>
          </cell>
          <cell r="BO860">
            <v>1428.4455900000175</v>
          </cell>
          <cell r="BP860">
            <v>962.1359999999986</v>
          </cell>
          <cell r="BQ860">
            <v>742.25439000001643</v>
          </cell>
          <cell r="BR860">
            <v>18574.471570284106</v>
          </cell>
          <cell r="BS860">
            <v>898.92249999998603</v>
          </cell>
          <cell r="BT860">
            <v>1006.0484000000288</v>
          </cell>
          <cell r="BU860">
            <v>1566.8267999999807</v>
          </cell>
          <cell r="BV860">
            <v>1809.6959999999963</v>
          </cell>
          <cell r="BW860">
            <v>2094.8312000000151</v>
          </cell>
          <cell r="BX860">
            <v>2225.5590000000084</v>
          </cell>
          <cell r="BY860">
            <v>2014.3893000000098</v>
          </cell>
          <cell r="BZ860">
            <v>2017.6877000000095</v>
          </cell>
          <cell r="CA860">
            <v>1778.5530000000144</v>
          </cell>
          <cell r="CB860">
            <v>1441.5564702837728</v>
          </cell>
          <cell r="CC860">
            <v>971.18699999997625</v>
          </cell>
          <cell r="CD860">
            <v>749.21419999998761</v>
          </cell>
          <cell r="CE860">
            <v>19046.790719999932</v>
          </cell>
          <cell r="CF860">
            <v>919.94111999997403</v>
          </cell>
          <cell r="CG860">
            <v>1066.3415999999852</v>
          </cell>
          <cell r="CH860">
            <v>1603.5357599999988</v>
          </cell>
          <cell r="CI860">
            <v>1852.0920000000042</v>
          </cell>
          <cell r="CJ860">
            <v>2143.9252800000249</v>
          </cell>
          <cell r="CK860">
            <v>2277.6983999999939</v>
          </cell>
          <cell r="CL860">
            <v>2061.58679999999</v>
          </cell>
          <cell r="CM860">
            <v>2064.9794399999955</v>
          </cell>
          <cell r="CN860">
            <v>1820.2535999999964</v>
          </cell>
          <cell r="CO860">
            <v>1475.7314400000032</v>
          </cell>
          <cell r="CP860">
            <v>993.92399999999907</v>
          </cell>
          <cell r="CQ860">
            <v>766.7812799999956</v>
          </cell>
          <cell r="CR860">
            <v>19440.635459999554</v>
          </cell>
          <cell r="CS860">
            <v>940.8152799999807</v>
          </cell>
          <cell r="CT860">
            <v>1052.9282399999793</v>
          </cell>
          <cell r="CU860">
            <v>1639.8888400000287</v>
          </cell>
          <cell r="CV860">
            <v>1894.0152000000235</v>
          </cell>
          <cell r="CW860">
            <v>2192.4675600000191</v>
          </cell>
          <cell r="CX860">
            <v>2329.2461999999941</v>
          </cell>
          <cell r="CY860">
            <v>2108.2777599999972</v>
          </cell>
          <cell r="CZ860">
            <v>2111.7417000000132</v>
          </cell>
          <cell r="DA860">
            <v>1861.4256000000169</v>
          </cell>
          <cell r="DB860">
            <v>1509.1537799999933</v>
          </cell>
          <cell r="DC860">
            <v>1016.4713999999221</v>
          </cell>
          <cell r="DD860">
            <v>784.20390000002226</v>
          </cell>
          <cell r="DE860">
            <v>19604.653500000015</v>
          </cell>
          <cell r="DF860">
            <v>948.76274999999441</v>
          </cell>
          <cell r="DG860">
            <v>1061.8229999999749</v>
          </cell>
          <cell r="DH860">
            <v>1653.7027499999967</v>
          </cell>
          <cell r="DI860">
            <v>1910.0250000000233</v>
          </cell>
          <cell r="DJ860">
            <v>2211.0052499999874</v>
          </cell>
          <cell r="DK860">
            <v>2348.9099999999744</v>
          </cell>
          <cell r="DL860">
            <v>2126.073000000004</v>
          </cell>
          <cell r="DM860">
            <v>2129.5139999999956</v>
          </cell>
          <cell r="DN860">
            <v>1877.1975000000093</v>
          </cell>
          <cell r="DO860">
            <v>1521.828749999986</v>
          </cell>
          <cell r="DP860">
            <v>1025.0324999999721</v>
          </cell>
          <cell r="DQ860">
            <v>790.77899999998044</v>
          </cell>
          <cell r="DR860">
            <v>20026.920760000125</v>
          </cell>
          <cell r="DS860">
            <v>969.1697400000412</v>
          </cell>
          <cell r="DT860">
            <v>1084.6835999999894</v>
          </cell>
          <cell r="DU860">
            <v>1689.2799000000232</v>
          </cell>
          <cell r="DV860">
            <v>1951.1646000000183</v>
          </cell>
          <cell r="DW860">
            <v>2258.6032700000214</v>
          </cell>
          <cell r="DX860">
            <v>2399.5356000000029</v>
          </cell>
          <cell r="DY860">
            <v>2171.8358200000075</v>
          </cell>
          <cell r="DZ860">
            <v>2175.4163199999894</v>
          </cell>
          <cell r="EA860">
            <v>1917.600299999991</v>
          </cell>
          <cell r="EB860">
            <v>1554.6530999999959</v>
          </cell>
          <cell r="EC860">
            <v>1047.1461000000127</v>
          </cell>
          <cell r="ED860">
            <v>807.8324099999154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0.01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-0.01</v>
          </cell>
          <cell r="Y901">
            <v>-0.01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-0.01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-0.01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0.01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0.01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-0.01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0.01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-0.01</v>
          </cell>
          <cell r="I903">
            <v>-0.03</v>
          </cell>
          <cell r="J903">
            <v>0</v>
          </cell>
          <cell r="K903">
            <v>0</v>
          </cell>
          <cell r="L903">
            <v>0</v>
          </cell>
          <cell r="M903">
            <v>0.01</v>
          </cell>
          <cell r="N903">
            <v>0.01</v>
          </cell>
          <cell r="O903">
            <v>0</v>
          </cell>
          <cell r="P903">
            <v>0</v>
          </cell>
          <cell r="Q903">
            <v>-0.01</v>
          </cell>
          <cell r="R903">
            <v>-0.02</v>
          </cell>
          <cell r="S903">
            <v>0</v>
          </cell>
          <cell r="T903">
            <v>0</v>
          </cell>
          <cell r="U903">
            <v>-0.01</v>
          </cell>
          <cell r="V903">
            <v>-0.03</v>
          </cell>
          <cell r="W903">
            <v>-0.01</v>
          </cell>
          <cell r="X903">
            <v>0.01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-0.03</v>
          </cell>
          <cell r="AE903">
            <v>-0.02</v>
          </cell>
          <cell r="AF903">
            <v>0</v>
          </cell>
          <cell r="AG903">
            <v>0</v>
          </cell>
          <cell r="AH903">
            <v>0</v>
          </cell>
          <cell r="AI903">
            <v>-0.03</v>
          </cell>
          <cell r="AJ903">
            <v>0.01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-0.03</v>
          </cell>
          <cell r="AR903">
            <v>-0.03</v>
          </cell>
          <cell r="AS903">
            <v>0</v>
          </cell>
          <cell r="AT903">
            <v>0</v>
          </cell>
          <cell r="AU903">
            <v>-0.01</v>
          </cell>
          <cell r="AV903">
            <v>-0.01</v>
          </cell>
          <cell r="AW903">
            <v>0</v>
          </cell>
          <cell r="AX903">
            <v>-0.01</v>
          </cell>
          <cell r="AY903">
            <v>-0.01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-0.03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-0.01</v>
          </cell>
          <cell r="BK903">
            <v>-0.01</v>
          </cell>
          <cell r="BL903">
            <v>-0.01</v>
          </cell>
          <cell r="BM903">
            <v>0.01</v>
          </cell>
          <cell r="BN903">
            <v>0</v>
          </cell>
          <cell r="BO903">
            <v>0</v>
          </cell>
          <cell r="BP903">
            <v>0</v>
          </cell>
          <cell r="BQ903">
            <v>-0.03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-0.01</v>
          </cell>
          <cell r="BX903">
            <v>-0.01</v>
          </cell>
          <cell r="BY903">
            <v>-0.01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-0.02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0.01</v>
          </cell>
          <cell r="CL903">
            <v>-0.01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-0.03</v>
          </cell>
          <cell r="CR903">
            <v>-0.01</v>
          </cell>
          <cell r="CS903">
            <v>0.04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</v>
          </cell>
          <cell r="CY903">
            <v>-0.01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-0.05</v>
          </cell>
          <cell r="DE903">
            <v>-0.01</v>
          </cell>
          <cell r="DF903">
            <v>0</v>
          </cell>
          <cell r="DG903">
            <v>0</v>
          </cell>
          <cell r="DH903">
            <v>0</v>
          </cell>
          <cell r="DI903">
            <v>-0.01</v>
          </cell>
          <cell r="DJ903">
            <v>-0.01</v>
          </cell>
          <cell r="DK903">
            <v>0.02</v>
          </cell>
          <cell r="DL903">
            <v>-0.01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-0.05</v>
          </cell>
          <cell r="DR903">
            <v>-0.01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0.01</v>
          </cell>
          <cell r="DY903">
            <v>0</v>
          </cell>
          <cell r="DZ903">
            <v>0.01</v>
          </cell>
          <cell r="EA903">
            <v>0</v>
          </cell>
          <cell r="EB903">
            <v>0</v>
          </cell>
          <cell r="EC903">
            <v>0</v>
          </cell>
          <cell r="ED903">
            <v>-0.04</v>
          </cell>
        </row>
        <row r="904">
          <cell r="F904">
            <v>0</v>
          </cell>
          <cell r="G904">
            <v>-0.01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-0.01</v>
          </cell>
          <cell r="Q904">
            <v>-0.01</v>
          </cell>
          <cell r="R904">
            <v>0</v>
          </cell>
          <cell r="S904">
            <v>-0.01</v>
          </cell>
          <cell r="T904">
            <v>0</v>
          </cell>
          <cell r="U904">
            <v>-0.01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-0.01</v>
          </cell>
          <cell r="AG904">
            <v>-0.01</v>
          </cell>
          <cell r="AH904">
            <v>-0.01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-0.01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0.01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-0.01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-0.01</v>
          </cell>
          <cell r="DC905">
            <v>-0.02</v>
          </cell>
          <cell r="DD905">
            <v>0</v>
          </cell>
          <cell r="DE905">
            <v>0</v>
          </cell>
          <cell r="DF905">
            <v>-0.01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-0.01</v>
          </cell>
          <cell r="DR905">
            <v>0</v>
          </cell>
          <cell r="DS905">
            <v>-0.01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0.02</v>
          </cell>
          <cell r="EA905">
            <v>0</v>
          </cell>
          <cell r="EB905">
            <v>0</v>
          </cell>
          <cell r="EC905">
            <v>0</v>
          </cell>
          <cell r="ED905">
            <v>-0.01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-0.06</v>
          </cell>
          <cell r="AS907">
            <v>0</v>
          </cell>
          <cell r="AT907">
            <v>0</v>
          </cell>
          <cell r="AU907">
            <v>0</v>
          </cell>
          <cell r="AV907">
            <v>-0.03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0.03</v>
          </cell>
          <cell r="BF907">
            <v>0</v>
          </cell>
          <cell r="BG907">
            <v>0</v>
          </cell>
          <cell r="BH907">
            <v>0</v>
          </cell>
          <cell r="BI907">
            <v>0.03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-0.03</v>
          </cell>
          <cell r="CF907">
            <v>0</v>
          </cell>
          <cell r="CG907">
            <v>0</v>
          </cell>
          <cell r="CH907">
            <v>0</v>
          </cell>
          <cell r="CI907">
            <v>-0.03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-0.01</v>
          </cell>
          <cell r="I909">
            <v>-0.01</v>
          </cell>
          <cell r="J909">
            <v>0</v>
          </cell>
          <cell r="K909">
            <v>-0.01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-0.01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-0.01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-0.01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-0.01</v>
          </cell>
          <cell r="CR909">
            <v>0</v>
          </cell>
          <cell r="CS909">
            <v>0.01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-0.01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-0.01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-0.01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-0.01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-0.01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-0.01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-0.01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-0.01</v>
          </cell>
          <cell r="CR911">
            <v>0</v>
          </cell>
          <cell r="CS911">
            <v>0.01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-0.01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-0.01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-0.01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-0.01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-0.01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-0.01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  <row r="77">
          <cell r="EI77" t="str">
            <v>Not Used</v>
          </cell>
          <cell r="EK77" t="str">
            <v>Not Used</v>
          </cell>
          <cell r="EM77" t="str">
            <v>QF - Sch37 - UT - Solar T</v>
          </cell>
          <cell r="EO77" t="str">
            <v>Not Used</v>
          </cell>
          <cell r="EQ77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11</v>
          </cell>
          <cell r="H32">
            <v>947</v>
          </cell>
          <cell r="I32">
            <v>711.79999999981374</v>
          </cell>
          <cell r="J32">
            <v>768.19999999995343</v>
          </cell>
          <cell r="K32">
            <v>3861.7000000001863</v>
          </cell>
          <cell r="L32">
            <v>464.20000000018626</v>
          </cell>
          <cell r="M32">
            <v>514.5</v>
          </cell>
          <cell r="N32">
            <v>0</v>
          </cell>
          <cell r="O32">
            <v>161.5</v>
          </cell>
          <cell r="P32">
            <v>0</v>
          </cell>
          <cell r="Q32">
            <v>-1490.2000000001863</v>
          </cell>
          <cell r="R32">
            <v>9434.2000000029802</v>
          </cell>
          <cell r="S32">
            <v>0</v>
          </cell>
          <cell r="T32">
            <v>322.29999999981374</v>
          </cell>
          <cell r="U32">
            <v>792.70000000018626</v>
          </cell>
          <cell r="V32">
            <v>593.29999999981374</v>
          </cell>
          <cell r="W32">
            <v>2976.1999999999534</v>
          </cell>
          <cell r="X32">
            <v>4556.2999999998137</v>
          </cell>
          <cell r="Y32">
            <v>175</v>
          </cell>
          <cell r="Z32">
            <v>2687.5</v>
          </cell>
          <cell r="AA32">
            <v>30</v>
          </cell>
          <cell r="AB32">
            <v>0.70000000018626451</v>
          </cell>
          <cell r="AC32">
            <v>0</v>
          </cell>
          <cell r="AD32">
            <v>-2699.7999999998137</v>
          </cell>
          <cell r="AE32">
            <v>7450</v>
          </cell>
          <cell r="AF32">
            <v>0</v>
          </cell>
          <cell r="AG32">
            <v>245</v>
          </cell>
          <cell r="AH32">
            <v>2669</v>
          </cell>
          <cell r="AI32">
            <v>0</v>
          </cell>
          <cell r="AJ32">
            <v>1086</v>
          </cell>
          <cell r="AK32">
            <v>1536.5</v>
          </cell>
          <cell r="AL32">
            <v>251</v>
          </cell>
          <cell r="AM32">
            <v>1631</v>
          </cell>
          <cell r="AN32">
            <v>31.5</v>
          </cell>
          <cell r="AO32">
            <v>0</v>
          </cell>
          <cell r="AP32">
            <v>0</v>
          </cell>
          <cell r="AQ32">
            <v>0</v>
          </cell>
          <cell r="AR32">
            <v>-3.7999999970197678</v>
          </cell>
          <cell r="AS32">
            <v>0</v>
          </cell>
          <cell r="AT32">
            <v>0</v>
          </cell>
          <cell r="AU32">
            <v>-1</v>
          </cell>
          <cell r="AV32">
            <v>-0.20000000018626451</v>
          </cell>
          <cell r="AW32">
            <v>-0.59999999986030161</v>
          </cell>
          <cell r="AX32">
            <v>-0.79999999981373549</v>
          </cell>
          <cell r="AY32">
            <v>0</v>
          </cell>
          <cell r="AZ32">
            <v>-0.5</v>
          </cell>
          <cell r="BA32">
            <v>-0.5</v>
          </cell>
          <cell r="BB32">
            <v>0</v>
          </cell>
          <cell r="BC32">
            <v>-0.20000000018626451</v>
          </cell>
          <cell r="BD32">
            <v>0</v>
          </cell>
          <cell r="BE32">
            <v>-28.900000005960464</v>
          </cell>
          <cell r="BF32">
            <v>0</v>
          </cell>
          <cell r="BG32">
            <v>-1</v>
          </cell>
          <cell r="BH32">
            <v>-8.7000000001862645</v>
          </cell>
          <cell r="BI32">
            <v>-0.59999999962747097</v>
          </cell>
          <cell r="BJ32">
            <v>-5.7999999998137355</v>
          </cell>
          <cell r="BK32">
            <v>-6.7999999998137355</v>
          </cell>
          <cell r="BL32">
            <v>-1</v>
          </cell>
          <cell r="BM32">
            <v>-5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-50.600000001490116</v>
          </cell>
          <cell r="BS32">
            <v>0</v>
          </cell>
          <cell r="BT32">
            <v>0</v>
          </cell>
          <cell r="BU32">
            <v>-11.200000000186265</v>
          </cell>
          <cell r="BV32">
            <v>-0.70000000018626451</v>
          </cell>
          <cell r="BW32">
            <v>-11.5</v>
          </cell>
          <cell r="BX32">
            <v>-11.200000000186265</v>
          </cell>
          <cell r="BY32">
            <v>0</v>
          </cell>
          <cell r="BZ32">
            <v>-15</v>
          </cell>
          <cell r="CA32">
            <v>-1</v>
          </cell>
          <cell r="CB32">
            <v>0</v>
          </cell>
          <cell r="CC32">
            <v>0</v>
          </cell>
          <cell r="CD32">
            <v>0</v>
          </cell>
          <cell r="CE32">
            <v>-38.200000002980232</v>
          </cell>
          <cell r="CF32">
            <v>0</v>
          </cell>
          <cell r="CG32">
            <v>0</v>
          </cell>
          <cell r="CH32">
            <v>-7.2999999998137355</v>
          </cell>
          <cell r="CI32">
            <v>-4.7999999998137355</v>
          </cell>
          <cell r="CJ32">
            <v>-8.2000000001862645</v>
          </cell>
          <cell r="CK32">
            <v>-13.700000000186265</v>
          </cell>
          <cell r="CL32">
            <v>0</v>
          </cell>
          <cell r="CM32">
            <v>-4</v>
          </cell>
          <cell r="CN32">
            <v>0</v>
          </cell>
          <cell r="CO32">
            <v>0</v>
          </cell>
          <cell r="CP32">
            <v>-0.20000000018626451</v>
          </cell>
          <cell r="CQ32">
            <v>0</v>
          </cell>
          <cell r="CR32">
            <v>-33.099999994039536</v>
          </cell>
          <cell r="CS32">
            <v>0</v>
          </cell>
          <cell r="CT32">
            <v>0</v>
          </cell>
          <cell r="CU32">
            <v>-4.2000000001862645</v>
          </cell>
          <cell r="CV32">
            <v>-2</v>
          </cell>
          <cell r="CW32">
            <v>-3.400000000372529</v>
          </cell>
          <cell r="CX32">
            <v>-10</v>
          </cell>
          <cell r="CY32">
            <v>0</v>
          </cell>
          <cell r="CZ32">
            <v>-13.5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-89</v>
          </cell>
          <cell r="DF32">
            <v>0</v>
          </cell>
          <cell r="DG32">
            <v>0</v>
          </cell>
          <cell r="DH32">
            <v>-2.2000000001862645</v>
          </cell>
          <cell r="DI32">
            <v>-2</v>
          </cell>
          <cell r="DJ32">
            <v>-12</v>
          </cell>
          <cell r="DK32">
            <v>-36.799999999813735</v>
          </cell>
          <cell r="DL32">
            <v>0</v>
          </cell>
          <cell r="DM32">
            <v>-26</v>
          </cell>
          <cell r="DN32">
            <v>0</v>
          </cell>
          <cell r="DO32">
            <v>0</v>
          </cell>
          <cell r="DP32">
            <v>-2.5</v>
          </cell>
          <cell r="DQ32">
            <v>-7.5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2853.2000000001863</v>
          </cell>
          <cell r="G33">
            <v>5009</v>
          </cell>
          <cell r="H33">
            <v>4699</v>
          </cell>
          <cell r="I33">
            <v>1098.4000000003725</v>
          </cell>
          <cell r="J33">
            <v>298</v>
          </cell>
          <cell r="K33">
            <v>0</v>
          </cell>
          <cell r="L33">
            <v>-667</v>
          </cell>
          <cell r="M33">
            <v>1536.5</v>
          </cell>
          <cell r="N33">
            <v>2762</v>
          </cell>
          <cell r="O33">
            <v>5121.5</v>
          </cell>
          <cell r="P33">
            <v>1793.5</v>
          </cell>
          <cell r="Q33">
            <v>449</v>
          </cell>
          <cell r="R33">
            <v>31517.20000000298</v>
          </cell>
          <cell r="S33">
            <v>3920</v>
          </cell>
          <cell r="T33">
            <v>2716.2999999998137</v>
          </cell>
          <cell r="U33">
            <v>2414.7000000001863</v>
          </cell>
          <cell r="V33">
            <v>3641.2999999998137</v>
          </cell>
          <cell r="W33">
            <v>-4624.4000000003725</v>
          </cell>
          <cell r="X33">
            <v>59.299999999813735</v>
          </cell>
          <cell r="Y33">
            <v>1425</v>
          </cell>
          <cell r="Z33">
            <v>1361.5</v>
          </cell>
          <cell r="AA33">
            <v>6058</v>
          </cell>
          <cell r="AB33">
            <v>3734</v>
          </cell>
          <cell r="AC33">
            <v>2120.5</v>
          </cell>
          <cell r="AD33">
            <v>8691</v>
          </cell>
          <cell r="AE33">
            <v>18728.59999999404</v>
          </cell>
          <cell r="AF33">
            <v>4395.7999999998137</v>
          </cell>
          <cell r="AG33">
            <v>3345.2999999998137</v>
          </cell>
          <cell r="AH33">
            <v>3620.7999999998137</v>
          </cell>
          <cell r="AI33">
            <v>644</v>
          </cell>
          <cell r="AJ33">
            <v>1719.7000000001863</v>
          </cell>
          <cell r="AK33">
            <v>36.5</v>
          </cell>
          <cell r="AL33">
            <v>765.5</v>
          </cell>
          <cell r="AM33">
            <v>3611</v>
          </cell>
          <cell r="AN33">
            <v>-3674</v>
          </cell>
          <cell r="AO33">
            <v>6469</v>
          </cell>
          <cell r="AP33">
            <v>1837.5</v>
          </cell>
          <cell r="AQ33">
            <v>-4042.5</v>
          </cell>
          <cell r="AR33">
            <v>-16.299999997019768</v>
          </cell>
          <cell r="AS33">
            <v>-2.5</v>
          </cell>
          <cell r="AT33">
            <v>-0.70000000018626451</v>
          </cell>
          <cell r="AU33">
            <v>-0.79999999981373549</v>
          </cell>
          <cell r="AV33">
            <v>-1</v>
          </cell>
          <cell r="AW33">
            <v>-0.29999999981373549</v>
          </cell>
          <cell r="AX33">
            <v>0</v>
          </cell>
          <cell r="AY33">
            <v>-4</v>
          </cell>
          <cell r="AZ33">
            <v>-2</v>
          </cell>
          <cell r="BA33">
            <v>-2</v>
          </cell>
          <cell r="BB33">
            <v>-2</v>
          </cell>
          <cell r="BC33">
            <v>0</v>
          </cell>
          <cell r="BD33">
            <v>-1</v>
          </cell>
          <cell r="BE33">
            <v>-145.70000000298023</v>
          </cell>
          <cell r="BF33">
            <v>-7.5</v>
          </cell>
          <cell r="BG33">
            <v>-12.5</v>
          </cell>
          <cell r="BH33">
            <v>-13.400000000372529</v>
          </cell>
          <cell r="BI33">
            <v>-14</v>
          </cell>
          <cell r="BJ33">
            <v>-3.2999999998137355</v>
          </cell>
          <cell r="BK33">
            <v>-4.5</v>
          </cell>
          <cell r="BL33">
            <v>-16.5</v>
          </cell>
          <cell r="BM33">
            <v>-18.5</v>
          </cell>
          <cell r="BN33">
            <v>-18</v>
          </cell>
          <cell r="BO33">
            <v>-24</v>
          </cell>
          <cell r="BP33">
            <v>-6</v>
          </cell>
          <cell r="BQ33">
            <v>-7.5</v>
          </cell>
          <cell r="BR33">
            <v>-186.20000000298023</v>
          </cell>
          <cell r="BS33">
            <v>-18.5</v>
          </cell>
          <cell r="BT33">
            <v>-19.5</v>
          </cell>
          <cell r="BU33">
            <v>-10</v>
          </cell>
          <cell r="BV33">
            <v>-8</v>
          </cell>
          <cell r="BW33">
            <v>-2.7000000001862645</v>
          </cell>
          <cell r="BX33">
            <v>0</v>
          </cell>
          <cell r="BY33">
            <v>-27</v>
          </cell>
          <cell r="BZ33">
            <v>-34</v>
          </cell>
          <cell r="CA33">
            <v>-23</v>
          </cell>
          <cell r="CB33">
            <v>-26</v>
          </cell>
          <cell r="CC33">
            <v>-8.5</v>
          </cell>
          <cell r="CD33">
            <v>-9</v>
          </cell>
          <cell r="CE33">
            <v>-281.5</v>
          </cell>
          <cell r="CF33">
            <v>-38</v>
          </cell>
          <cell r="CG33">
            <v>-22</v>
          </cell>
          <cell r="CH33">
            <v>-17</v>
          </cell>
          <cell r="CI33">
            <v>-4</v>
          </cell>
          <cell r="CJ33">
            <v>-5</v>
          </cell>
          <cell r="CK33">
            <v>-0.5</v>
          </cell>
          <cell r="CL33">
            <v>-46</v>
          </cell>
          <cell r="CM33">
            <v>-34</v>
          </cell>
          <cell r="CN33">
            <v>-37</v>
          </cell>
          <cell r="CO33">
            <v>-56.5</v>
          </cell>
          <cell r="CP33">
            <v>-11</v>
          </cell>
          <cell r="CQ33">
            <v>-10.5</v>
          </cell>
          <cell r="CR33">
            <v>-423.20000000298023</v>
          </cell>
          <cell r="CS33">
            <v>-56.5</v>
          </cell>
          <cell r="CT33">
            <v>-34</v>
          </cell>
          <cell r="CU33">
            <v>-41</v>
          </cell>
          <cell r="CV33">
            <v>-20</v>
          </cell>
          <cell r="CW33">
            <v>-3.2000000001862645</v>
          </cell>
          <cell r="CX33">
            <v>-3</v>
          </cell>
          <cell r="CY33">
            <v>-83.5</v>
          </cell>
          <cell r="CZ33">
            <v>-53.5</v>
          </cell>
          <cell r="DA33">
            <v>-47.5</v>
          </cell>
          <cell r="DB33">
            <v>-52</v>
          </cell>
          <cell r="DC33">
            <v>-9</v>
          </cell>
          <cell r="DD33">
            <v>-20</v>
          </cell>
          <cell r="DE33">
            <v>-565.09999999403954</v>
          </cell>
          <cell r="DF33">
            <v>-67</v>
          </cell>
          <cell r="DG33">
            <v>-16.5</v>
          </cell>
          <cell r="DH33">
            <v>-25</v>
          </cell>
          <cell r="DI33">
            <v>-3</v>
          </cell>
          <cell r="DJ33">
            <v>-0.59999999962747097</v>
          </cell>
          <cell r="DK33">
            <v>-1</v>
          </cell>
          <cell r="DL33">
            <v>-93.5</v>
          </cell>
          <cell r="DM33">
            <v>-75.5</v>
          </cell>
          <cell r="DN33">
            <v>-133</v>
          </cell>
          <cell r="DO33">
            <v>-88</v>
          </cell>
          <cell r="DP33">
            <v>-20</v>
          </cell>
          <cell r="DQ33">
            <v>-42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0</v>
          </cell>
          <cell r="H34">
            <v>3364.3000000000466</v>
          </cell>
          <cell r="I34">
            <v>926.5</v>
          </cell>
          <cell r="J34">
            <v>2761</v>
          </cell>
          <cell r="K34">
            <v>4562.8999999999069</v>
          </cell>
          <cell r="L34">
            <v>-6143</v>
          </cell>
          <cell r="M34">
            <v>8007.7000000001863</v>
          </cell>
          <cell r="N34">
            <v>2490</v>
          </cell>
          <cell r="O34">
            <v>110.59999999962747</v>
          </cell>
          <cell r="P34">
            <v>1</v>
          </cell>
          <cell r="Q34">
            <v>-33447</v>
          </cell>
          <cell r="R34">
            <v>-13224.20000000298</v>
          </cell>
          <cell r="S34">
            <v>0</v>
          </cell>
          <cell r="T34">
            <v>103.39999999990687</v>
          </cell>
          <cell r="U34">
            <v>2408</v>
          </cell>
          <cell r="V34">
            <v>1583</v>
          </cell>
          <cell r="W34">
            <v>1699.2999999999884</v>
          </cell>
          <cell r="X34">
            <v>5112.5</v>
          </cell>
          <cell r="Y34">
            <v>-572</v>
          </cell>
          <cell r="Z34">
            <v>7026.3999999999069</v>
          </cell>
          <cell r="AA34">
            <v>1926.5</v>
          </cell>
          <cell r="AB34">
            <v>342.5</v>
          </cell>
          <cell r="AC34">
            <v>1.2000000001862645</v>
          </cell>
          <cell r="AD34">
            <v>-32855</v>
          </cell>
          <cell r="AE34">
            <v>10294.589999996126</v>
          </cell>
          <cell r="AF34">
            <v>421.39999999990687</v>
          </cell>
          <cell r="AG34">
            <v>0</v>
          </cell>
          <cell r="AH34">
            <v>2233</v>
          </cell>
          <cell r="AI34">
            <v>113.5</v>
          </cell>
          <cell r="AJ34">
            <v>1317.5900000000256</v>
          </cell>
          <cell r="AK34">
            <v>4798.7999999998137</v>
          </cell>
          <cell r="AL34">
            <v>2563</v>
          </cell>
          <cell r="AM34">
            <v>4872.7999999998137</v>
          </cell>
          <cell r="AN34">
            <v>1250</v>
          </cell>
          <cell r="AO34">
            <v>640.5</v>
          </cell>
          <cell r="AP34">
            <v>97</v>
          </cell>
          <cell r="AQ34">
            <v>-8013</v>
          </cell>
          <cell r="AR34">
            <v>-25.859999999403954</v>
          </cell>
          <cell r="AS34">
            <v>0</v>
          </cell>
          <cell r="AT34">
            <v>0.10000000009313226</v>
          </cell>
          <cell r="AU34">
            <v>-0.79999999981373549</v>
          </cell>
          <cell r="AV34">
            <v>-1</v>
          </cell>
          <cell r="AW34">
            <v>-0.15999999997438863</v>
          </cell>
          <cell r="AX34">
            <v>-2</v>
          </cell>
          <cell r="AY34">
            <v>-15</v>
          </cell>
          <cell r="AZ34">
            <v>-3.5</v>
          </cell>
          <cell r="BA34">
            <v>-2</v>
          </cell>
          <cell r="BB34">
            <v>-0.5</v>
          </cell>
          <cell r="BC34">
            <v>0</v>
          </cell>
          <cell r="BD34">
            <v>-1</v>
          </cell>
          <cell r="BE34">
            <v>-315.96000000089407</v>
          </cell>
          <cell r="BF34">
            <v>-1.7000000001862645</v>
          </cell>
          <cell r="BG34">
            <v>-0.40000000037252903</v>
          </cell>
          <cell r="BH34">
            <v>-12</v>
          </cell>
          <cell r="BI34">
            <v>-1.5</v>
          </cell>
          <cell r="BJ34">
            <v>-19.060000000055879</v>
          </cell>
          <cell r="BK34">
            <v>-32.299999999813735</v>
          </cell>
          <cell r="BL34">
            <v>-177</v>
          </cell>
          <cell r="BM34">
            <v>-52.5</v>
          </cell>
          <cell r="BN34">
            <v>-12</v>
          </cell>
          <cell r="BO34">
            <v>-5.5</v>
          </cell>
          <cell r="BP34">
            <v>0</v>
          </cell>
          <cell r="BQ34">
            <v>-2</v>
          </cell>
          <cell r="BR34">
            <v>-492.59999999403954</v>
          </cell>
          <cell r="BS34">
            <v>0</v>
          </cell>
          <cell r="BT34">
            <v>0</v>
          </cell>
          <cell r="BU34">
            <v>-6.2000000001862645</v>
          </cell>
          <cell r="BV34">
            <v>-6</v>
          </cell>
          <cell r="BW34">
            <v>-14.400000000139698</v>
          </cell>
          <cell r="BX34">
            <v>-23</v>
          </cell>
          <cell r="BY34">
            <v>-323</v>
          </cell>
          <cell r="BZ34">
            <v>-93</v>
          </cell>
          <cell r="CA34">
            <v>-19</v>
          </cell>
          <cell r="CB34">
            <v>-4</v>
          </cell>
          <cell r="CC34">
            <v>0</v>
          </cell>
          <cell r="CD34">
            <v>-4</v>
          </cell>
          <cell r="CE34">
            <v>-517.79999998211861</v>
          </cell>
          <cell r="CF34">
            <v>0</v>
          </cell>
          <cell r="CG34">
            <v>0</v>
          </cell>
          <cell r="CH34">
            <v>-7.2000000001862645</v>
          </cell>
          <cell r="CI34">
            <v>-4</v>
          </cell>
          <cell r="CJ34">
            <v>-16.799999999813735</v>
          </cell>
          <cell r="CK34">
            <v>-34.5</v>
          </cell>
          <cell r="CL34">
            <v>-308</v>
          </cell>
          <cell r="CM34">
            <v>-125.29999999981374</v>
          </cell>
          <cell r="CN34">
            <v>-16</v>
          </cell>
          <cell r="CO34">
            <v>-2</v>
          </cell>
          <cell r="CP34">
            <v>0</v>
          </cell>
          <cell r="CQ34">
            <v>-4</v>
          </cell>
          <cell r="CR34">
            <v>-420.79999999701977</v>
          </cell>
          <cell r="CS34">
            <v>-2.2999999998137355</v>
          </cell>
          <cell r="CT34">
            <v>0</v>
          </cell>
          <cell r="CU34">
            <v>-18.799999999813735</v>
          </cell>
          <cell r="CV34">
            <v>-1.5</v>
          </cell>
          <cell r="CW34">
            <v>-33.699999999953434</v>
          </cell>
          <cell r="CX34">
            <v>-37</v>
          </cell>
          <cell r="CY34">
            <v>-565</v>
          </cell>
          <cell r="CZ34">
            <v>283.5</v>
          </cell>
          <cell r="DA34">
            <v>-31</v>
          </cell>
          <cell r="DB34">
            <v>-8</v>
          </cell>
          <cell r="DC34">
            <v>-3</v>
          </cell>
          <cell r="DD34">
            <v>-4</v>
          </cell>
          <cell r="DE34">
            <v>5587.5</v>
          </cell>
          <cell r="DF34">
            <v>0</v>
          </cell>
          <cell r="DG34">
            <v>-0.5</v>
          </cell>
          <cell r="DH34">
            <v>-16</v>
          </cell>
          <cell r="DI34">
            <v>-3.5</v>
          </cell>
          <cell r="DJ34">
            <v>-31.299999999813735</v>
          </cell>
          <cell r="DK34">
            <v>5826</v>
          </cell>
          <cell r="DL34">
            <v>-12</v>
          </cell>
          <cell r="DM34">
            <v>-149.20000000018626</v>
          </cell>
          <cell r="DN34">
            <v>-12</v>
          </cell>
          <cell r="DO34">
            <v>-1</v>
          </cell>
          <cell r="DP34">
            <v>-1</v>
          </cell>
          <cell r="DQ34">
            <v>-12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3123.6000000000931</v>
          </cell>
          <cell r="G35">
            <v>4587.0000000004657</v>
          </cell>
          <cell r="H35">
            <v>2868.0399999998044</v>
          </cell>
          <cell r="I35">
            <v>2532.5</v>
          </cell>
          <cell r="J35">
            <v>1022.5</v>
          </cell>
          <cell r="K35">
            <v>49.199999999720603</v>
          </cell>
          <cell r="L35">
            <v>0</v>
          </cell>
          <cell r="M35">
            <v>2315.7999999998137</v>
          </cell>
          <cell r="N35">
            <v>4848.7000000001863</v>
          </cell>
          <cell r="O35">
            <v>2861.7999999998137</v>
          </cell>
          <cell r="P35">
            <v>5831</v>
          </cell>
          <cell r="Q35">
            <v>837.79999999981374</v>
          </cell>
          <cell r="R35">
            <v>35969.000000014901</v>
          </cell>
          <cell r="S35">
            <v>2692.9999999995343</v>
          </cell>
          <cell r="T35">
            <v>4710.1000000000931</v>
          </cell>
          <cell r="U35">
            <v>3623.2000000001863</v>
          </cell>
          <cell r="V35">
            <v>2001.3999999999069</v>
          </cell>
          <cell r="W35">
            <v>2816.3999999999069</v>
          </cell>
          <cell r="X35">
            <v>49.200000000186265</v>
          </cell>
          <cell r="Y35">
            <v>-730.5</v>
          </cell>
          <cell r="Z35">
            <v>2938.2000000001863</v>
          </cell>
          <cell r="AA35">
            <v>6860.4000000003725</v>
          </cell>
          <cell r="AB35">
            <v>6662.9000000003725</v>
          </cell>
          <cell r="AC35">
            <v>4344.2999999998137</v>
          </cell>
          <cell r="AD35">
            <v>0.40000000037252903</v>
          </cell>
          <cell r="AE35">
            <v>31249.999999985099</v>
          </cell>
          <cell r="AF35">
            <v>3648.6000000000931</v>
          </cell>
          <cell r="AG35">
            <v>3977.3000000002794</v>
          </cell>
          <cell r="AH35">
            <v>4107.1000000000931</v>
          </cell>
          <cell r="AI35">
            <v>1173.7000000001863</v>
          </cell>
          <cell r="AJ35">
            <v>2178.5999999996275</v>
          </cell>
          <cell r="AK35">
            <v>527.1999999997206</v>
          </cell>
          <cell r="AL35">
            <v>815.1999999997206</v>
          </cell>
          <cell r="AM35">
            <v>1886.4000000003725</v>
          </cell>
          <cell r="AN35">
            <v>5504</v>
          </cell>
          <cell r="AO35">
            <v>7293.5999999996275</v>
          </cell>
          <cell r="AP35">
            <v>3124.7999999998137</v>
          </cell>
          <cell r="AQ35">
            <v>-2986.5</v>
          </cell>
          <cell r="AR35">
            <v>-21.599999994039536</v>
          </cell>
          <cell r="AS35">
            <v>-1.3999999994412065</v>
          </cell>
          <cell r="AT35">
            <v>-3.6999999997206032</v>
          </cell>
          <cell r="AU35">
            <v>-1.6000000000931323</v>
          </cell>
          <cell r="AV35">
            <v>-0.70000000018626451</v>
          </cell>
          <cell r="AW35">
            <v>-1.2999999998137355</v>
          </cell>
          <cell r="AX35">
            <v>0</v>
          </cell>
          <cell r="AY35">
            <v>-0.69999999972060323</v>
          </cell>
          <cell r="AZ35">
            <v>-2.2000000001862645</v>
          </cell>
          <cell r="BA35">
            <v>-3.599999999627471</v>
          </cell>
          <cell r="BB35">
            <v>-2.7000000001862645</v>
          </cell>
          <cell r="BC35">
            <v>-0.5</v>
          </cell>
          <cell r="BD35">
            <v>-3.2000000001862645</v>
          </cell>
          <cell r="BE35">
            <v>-152</v>
          </cell>
          <cell r="BF35">
            <v>-20.599999999627471</v>
          </cell>
          <cell r="BG35">
            <v>-14.5</v>
          </cell>
          <cell r="BH35">
            <v>-9.599999999627471</v>
          </cell>
          <cell r="BI35">
            <v>-3.2000000001862645</v>
          </cell>
          <cell r="BJ35">
            <v>-5.1999999997206032</v>
          </cell>
          <cell r="BK35">
            <v>-2</v>
          </cell>
          <cell r="BL35">
            <v>-6.7999999998137355</v>
          </cell>
          <cell r="BM35">
            <v>-12.799999999813735</v>
          </cell>
          <cell r="BN35">
            <v>-38.200000000186265</v>
          </cell>
          <cell r="BO35">
            <v>-17.5</v>
          </cell>
          <cell r="BP35">
            <v>-7.099999999627471</v>
          </cell>
          <cell r="BQ35">
            <v>-14.5</v>
          </cell>
          <cell r="BR35">
            <v>-284.80000000447035</v>
          </cell>
          <cell r="BS35">
            <v>-22.200000000186265</v>
          </cell>
          <cell r="BT35">
            <v>-22.200000000186265</v>
          </cell>
          <cell r="BU35">
            <v>-15.799999999813735</v>
          </cell>
          <cell r="BV35">
            <v>-10.5</v>
          </cell>
          <cell r="BW35">
            <v>-7.7000000001862645</v>
          </cell>
          <cell r="BX35">
            <v>-4.7000000001862645</v>
          </cell>
          <cell r="BY35">
            <v>-12</v>
          </cell>
          <cell r="BZ35">
            <v>-28</v>
          </cell>
          <cell r="CA35">
            <v>-60.5</v>
          </cell>
          <cell r="CB35">
            <v>-41.5</v>
          </cell>
          <cell r="CC35">
            <v>-15.400000000372529</v>
          </cell>
          <cell r="CD35">
            <v>-44.299999999813735</v>
          </cell>
          <cell r="CE35">
            <v>-271.59999999403954</v>
          </cell>
          <cell r="CF35">
            <v>-28.300000000745058</v>
          </cell>
          <cell r="CG35">
            <v>-32</v>
          </cell>
          <cell r="CH35">
            <v>-30.699999999720603</v>
          </cell>
          <cell r="CI35">
            <v>-20.100000000093132</v>
          </cell>
          <cell r="CJ35">
            <v>-2.6999999992549419</v>
          </cell>
          <cell r="CK35">
            <v>-0.39999999944120646</v>
          </cell>
          <cell r="CL35">
            <v>-10.400000000372529</v>
          </cell>
          <cell r="CM35">
            <v>-26.299999999813735</v>
          </cell>
          <cell r="CN35">
            <v>-35.899999998509884</v>
          </cell>
          <cell r="CO35">
            <v>-40.700000000186265</v>
          </cell>
          <cell r="CP35">
            <v>-19.799999999813735</v>
          </cell>
          <cell r="CQ35">
            <v>-24.299999999813735</v>
          </cell>
          <cell r="CR35">
            <v>-278.89999999850988</v>
          </cell>
          <cell r="CS35">
            <v>-54.700000000186265</v>
          </cell>
          <cell r="CT35">
            <v>-23.000000000931323</v>
          </cell>
          <cell r="CU35">
            <v>-36.300000000279397</v>
          </cell>
          <cell r="CV35">
            <v>-30.199999999720603</v>
          </cell>
          <cell r="CW35">
            <v>-15</v>
          </cell>
          <cell r="CX35">
            <v>-6.8999999994412065</v>
          </cell>
          <cell r="CY35">
            <v>-13</v>
          </cell>
          <cell r="CZ35">
            <v>553.70000000018626</v>
          </cell>
          <cell r="DA35">
            <v>-83.5</v>
          </cell>
          <cell r="DB35">
            <v>-503.5</v>
          </cell>
          <cell r="DC35">
            <v>-16.299999999813735</v>
          </cell>
          <cell r="DD35">
            <v>-50.200000000186265</v>
          </cell>
          <cell r="DE35">
            <v>-603.40000000596046</v>
          </cell>
          <cell r="DF35">
            <v>-19.599999999627471</v>
          </cell>
          <cell r="DG35">
            <v>-30.099999999627471</v>
          </cell>
          <cell r="DH35">
            <v>-15.899999999906868</v>
          </cell>
          <cell r="DI35">
            <v>-32.100000000093132</v>
          </cell>
          <cell r="DJ35">
            <v>-21</v>
          </cell>
          <cell r="DK35">
            <v>-1.099999999627471</v>
          </cell>
          <cell r="DL35">
            <v>-19.899999999441206</v>
          </cell>
          <cell r="DM35">
            <v>-113.79999999981374</v>
          </cell>
          <cell r="DN35">
            <v>-167.10000000149012</v>
          </cell>
          <cell r="DO35">
            <v>-82.699999999254942</v>
          </cell>
          <cell r="DP35">
            <v>-51.100000000558794</v>
          </cell>
          <cell r="DQ35">
            <v>-49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211.21999999997206</v>
          </cell>
          <cell r="G36">
            <v>714.55999999999767</v>
          </cell>
          <cell r="H36">
            <v>98.070000000006985</v>
          </cell>
          <cell r="I36">
            <v>0</v>
          </cell>
          <cell r="J36">
            <v>0</v>
          </cell>
          <cell r="K36">
            <v>0</v>
          </cell>
          <cell r="L36">
            <v>75.340000000025611</v>
          </cell>
          <cell r="M36">
            <v>465.36999999999534</v>
          </cell>
          <cell r="N36">
            <v>1.1500000000232831</v>
          </cell>
          <cell r="O36">
            <v>332.0800000000163</v>
          </cell>
          <cell r="P36">
            <v>363.53999999997905</v>
          </cell>
          <cell r="Q36">
            <v>88.679999999993015</v>
          </cell>
          <cell r="R36">
            <v>3371.089999999851</v>
          </cell>
          <cell r="S36">
            <v>158.76000000000931</v>
          </cell>
          <cell r="T36">
            <v>0</v>
          </cell>
          <cell r="U36">
            <v>741.93000000005122</v>
          </cell>
          <cell r="V36">
            <v>0</v>
          </cell>
          <cell r="W36">
            <v>189.95000000001164</v>
          </cell>
          <cell r="X36">
            <v>0</v>
          </cell>
          <cell r="Y36">
            <v>-78.020000000018626</v>
          </cell>
          <cell r="Z36">
            <v>447.09999999997672</v>
          </cell>
          <cell r="AA36">
            <v>1482.75</v>
          </cell>
          <cell r="AB36">
            <v>0.71999999997206032</v>
          </cell>
          <cell r="AC36">
            <v>340.40000000002328</v>
          </cell>
          <cell r="AD36">
            <v>87.5</v>
          </cell>
          <cell r="AE36">
            <v>2783.9099999992177</v>
          </cell>
          <cell r="AF36">
            <v>326.5800000000163</v>
          </cell>
          <cell r="AG36">
            <v>59</v>
          </cell>
          <cell r="AH36">
            <v>832.05999999999767</v>
          </cell>
          <cell r="AI36">
            <v>0</v>
          </cell>
          <cell r="AJ36">
            <v>0</v>
          </cell>
          <cell r="AK36">
            <v>0</v>
          </cell>
          <cell r="AL36">
            <v>365.43999999994412</v>
          </cell>
          <cell r="AM36">
            <v>628</v>
          </cell>
          <cell r="AN36">
            <v>273.40999999997439</v>
          </cell>
          <cell r="AO36">
            <v>310.70000000001164</v>
          </cell>
          <cell r="AP36">
            <v>0</v>
          </cell>
          <cell r="AQ36">
            <v>-11.279999999969732</v>
          </cell>
          <cell r="AR36">
            <v>-1.5899999998509884</v>
          </cell>
          <cell r="AS36">
            <v>-0.28000000002793968</v>
          </cell>
          <cell r="AT36">
            <v>-0.31000000005587935</v>
          </cell>
          <cell r="AU36">
            <v>-0.36999999999534339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-0.25</v>
          </cell>
          <cell r="BB36">
            <v>-0.15999999997438863</v>
          </cell>
          <cell r="BC36">
            <v>-0.12000000005355105</v>
          </cell>
          <cell r="BD36">
            <v>-9.9999999976716936E-2</v>
          </cell>
          <cell r="BE36">
            <v>-13.99000000115484</v>
          </cell>
          <cell r="BF36">
            <v>-2</v>
          </cell>
          <cell r="BG36">
            <v>-1.3399999999674037</v>
          </cell>
          <cell r="BH36">
            <v>-3.2600000000093132</v>
          </cell>
          <cell r="BI36">
            <v>0</v>
          </cell>
          <cell r="BJ36">
            <v>0</v>
          </cell>
          <cell r="BK36">
            <v>0</v>
          </cell>
          <cell r="BL36">
            <v>-0.29999999998835847</v>
          </cell>
          <cell r="BM36">
            <v>-3.5699999999487773</v>
          </cell>
          <cell r="BN36">
            <v>0</v>
          </cell>
          <cell r="BO36">
            <v>-1.3800000000046566</v>
          </cell>
          <cell r="BP36">
            <v>0</v>
          </cell>
          <cell r="BQ36">
            <v>-2.1400000000139698</v>
          </cell>
          <cell r="BR36">
            <v>-25.320000000298023</v>
          </cell>
          <cell r="BS36">
            <v>0</v>
          </cell>
          <cell r="BT36">
            <v>0</v>
          </cell>
          <cell r="BU36">
            <v>-1.0600000000558794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-3.9399999999441206</v>
          </cell>
          <cell r="CA36">
            <v>-12.090000000025611</v>
          </cell>
          <cell r="CB36">
            <v>-6.6300000000046566</v>
          </cell>
          <cell r="CC36">
            <v>-9.9999999976716936E-2</v>
          </cell>
          <cell r="CD36">
            <v>-1.5</v>
          </cell>
          <cell r="CE36">
            <v>-50.109999999403954</v>
          </cell>
          <cell r="CF36">
            <v>-12.25</v>
          </cell>
          <cell r="CG36">
            <v>-1.8999999999650754</v>
          </cell>
          <cell r="CH36">
            <v>-2.6500000000232831</v>
          </cell>
          <cell r="CI36">
            <v>-0.65999999997438863</v>
          </cell>
          <cell r="CJ36">
            <v>0</v>
          </cell>
          <cell r="CK36">
            <v>0</v>
          </cell>
          <cell r="CL36">
            <v>-10.180000000051223</v>
          </cell>
          <cell r="CM36">
            <v>-8.3399999999674037</v>
          </cell>
          <cell r="CN36">
            <v>-10.53000000002794</v>
          </cell>
          <cell r="CO36">
            <v>0</v>
          </cell>
          <cell r="CP36">
            <v>-3.5999999999767169</v>
          </cell>
          <cell r="CQ36">
            <v>0</v>
          </cell>
          <cell r="CR36">
            <v>-349.30000000074506</v>
          </cell>
          <cell r="CS36">
            <v>-3.8099999999976717</v>
          </cell>
          <cell r="CT36">
            <v>0</v>
          </cell>
          <cell r="CU36">
            <v>-7.6300000000046566</v>
          </cell>
          <cell r="CV36">
            <v>0</v>
          </cell>
          <cell r="CW36">
            <v>-9.5</v>
          </cell>
          <cell r="CX36">
            <v>0</v>
          </cell>
          <cell r="CY36">
            <v>-9.970000000030268</v>
          </cell>
          <cell r="CZ36">
            <v>-296.36999999999534</v>
          </cell>
          <cell r="DA36">
            <v>-5.5399999999790452</v>
          </cell>
          <cell r="DB36">
            <v>-4.1599999999743886</v>
          </cell>
          <cell r="DC36">
            <v>-3.5399999999790452</v>
          </cell>
          <cell r="DD36">
            <v>-8.7800000000279397</v>
          </cell>
          <cell r="DE36">
            <v>-50.800000001676381</v>
          </cell>
          <cell r="DF36">
            <v>-10.980000000039581</v>
          </cell>
          <cell r="DG36">
            <v>-1.3200000000069849</v>
          </cell>
          <cell r="DH36">
            <v>0</v>
          </cell>
          <cell r="DI36">
            <v>-4.3499999999767169</v>
          </cell>
          <cell r="DJ36">
            <v>0</v>
          </cell>
          <cell r="DK36">
            <v>-0.23999999999068677</v>
          </cell>
          <cell r="DL36">
            <v>0</v>
          </cell>
          <cell r="DM36">
            <v>0</v>
          </cell>
          <cell r="DN36">
            <v>-19.28000000002794</v>
          </cell>
          <cell r="DO36">
            <v>-11.200000000011642</v>
          </cell>
          <cell r="DP36">
            <v>-3.4300000000512227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-0.56809999997494742</v>
          </cell>
          <cell r="H38">
            <v>-61.303970000008121</v>
          </cell>
          <cell r="I38">
            <v>-41.755349999992177</v>
          </cell>
          <cell r="J38">
            <v>-64.805260000051931</v>
          </cell>
          <cell r="K38">
            <v>-496.14189999992959</v>
          </cell>
          <cell r="L38">
            <v>-51.84679999994114</v>
          </cell>
          <cell r="M38">
            <v>-50.27654999983497</v>
          </cell>
          <cell r="N38">
            <v>0</v>
          </cell>
          <cell r="O38">
            <v>-8.9849499999545515</v>
          </cell>
          <cell r="P38">
            <v>0</v>
          </cell>
          <cell r="Q38">
            <v>92.083029999979772</v>
          </cell>
          <cell r="R38">
            <v>-1035.3958999998868</v>
          </cell>
          <cell r="S38">
            <v>0</v>
          </cell>
          <cell r="T38">
            <v>-17.145180000050459</v>
          </cell>
          <cell r="U38">
            <v>-44.431199999991804</v>
          </cell>
          <cell r="V38">
            <v>-29.008800000010524</v>
          </cell>
          <cell r="W38">
            <v>-233.13527999992948</v>
          </cell>
          <cell r="X38">
            <v>-598.69928000029176</v>
          </cell>
          <cell r="Y38">
            <v>-22.9511999997776</v>
          </cell>
          <cell r="Z38">
            <v>-242.03880000021309</v>
          </cell>
          <cell r="AA38">
            <v>-3.5565599999390543</v>
          </cell>
          <cell r="AB38">
            <v>-4.5900000026449561E-2</v>
          </cell>
          <cell r="AC38">
            <v>0</v>
          </cell>
          <cell r="AD38">
            <v>155.61629999987781</v>
          </cell>
          <cell r="AE38">
            <v>-608.58233000151813</v>
          </cell>
          <cell r="AF38">
            <v>0</v>
          </cell>
          <cell r="AG38">
            <v>-12.776659999974072</v>
          </cell>
          <cell r="AH38">
            <v>-150.08036999998149</v>
          </cell>
          <cell r="AI38">
            <v>0</v>
          </cell>
          <cell r="AJ38">
            <v>-89.67449999996461</v>
          </cell>
          <cell r="AK38">
            <v>-178.16867999988608</v>
          </cell>
          <cell r="AL38">
            <v>-22.477050000103191</v>
          </cell>
          <cell r="AM38">
            <v>-151.7932200001087</v>
          </cell>
          <cell r="AN38">
            <v>-3.611849999986589</v>
          </cell>
          <cell r="AO38">
            <v>0</v>
          </cell>
          <cell r="AP38">
            <v>0</v>
          </cell>
          <cell r="AQ38">
            <v>0</v>
          </cell>
          <cell r="AR38">
            <v>0.28394999913871288</v>
          </cell>
          <cell r="AS38">
            <v>0</v>
          </cell>
          <cell r="AT38">
            <v>0</v>
          </cell>
          <cell r="AU38">
            <v>6.4000000071246177E-2</v>
          </cell>
          <cell r="AV38">
            <v>1.600000006146729E-2</v>
          </cell>
          <cell r="AW38">
            <v>5.1199999870732427E-2</v>
          </cell>
          <cell r="AX38">
            <v>0.11609000014141202</v>
          </cell>
          <cell r="AY38">
            <v>0</v>
          </cell>
          <cell r="AZ38">
            <v>3.6659999983385205E-2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2.3327100016176701</v>
          </cell>
          <cell r="BF38">
            <v>0</v>
          </cell>
          <cell r="BG38">
            <v>5.232000001706183E-2</v>
          </cell>
          <cell r="BH38">
            <v>0.50685000000521541</v>
          </cell>
          <cell r="BI38">
            <v>1.9619999977294356E-2</v>
          </cell>
          <cell r="BJ38">
            <v>0.41855999990366399</v>
          </cell>
          <cell r="BK38">
            <v>0.77375999977812171</v>
          </cell>
          <cell r="BL38">
            <v>9.3600000254809856E-2</v>
          </cell>
          <cell r="BM38">
            <v>0.43680000002495944</v>
          </cell>
          <cell r="BN38">
            <v>3.1200000084936619E-2</v>
          </cell>
          <cell r="BO38">
            <v>0</v>
          </cell>
          <cell r="BP38">
            <v>0</v>
          </cell>
          <cell r="BQ38">
            <v>0</v>
          </cell>
          <cell r="BR38">
            <v>4.1299799997359514</v>
          </cell>
          <cell r="BS38">
            <v>0</v>
          </cell>
          <cell r="BT38">
            <v>0</v>
          </cell>
          <cell r="BU38">
            <v>0.62123999994946644</v>
          </cell>
          <cell r="BV38">
            <v>2.0039999973960221E-2</v>
          </cell>
          <cell r="BW38">
            <v>0.96859999990556389</v>
          </cell>
          <cell r="BX38">
            <v>1.1483999998308718</v>
          </cell>
          <cell r="BY38">
            <v>0</v>
          </cell>
          <cell r="BZ38">
            <v>1.307899999897927</v>
          </cell>
          <cell r="CA38">
            <v>6.3799999887123704E-2</v>
          </cell>
          <cell r="CB38">
            <v>0</v>
          </cell>
          <cell r="CC38">
            <v>0</v>
          </cell>
          <cell r="CD38">
            <v>0</v>
          </cell>
          <cell r="CE38">
            <v>3.0418600011616945</v>
          </cell>
          <cell r="CF38">
            <v>0</v>
          </cell>
          <cell r="CG38">
            <v>0</v>
          </cell>
          <cell r="CH38">
            <v>0.42749999999068677</v>
          </cell>
          <cell r="CI38">
            <v>0.27360000007320195</v>
          </cell>
          <cell r="CJ38">
            <v>0.62243999994825572</v>
          </cell>
          <cell r="CK38">
            <v>1.3713000002317131</v>
          </cell>
          <cell r="CL38">
            <v>0</v>
          </cell>
          <cell r="CM38">
            <v>0.32649999996647239</v>
          </cell>
          <cell r="CN38">
            <v>0</v>
          </cell>
          <cell r="CO38">
            <v>0</v>
          </cell>
          <cell r="CP38">
            <v>2.0519999961834401E-2</v>
          </cell>
          <cell r="CQ38">
            <v>0</v>
          </cell>
          <cell r="CR38">
            <v>2.6890399996191263</v>
          </cell>
          <cell r="CS38">
            <v>0</v>
          </cell>
          <cell r="CT38">
            <v>0</v>
          </cell>
          <cell r="CU38">
            <v>0.21000000002095476</v>
          </cell>
          <cell r="CV38">
            <v>0.10500000009778887</v>
          </cell>
          <cell r="CW38">
            <v>0.34999999997671694</v>
          </cell>
          <cell r="CX38">
            <v>1.015360000077635</v>
          </cell>
          <cell r="CY38">
            <v>0</v>
          </cell>
          <cell r="CZ38">
            <v>0.94187999982386827</v>
          </cell>
          <cell r="DA38">
            <v>6.680000014603138E-2</v>
          </cell>
          <cell r="DB38">
            <v>0</v>
          </cell>
          <cell r="DC38">
            <v>0</v>
          </cell>
          <cell r="DD38">
            <v>0</v>
          </cell>
          <cell r="DE38">
            <v>7.1543700005859137</v>
          </cell>
          <cell r="DF38">
            <v>0</v>
          </cell>
          <cell r="DG38">
            <v>0</v>
          </cell>
          <cell r="DH38">
            <v>0.12172000005375594</v>
          </cell>
          <cell r="DI38">
            <v>0.11456000007456169</v>
          </cell>
          <cell r="DJ38">
            <v>0.82339999999385327</v>
          </cell>
          <cell r="DK38">
            <v>3.3057199998293072</v>
          </cell>
          <cell r="DL38">
            <v>0</v>
          </cell>
          <cell r="DM38">
            <v>2.1514500000048429</v>
          </cell>
          <cell r="DN38">
            <v>6.8300000159069896E-2</v>
          </cell>
          <cell r="DO38">
            <v>0</v>
          </cell>
          <cell r="DP38">
            <v>0.18974000005982816</v>
          </cell>
          <cell r="DQ38">
            <v>0.37947999988682568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-9.6520000020973384E-2</v>
          </cell>
          <cell r="AS39">
            <v>0</v>
          </cell>
          <cell r="AT39">
            <v>0</v>
          </cell>
          <cell r="AU39">
            <v>0</v>
          </cell>
          <cell r="AV39">
            <v>-9.6519999999998163E-2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-10.319545000093058</v>
          </cell>
          <cell r="BS39">
            <v>0</v>
          </cell>
          <cell r="BT39">
            <v>0</v>
          </cell>
          <cell r="BU39">
            <v>-1.4206450000000004</v>
          </cell>
          <cell r="BV39">
            <v>-8.8989000000001397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-5.4805000000633299</v>
          </cell>
          <cell r="CF39">
            <v>0</v>
          </cell>
          <cell r="CG39">
            <v>0</v>
          </cell>
          <cell r="CH39">
            <v>0</v>
          </cell>
          <cell r="CI39">
            <v>-5.4805000000014843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-22.101199999917299</v>
          </cell>
          <cell r="CS39">
            <v>0</v>
          </cell>
          <cell r="CT39">
            <v>0</v>
          </cell>
          <cell r="CU39">
            <v>-16.506399999998393</v>
          </cell>
          <cell r="CV39">
            <v>-5.5948000000007596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-223.90500000002794</v>
          </cell>
          <cell r="DF39">
            <v>0</v>
          </cell>
          <cell r="DG39">
            <v>0</v>
          </cell>
          <cell r="DH39">
            <v>-102.82999999995809</v>
          </cell>
          <cell r="DI39">
            <v>-85.378399999986868</v>
          </cell>
          <cell r="DJ39">
            <v>0</v>
          </cell>
          <cell r="DK39">
            <v>-35.696600000002945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6188.019999999553</v>
          </cell>
          <cell r="G41">
            <v>10320.991900000721</v>
          </cell>
          <cell r="H41">
            <v>11915.106029998511</v>
          </cell>
          <cell r="I41">
            <v>5227.4446499999613</v>
          </cell>
          <cell r="J41">
            <v>4784.8947399985045</v>
          </cell>
          <cell r="K41">
            <v>7977.658100001514</v>
          </cell>
          <cell r="L41">
            <v>-6322.3068000003695</v>
          </cell>
          <cell r="M41">
            <v>12789.593450002372</v>
          </cell>
          <cell r="N41">
            <v>10101.85000000149</v>
          </cell>
          <cell r="O41">
            <v>8578.4950500056148</v>
          </cell>
          <cell r="P41">
            <v>7989.0400000009686</v>
          </cell>
          <cell r="Q41">
            <v>-33469.636969998479</v>
          </cell>
          <cell r="R41">
            <v>66031.89409995079</v>
          </cell>
          <cell r="S41">
            <v>6771.7599999979138</v>
          </cell>
          <cell r="T41">
            <v>7834.9548199977726</v>
          </cell>
          <cell r="U41">
            <v>9936.0987999979407</v>
          </cell>
          <cell r="V41">
            <v>7789.9912000019103</v>
          </cell>
          <cell r="W41">
            <v>2824.3147200010717</v>
          </cell>
          <cell r="X41">
            <v>9178.6007199976593</v>
          </cell>
          <cell r="Y41">
            <v>196.52879999950528</v>
          </cell>
          <cell r="Z41">
            <v>14218.661200001836</v>
          </cell>
          <cell r="AA41">
            <v>16354.093439996243</v>
          </cell>
          <cell r="AB41">
            <v>10740.774099994451</v>
          </cell>
          <cell r="AC41">
            <v>6806.3999999985099</v>
          </cell>
          <cell r="AD41">
            <v>-26620.283700000495</v>
          </cell>
          <cell r="AE41">
            <v>69898.517669975758</v>
          </cell>
          <cell r="AF41">
            <v>8792.3799999989569</v>
          </cell>
          <cell r="AG41">
            <v>7613.8233399987221</v>
          </cell>
          <cell r="AH41">
            <v>13311.879630001262</v>
          </cell>
          <cell r="AI41">
            <v>1931.2000000029802</v>
          </cell>
          <cell r="AJ41">
            <v>6212.2155000008643</v>
          </cell>
          <cell r="AK41">
            <v>6720.8313199989498</v>
          </cell>
          <cell r="AL41">
            <v>4737.6629499942064</v>
          </cell>
          <cell r="AM41">
            <v>12477.406780000776</v>
          </cell>
          <cell r="AN41">
            <v>3381.2981499992311</v>
          </cell>
          <cell r="AO41">
            <v>14713.800000000745</v>
          </cell>
          <cell r="AP41">
            <v>5059.3000000007451</v>
          </cell>
          <cell r="AQ41">
            <v>-15053.280000001192</v>
          </cell>
          <cell r="AR41">
            <v>-68.962569981813431</v>
          </cell>
          <cell r="AS41">
            <v>-4.1800000015646219</v>
          </cell>
          <cell r="AT41">
            <v>-4.6099999975413084</v>
          </cell>
          <cell r="AU41">
            <v>-4.5060000009834766</v>
          </cell>
          <cell r="AV41">
            <v>-2.9805199988186359</v>
          </cell>
          <cell r="AW41">
            <v>-2.3087999988347292</v>
          </cell>
          <cell r="AX41">
            <v>-2.6839100010693073</v>
          </cell>
          <cell r="AY41">
            <v>-19.699999999254942</v>
          </cell>
          <cell r="AZ41">
            <v>-8.1633399985730648</v>
          </cell>
          <cell r="BA41">
            <v>-8.3500000014901161</v>
          </cell>
          <cell r="BB41">
            <v>-5.3599999994039536</v>
          </cell>
          <cell r="BC41">
            <v>-0.82000000029802322</v>
          </cell>
          <cell r="BD41">
            <v>-5.3000000007450581</v>
          </cell>
          <cell r="BE41">
            <v>-654.21729004383087</v>
          </cell>
          <cell r="BF41">
            <v>-31.799999998882413</v>
          </cell>
          <cell r="BG41">
            <v>-29.687680000439286</v>
          </cell>
          <cell r="BH41">
            <v>-46.453149998560548</v>
          </cell>
          <cell r="BI41">
            <v>-19.280380003154278</v>
          </cell>
          <cell r="BJ41">
            <v>-32.941439999267459</v>
          </cell>
          <cell r="BK41">
            <v>-44.826240003108978</v>
          </cell>
          <cell r="BL41">
            <v>-201.50640000030398</v>
          </cell>
          <cell r="BM41">
            <v>-91.933200001716614</v>
          </cell>
          <cell r="BN41">
            <v>-68.168799996376038</v>
          </cell>
          <cell r="BO41">
            <v>-48.380000002682209</v>
          </cell>
          <cell r="BP41">
            <v>-13.099999997764826</v>
          </cell>
          <cell r="BQ41">
            <v>-26.140000000596046</v>
          </cell>
          <cell r="BR41">
            <v>-1045.7095650136471</v>
          </cell>
          <cell r="BS41">
            <v>-40.700000002980232</v>
          </cell>
          <cell r="BT41">
            <v>-41.700000001117587</v>
          </cell>
          <cell r="BU41">
            <v>-45.059404995292425</v>
          </cell>
          <cell r="BV41">
            <v>-34.078859996050596</v>
          </cell>
          <cell r="BW41">
            <v>-35.33139999769628</v>
          </cell>
          <cell r="BX41">
            <v>-37.751599997282028</v>
          </cell>
          <cell r="BY41">
            <v>-362</v>
          </cell>
          <cell r="BZ41">
            <v>-172.63209999725223</v>
          </cell>
          <cell r="CA41">
            <v>-115.5262000001967</v>
          </cell>
          <cell r="CB41">
            <v>-78.129999998956919</v>
          </cell>
          <cell r="CC41">
            <v>-23.99999999627471</v>
          </cell>
          <cell r="CD41">
            <v>-58.800000000745058</v>
          </cell>
          <cell r="CE41">
            <v>-1161.6486400365829</v>
          </cell>
          <cell r="CF41">
            <v>-78.550000000745058</v>
          </cell>
          <cell r="CG41">
            <v>-55.900000002235174</v>
          </cell>
          <cell r="CH41">
            <v>-64.422500001266599</v>
          </cell>
          <cell r="CI41">
            <v>-38.7668999992311</v>
          </cell>
          <cell r="CJ41">
            <v>-32.077559998258948</v>
          </cell>
          <cell r="CK41">
            <v>-47.728699997067451</v>
          </cell>
          <cell r="CL41">
            <v>-374.57999999821186</v>
          </cell>
          <cell r="CM41">
            <v>-197.61350000277162</v>
          </cell>
          <cell r="CN41">
            <v>-99.429999999701977</v>
          </cell>
          <cell r="CO41">
            <v>-99.199999999254942</v>
          </cell>
          <cell r="CP41">
            <v>-34.57947999984026</v>
          </cell>
          <cell r="CQ41">
            <v>-38.800000000745058</v>
          </cell>
          <cell r="CR41">
            <v>-1524.7121599912643</v>
          </cell>
          <cell r="CS41">
            <v>-117.31000000238419</v>
          </cell>
          <cell r="CT41">
            <v>-57</v>
          </cell>
          <cell r="CU41">
            <v>-124.22639999724925</v>
          </cell>
          <cell r="CV41">
            <v>-59.189799997955561</v>
          </cell>
          <cell r="CW41">
            <v>-64.450000001117587</v>
          </cell>
          <cell r="CX41">
            <v>-55.884640000760555</v>
          </cell>
          <cell r="CY41">
            <v>-671.46999999880791</v>
          </cell>
          <cell r="CZ41">
            <v>474.7718800008297</v>
          </cell>
          <cell r="DA41">
            <v>-167.47320000454783</v>
          </cell>
          <cell r="DB41">
            <v>-567.66000000014901</v>
          </cell>
          <cell r="DC41">
            <v>-31.840000003576279</v>
          </cell>
          <cell r="DD41">
            <v>-82.979999996721745</v>
          </cell>
          <cell r="DE41">
            <v>4062.4493700265884</v>
          </cell>
          <cell r="DF41">
            <v>-97.579999998211861</v>
          </cell>
          <cell r="DG41">
            <v>-48.420000001788139</v>
          </cell>
          <cell r="DH41">
            <v>-161.80827999860048</v>
          </cell>
          <cell r="DI41">
            <v>-130.21384000405669</v>
          </cell>
          <cell r="DJ41">
            <v>-64.076599998399615</v>
          </cell>
          <cell r="DK41">
            <v>5754.4691199921072</v>
          </cell>
          <cell r="DL41">
            <v>-125.39999999850988</v>
          </cell>
          <cell r="DM41">
            <v>-362.34854999929667</v>
          </cell>
          <cell r="DN41">
            <v>-331.31170000135899</v>
          </cell>
          <cell r="DO41">
            <v>-182.89999999850988</v>
          </cell>
          <cell r="DP41">
            <v>-77.840259995311499</v>
          </cell>
          <cell r="DQ41">
            <v>-110.12051999568939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6188.019999999553</v>
          </cell>
          <cell r="G43">
            <v>10320.991900000721</v>
          </cell>
          <cell r="H43">
            <v>11915.106029998511</v>
          </cell>
          <cell r="I43">
            <v>5227.4446499999613</v>
          </cell>
          <cell r="J43">
            <v>4784.8947399985045</v>
          </cell>
          <cell r="K43">
            <v>7977.658100001514</v>
          </cell>
          <cell r="L43">
            <v>-6322.3068000003695</v>
          </cell>
          <cell r="M43">
            <v>12789.593450002372</v>
          </cell>
          <cell r="N43">
            <v>10101.85000000149</v>
          </cell>
          <cell r="O43">
            <v>8578.4950500056148</v>
          </cell>
          <cell r="P43">
            <v>7989.0400000009686</v>
          </cell>
          <cell r="Q43">
            <v>-33469.636969998479</v>
          </cell>
          <cell r="R43">
            <v>66031.89409995079</v>
          </cell>
          <cell r="S43">
            <v>6771.7599999979138</v>
          </cell>
          <cell r="T43">
            <v>7834.9548199977726</v>
          </cell>
          <cell r="U43">
            <v>9936.0987999979407</v>
          </cell>
          <cell r="V43">
            <v>7789.9912000019103</v>
          </cell>
          <cell r="W43">
            <v>2824.3147200010717</v>
          </cell>
          <cell r="X43">
            <v>9178.6007199976593</v>
          </cell>
          <cell r="Y43">
            <v>196.52879999950528</v>
          </cell>
          <cell r="Z43">
            <v>14218.661200001836</v>
          </cell>
          <cell r="AA43">
            <v>16354.093439996243</v>
          </cell>
          <cell r="AB43">
            <v>10740.774099994451</v>
          </cell>
          <cell r="AC43">
            <v>6806.3999999985099</v>
          </cell>
          <cell r="AD43">
            <v>-26620.283700000495</v>
          </cell>
          <cell r="AE43">
            <v>69898.517669975758</v>
          </cell>
          <cell r="AF43">
            <v>8792.3799999989569</v>
          </cell>
          <cell r="AG43">
            <v>7613.8233399987221</v>
          </cell>
          <cell r="AH43">
            <v>13311.879630001262</v>
          </cell>
          <cell r="AI43">
            <v>1931.2000000029802</v>
          </cell>
          <cell r="AJ43">
            <v>6212.2155000008643</v>
          </cell>
          <cell r="AK43">
            <v>6720.8313199989498</v>
          </cell>
          <cell r="AL43">
            <v>4737.6629499942064</v>
          </cell>
          <cell r="AM43">
            <v>12477.406780000776</v>
          </cell>
          <cell r="AN43">
            <v>3381.2981499992311</v>
          </cell>
          <cell r="AO43">
            <v>14713.800000000745</v>
          </cell>
          <cell r="AP43">
            <v>5059.3000000007451</v>
          </cell>
          <cell r="AQ43">
            <v>-15053.280000001192</v>
          </cell>
          <cell r="AR43">
            <v>-68.962569981813431</v>
          </cell>
          <cell r="AS43">
            <v>-4.1800000015646219</v>
          </cell>
          <cell r="AT43">
            <v>-4.6099999975413084</v>
          </cell>
          <cell r="AU43">
            <v>-4.5060000009834766</v>
          </cell>
          <cell r="AV43">
            <v>-2.9805199988186359</v>
          </cell>
          <cell r="AW43">
            <v>-2.3087999988347292</v>
          </cell>
          <cell r="AX43">
            <v>-2.6839100010693073</v>
          </cell>
          <cell r="AY43">
            <v>-19.699999999254942</v>
          </cell>
          <cell r="AZ43">
            <v>-8.1633399985730648</v>
          </cell>
          <cell r="BA43">
            <v>-8.3500000014901161</v>
          </cell>
          <cell r="BB43">
            <v>-5.3599999994039536</v>
          </cell>
          <cell r="BC43">
            <v>-0.82000000029802322</v>
          </cell>
          <cell r="BD43">
            <v>-5.3000000007450581</v>
          </cell>
          <cell r="BE43">
            <v>-654.21729004383087</v>
          </cell>
          <cell r="BF43">
            <v>-31.799999998882413</v>
          </cell>
          <cell r="BG43">
            <v>-29.687680000439286</v>
          </cell>
          <cell r="BH43">
            <v>-46.453149998560548</v>
          </cell>
          <cell r="BI43">
            <v>-19.280380003154278</v>
          </cell>
          <cell r="BJ43">
            <v>-32.941439999267459</v>
          </cell>
          <cell r="BK43">
            <v>-44.826240003108978</v>
          </cell>
          <cell r="BL43">
            <v>-201.50640000030398</v>
          </cell>
          <cell r="BM43">
            <v>-91.933200001716614</v>
          </cell>
          <cell r="BN43">
            <v>-68.168799996376038</v>
          </cell>
          <cell r="BO43">
            <v>-48.380000002682209</v>
          </cell>
          <cell r="BP43">
            <v>-13.099999997764826</v>
          </cell>
          <cell r="BQ43">
            <v>-26.140000000596046</v>
          </cell>
          <cell r="BR43">
            <v>-1045.7095650136471</v>
          </cell>
          <cell r="BS43">
            <v>-40.700000002980232</v>
          </cell>
          <cell r="BT43">
            <v>-41.700000001117587</v>
          </cell>
          <cell r="BU43">
            <v>-45.059404995292425</v>
          </cell>
          <cell r="BV43">
            <v>-34.078859996050596</v>
          </cell>
          <cell r="BW43">
            <v>-35.33139999769628</v>
          </cell>
          <cell r="BX43">
            <v>-37.751599997282028</v>
          </cell>
          <cell r="BY43">
            <v>-362</v>
          </cell>
          <cell r="BZ43">
            <v>-172.63209999725223</v>
          </cell>
          <cell r="CA43">
            <v>-115.5262000001967</v>
          </cell>
          <cell r="CB43">
            <v>-78.129999998956919</v>
          </cell>
          <cell r="CC43">
            <v>-23.99999999627471</v>
          </cell>
          <cell r="CD43">
            <v>-58.800000000745058</v>
          </cell>
          <cell r="CE43">
            <v>-1161.6486400365829</v>
          </cell>
          <cell r="CF43">
            <v>-78.550000000745058</v>
          </cell>
          <cell r="CG43">
            <v>-55.900000002235174</v>
          </cell>
          <cell r="CH43">
            <v>-64.422500001266599</v>
          </cell>
          <cell r="CI43">
            <v>-38.7668999992311</v>
          </cell>
          <cell r="CJ43">
            <v>-32.077559998258948</v>
          </cell>
          <cell r="CK43">
            <v>-47.728699997067451</v>
          </cell>
          <cell r="CL43">
            <v>-374.57999999821186</v>
          </cell>
          <cell r="CM43">
            <v>-197.61350000277162</v>
          </cell>
          <cell r="CN43">
            <v>-99.429999999701977</v>
          </cell>
          <cell r="CO43">
            <v>-99.199999999254942</v>
          </cell>
          <cell r="CP43">
            <v>-34.57947999984026</v>
          </cell>
          <cell r="CQ43">
            <v>-38.800000000745058</v>
          </cell>
          <cell r="CR43">
            <v>-1524.7121599912643</v>
          </cell>
          <cell r="CS43">
            <v>-117.31000000238419</v>
          </cell>
          <cell r="CT43">
            <v>-57</v>
          </cell>
          <cell r="CU43">
            <v>-124.22639999724925</v>
          </cell>
          <cell r="CV43">
            <v>-59.189799997955561</v>
          </cell>
          <cell r="CW43">
            <v>-64.450000001117587</v>
          </cell>
          <cell r="CX43">
            <v>-55.884640000760555</v>
          </cell>
          <cell r="CY43">
            <v>-671.46999999880791</v>
          </cell>
          <cell r="CZ43">
            <v>474.7718800008297</v>
          </cell>
          <cell r="DA43">
            <v>-167.47320000454783</v>
          </cell>
          <cell r="DB43">
            <v>-567.66000000014901</v>
          </cell>
          <cell r="DC43">
            <v>-31.840000003576279</v>
          </cell>
          <cell r="DD43">
            <v>-82.979999996721745</v>
          </cell>
          <cell r="DE43">
            <v>4062.4493700265884</v>
          </cell>
          <cell r="DF43">
            <v>-97.579999998211861</v>
          </cell>
          <cell r="DG43">
            <v>-48.420000001788139</v>
          </cell>
          <cell r="DH43">
            <v>-161.80827999860048</v>
          </cell>
          <cell r="DI43">
            <v>-130.21384000405669</v>
          </cell>
          <cell r="DJ43">
            <v>-64.076599998399615</v>
          </cell>
          <cell r="DK43">
            <v>5754.4691199921072</v>
          </cell>
          <cell r="DL43">
            <v>-125.39999999850988</v>
          </cell>
          <cell r="DM43">
            <v>-362.34854999929667</v>
          </cell>
          <cell r="DN43">
            <v>-331.31170000135899</v>
          </cell>
          <cell r="DO43">
            <v>-182.89999999850988</v>
          </cell>
          <cell r="DP43">
            <v>-77.840259995311499</v>
          </cell>
          <cell r="DQ43">
            <v>-110.12051999568939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-149.43399999999383</v>
          </cell>
          <cell r="G178">
            <v>-1359.910000000149</v>
          </cell>
          <cell r="H178">
            <v>-5860.8100000001723</v>
          </cell>
          <cell r="I178">
            <v>-337.60409999999683</v>
          </cell>
          <cell r="J178">
            <v>-3885.1500000000233</v>
          </cell>
          <cell r="K178">
            <v>-10019.199999999953</v>
          </cell>
          <cell r="L178">
            <v>-39.935999999986961</v>
          </cell>
          <cell r="M178">
            <v>-5628.4799999999814</v>
          </cell>
          <cell r="N178">
            <v>-1105.4610000000102</v>
          </cell>
          <cell r="O178">
            <v>0</v>
          </cell>
          <cell r="P178">
            <v>-331.03999999997905</v>
          </cell>
          <cell r="Q178">
            <v>4902.6100000000151</v>
          </cell>
          <cell r="R178">
            <v>-22156.757399999537</v>
          </cell>
          <cell r="S178">
            <v>-134.65500000000611</v>
          </cell>
          <cell r="T178">
            <v>0</v>
          </cell>
          <cell r="U178">
            <v>-4150.6999999999534</v>
          </cell>
          <cell r="V178">
            <v>-1321.8010000000068</v>
          </cell>
          <cell r="W178">
            <v>-5142.6699999999255</v>
          </cell>
          <cell r="X178">
            <v>-6520.25</v>
          </cell>
          <cell r="Y178">
            <v>611.21400000000722</v>
          </cell>
          <cell r="Z178">
            <v>-6313.3599999998696</v>
          </cell>
          <cell r="AA178">
            <v>-3219.735400000005</v>
          </cell>
          <cell r="AB178">
            <v>0</v>
          </cell>
          <cell r="AC178">
            <v>-171.40999999997439</v>
          </cell>
          <cell r="AD178">
            <v>4206.609999999986</v>
          </cell>
          <cell r="AE178">
            <v>-25783.876000001095</v>
          </cell>
          <cell r="AF178">
            <v>0</v>
          </cell>
          <cell r="AG178">
            <v>-815.87599999998929</v>
          </cell>
          <cell r="AH178">
            <v>-5320.0599999999395</v>
          </cell>
          <cell r="AI178">
            <v>0</v>
          </cell>
          <cell r="AJ178">
            <v>-3101.9899999999907</v>
          </cell>
          <cell r="AK178">
            <v>-5238.3300000000745</v>
          </cell>
          <cell r="AL178">
            <v>-346.72000000000116</v>
          </cell>
          <cell r="AM178">
            <v>-5998.7600000000093</v>
          </cell>
          <cell r="AN178">
            <v>-5092.3339999999735</v>
          </cell>
          <cell r="AO178">
            <v>0</v>
          </cell>
          <cell r="AP178">
            <v>-17.786000000000058</v>
          </cell>
          <cell r="AQ178">
            <v>147.98000000000138</v>
          </cell>
          <cell r="AR178">
            <v>16.455699999816716</v>
          </cell>
          <cell r="AS178">
            <v>6.069999999999709E-2</v>
          </cell>
          <cell r="AT178">
            <v>5.7000000000698492E-2</v>
          </cell>
          <cell r="AU178">
            <v>2.9699999999720603</v>
          </cell>
          <cell r="AV178">
            <v>0.6299999999901047</v>
          </cell>
          <cell r="AW178">
            <v>2.1600000000325963</v>
          </cell>
          <cell r="AX178">
            <v>4.4700000000884756</v>
          </cell>
          <cell r="AY178">
            <v>8.7999999988824129E-2</v>
          </cell>
          <cell r="AZ178">
            <v>4.1400000001303852</v>
          </cell>
          <cell r="BA178">
            <v>1.8800000000046566</v>
          </cell>
          <cell r="BB178">
            <v>0</v>
          </cell>
          <cell r="BC178">
            <v>0</v>
          </cell>
          <cell r="BD178">
            <v>0</v>
          </cell>
          <cell r="BE178">
            <v>99.193699999712408</v>
          </cell>
          <cell r="BF178">
            <v>0</v>
          </cell>
          <cell r="BG178">
            <v>1.9799999999813735</v>
          </cell>
          <cell r="BH178">
            <v>25.570000000065193</v>
          </cell>
          <cell r="BI178">
            <v>0.36200000000098953</v>
          </cell>
          <cell r="BJ178">
            <v>16.329999999841675</v>
          </cell>
          <cell r="BK178">
            <v>17.5</v>
          </cell>
          <cell r="BL178">
            <v>0</v>
          </cell>
          <cell r="BM178">
            <v>28.850000000093132</v>
          </cell>
          <cell r="BN178">
            <v>8.5068999999784864</v>
          </cell>
          <cell r="BO178">
            <v>0</v>
          </cell>
          <cell r="BP178">
            <v>9.4799999999850115E-2</v>
          </cell>
          <cell r="BQ178">
            <v>0</v>
          </cell>
          <cell r="BR178">
            <v>148.26070000045002</v>
          </cell>
          <cell r="BS178">
            <v>0</v>
          </cell>
          <cell r="BT178">
            <v>1.7900000000372529</v>
          </cell>
          <cell r="BU178">
            <v>16.89000000001397</v>
          </cell>
          <cell r="BV178">
            <v>0</v>
          </cell>
          <cell r="BW178">
            <v>21.300000000046566</v>
          </cell>
          <cell r="BX178">
            <v>36.799999999813735</v>
          </cell>
          <cell r="BY178">
            <v>0</v>
          </cell>
          <cell r="BZ178">
            <v>57.640000000130385</v>
          </cell>
          <cell r="CA178">
            <v>13.744000000006054</v>
          </cell>
          <cell r="CB178">
            <v>0</v>
          </cell>
          <cell r="CC178">
            <v>9.6699999998236308E-2</v>
          </cell>
          <cell r="CD178">
            <v>0</v>
          </cell>
          <cell r="CE178">
            <v>251.15800000075251</v>
          </cell>
          <cell r="CF178">
            <v>0</v>
          </cell>
          <cell r="CG178">
            <v>2.7399999999906868</v>
          </cell>
          <cell r="CH178">
            <v>49.42000000004191</v>
          </cell>
          <cell r="CI178">
            <v>4.7180000000080327</v>
          </cell>
          <cell r="CJ178">
            <v>37.470000000204891</v>
          </cell>
          <cell r="CK178">
            <v>61.159999999916181</v>
          </cell>
          <cell r="CL178">
            <v>0</v>
          </cell>
          <cell r="CM178">
            <v>75.510000000009313</v>
          </cell>
          <cell r="CN178">
            <v>20.14000000001397</v>
          </cell>
          <cell r="CO178">
            <v>0</v>
          </cell>
          <cell r="CP178">
            <v>0</v>
          </cell>
          <cell r="CQ178">
            <v>0</v>
          </cell>
          <cell r="CR178">
            <v>289.81199999991804</v>
          </cell>
          <cell r="CS178">
            <v>0</v>
          </cell>
          <cell r="CT178">
            <v>0</v>
          </cell>
          <cell r="CU178">
            <v>53.150000000139698</v>
          </cell>
          <cell r="CV178">
            <v>2.271999999997206</v>
          </cell>
          <cell r="CW178">
            <v>51.060000000055879</v>
          </cell>
          <cell r="CX178">
            <v>88.049999999930151</v>
          </cell>
          <cell r="CY178">
            <v>0.78000000002793968</v>
          </cell>
          <cell r="CZ178">
            <v>87.449999999953434</v>
          </cell>
          <cell r="DA178">
            <v>7.0500000000029104</v>
          </cell>
          <cell r="DB178">
            <v>0</v>
          </cell>
          <cell r="DC178">
            <v>0</v>
          </cell>
          <cell r="DD178">
            <v>0</v>
          </cell>
          <cell r="DE178">
            <v>271.00159999821335</v>
          </cell>
          <cell r="DF178">
            <v>9.5</v>
          </cell>
          <cell r="DG178">
            <v>0</v>
          </cell>
          <cell r="DH178">
            <v>8.9359999999869615</v>
          </cell>
          <cell r="DI178">
            <v>9.9049999999988358</v>
          </cell>
          <cell r="DJ178">
            <v>56.629999999888241</v>
          </cell>
          <cell r="DK178">
            <v>61.620000000111759</v>
          </cell>
          <cell r="DL178">
            <v>0</v>
          </cell>
          <cell r="DM178">
            <v>96.859999999869615</v>
          </cell>
          <cell r="DN178">
            <v>15.923999999999069</v>
          </cell>
          <cell r="DO178">
            <v>0</v>
          </cell>
          <cell r="DP178">
            <v>7.544000000001688</v>
          </cell>
          <cell r="DQ178">
            <v>4.0825999999997293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-8370.7999999998137</v>
          </cell>
          <cell r="G179">
            <v>-9465.7999999998137</v>
          </cell>
          <cell r="H179">
            <v>-13077</v>
          </cell>
          <cell r="I179">
            <v>-4034.679999999993</v>
          </cell>
          <cell r="J179">
            <v>-5.7199999999720603</v>
          </cell>
          <cell r="K179">
            <v>-208.56500000000233</v>
          </cell>
          <cell r="L179">
            <v>1410.1199999999953</v>
          </cell>
          <cell r="M179">
            <v>-8791</v>
          </cell>
          <cell r="N179">
            <v>-4733.4600000000792</v>
          </cell>
          <cell r="O179">
            <v>-10642.200000000186</v>
          </cell>
          <cell r="P179">
            <v>-4315.5</v>
          </cell>
          <cell r="Q179">
            <v>-1332.3999999999069</v>
          </cell>
          <cell r="R179">
            <v>-64929.910000000149</v>
          </cell>
          <cell r="S179">
            <v>-7278</v>
          </cell>
          <cell r="T179">
            <v>-4124</v>
          </cell>
          <cell r="U179">
            <v>-13848.400000000373</v>
          </cell>
          <cell r="V179">
            <v>-4551.7000000000698</v>
          </cell>
          <cell r="W179">
            <v>-7047.25</v>
          </cell>
          <cell r="X179">
            <v>-1048.8800000000047</v>
          </cell>
          <cell r="Y179">
            <v>3522.320000000007</v>
          </cell>
          <cell r="Z179">
            <v>-8872.5</v>
          </cell>
          <cell r="AA179">
            <v>-11402</v>
          </cell>
          <cell r="AB179">
            <v>-16198.799999999814</v>
          </cell>
          <cell r="AC179">
            <v>-1038</v>
          </cell>
          <cell r="AD179">
            <v>6957.2999999998137</v>
          </cell>
          <cell r="AE179">
            <v>-51748.934999998659</v>
          </cell>
          <cell r="AF179">
            <v>-8362.5999999996275</v>
          </cell>
          <cell r="AG179">
            <v>-6759</v>
          </cell>
          <cell r="AH179">
            <v>-12115.200000000186</v>
          </cell>
          <cell r="AI179">
            <v>-2766.1399999999849</v>
          </cell>
          <cell r="AJ179">
            <v>-3904.3000000000466</v>
          </cell>
          <cell r="AK179">
            <v>-92.294999999998254</v>
          </cell>
          <cell r="AL179">
            <v>9643.3000000000466</v>
          </cell>
          <cell r="AM179">
            <v>-8056.5</v>
          </cell>
          <cell r="AN179">
            <v>-16164</v>
          </cell>
          <cell r="AO179">
            <v>-13948.5</v>
          </cell>
          <cell r="AP179">
            <v>-1785</v>
          </cell>
          <cell r="AQ179">
            <v>12561.299999999814</v>
          </cell>
          <cell r="AR179">
            <v>37.189999997615814</v>
          </cell>
          <cell r="AS179">
            <v>2.2000000001862645</v>
          </cell>
          <cell r="AT179">
            <v>1.599999999627471</v>
          </cell>
          <cell r="AU179">
            <v>8</v>
          </cell>
          <cell r="AV179">
            <v>1.25</v>
          </cell>
          <cell r="AW179">
            <v>0.75</v>
          </cell>
          <cell r="AX179">
            <v>0.13000000000465661</v>
          </cell>
          <cell r="AY179">
            <v>6.7999999998137355</v>
          </cell>
          <cell r="AZ179">
            <v>2</v>
          </cell>
          <cell r="BA179">
            <v>5</v>
          </cell>
          <cell r="BB179">
            <v>7</v>
          </cell>
          <cell r="BC179">
            <v>6.0000000055879354E-2</v>
          </cell>
          <cell r="BD179">
            <v>2.400000000372529</v>
          </cell>
          <cell r="BE179">
            <v>285.67999999597669</v>
          </cell>
          <cell r="BF179">
            <v>22.400000000372529</v>
          </cell>
          <cell r="BG179">
            <v>29.299999999813735</v>
          </cell>
          <cell r="BH179">
            <v>35.299999999813735</v>
          </cell>
          <cell r="BI179">
            <v>12.840000000025611</v>
          </cell>
          <cell r="BJ179">
            <v>2.7600000000093132</v>
          </cell>
          <cell r="BK179">
            <v>3.6799999999930151</v>
          </cell>
          <cell r="BL179">
            <v>52.700000000186265</v>
          </cell>
          <cell r="BM179">
            <v>27</v>
          </cell>
          <cell r="BN179">
            <v>41.399999999906868</v>
          </cell>
          <cell r="BO179">
            <v>29.400000000372529</v>
          </cell>
          <cell r="BP179">
            <v>6.7000000000698492</v>
          </cell>
          <cell r="BQ179">
            <v>22.200000000186265</v>
          </cell>
          <cell r="BR179">
            <v>421.31999999284744</v>
          </cell>
          <cell r="BS179">
            <v>29.5</v>
          </cell>
          <cell r="BT179">
            <v>36</v>
          </cell>
          <cell r="BU179">
            <v>51.600000000093132</v>
          </cell>
          <cell r="BV179">
            <v>18.529999999998836</v>
          </cell>
          <cell r="BW179">
            <v>2</v>
          </cell>
          <cell r="BX179">
            <v>7.0900000000256114</v>
          </cell>
          <cell r="BY179">
            <v>71.299999999813735</v>
          </cell>
          <cell r="BZ179">
            <v>53</v>
          </cell>
          <cell r="CA179">
            <v>53.299999999813735</v>
          </cell>
          <cell r="CB179">
            <v>72</v>
          </cell>
          <cell r="CC179">
            <v>5.7999999998137355</v>
          </cell>
          <cell r="CD179">
            <v>21.200000000186265</v>
          </cell>
          <cell r="CE179">
            <v>493.38999999687076</v>
          </cell>
          <cell r="CF179">
            <v>41.5</v>
          </cell>
          <cell r="CG179">
            <v>17.300000000046566</v>
          </cell>
          <cell r="CH179">
            <v>61.200000000186265</v>
          </cell>
          <cell r="CI179">
            <v>24.200000000069849</v>
          </cell>
          <cell r="CJ179">
            <v>2.7600000000093132</v>
          </cell>
          <cell r="CK179">
            <v>0.92999999999301508</v>
          </cell>
          <cell r="CL179">
            <v>99.599999999627471</v>
          </cell>
          <cell r="CM179">
            <v>50.5</v>
          </cell>
          <cell r="CN179">
            <v>67.200000000186265</v>
          </cell>
          <cell r="CO179">
            <v>93.400000000372529</v>
          </cell>
          <cell r="CP179">
            <v>11.800000000046566</v>
          </cell>
          <cell r="CQ179">
            <v>23</v>
          </cell>
          <cell r="CR179">
            <v>2552.5800000056624</v>
          </cell>
          <cell r="CS179">
            <v>75</v>
          </cell>
          <cell r="CT179">
            <v>51</v>
          </cell>
          <cell r="CU179">
            <v>138.79999999981374</v>
          </cell>
          <cell r="CV179">
            <v>42.699999999953434</v>
          </cell>
          <cell r="CW179">
            <v>34.899999999906868</v>
          </cell>
          <cell r="CX179">
            <v>6.279999999969732</v>
          </cell>
          <cell r="CY179">
            <v>176</v>
          </cell>
          <cell r="CZ179">
            <v>1728</v>
          </cell>
          <cell r="DA179">
            <v>85</v>
          </cell>
          <cell r="DB179">
            <v>143.59999999962747</v>
          </cell>
          <cell r="DC179">
            <v>28.300000000046566</v>
          </cell>
          <cell r="DD179">
            <v>43</v>
          </cell>
          <cell r="DE179">
            <v>1309.8000000044703</v>
          </cell>
          <cell r="DF179">
            <v>86.200000000186265</v>
          </cell>
          <cell r="DG179">
            <v>40.100000000093132</v>
          </cell>
          <cell r="DH179">
            <v>75.599999999860302</v>
          </cell>
          <cell r="DI179">
            <v>29.539999999920838</v>
          </cell>
          <cell r="DJ179">
            <v>1.1999999999534339</v>
          </cell>
          <cell r="DK179">
            <v>2.3599999999860302</v>
          </cell>
          <cell r="DL179">
            <v>209.5</v>
          </cell>
          <cell r="DM179">
            <v>275</v>
          </cell>
          <cell r="DN179">
            <v>276</v>
          </cell>
          <cell r="DO179">
            <v>197</v>
          </cell>
          <cell r="DP179">
            <v>28.099999999860302</v>
          </cell>
          <cell r="DQ179">
            <v>89.200000000186265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-5469</v>
          </cell>
          <cell r="G180">
            <v>-2079</v>
          </cell>
          <cell r="H180">
            <v>-17368.5</v>
          </cell>
          <cell r="I180">
            <v>-1586.7000000001863</v>
          </cell>
          <cell r="J180">
            <v>-48570</v>
          </cell>
          <cell r="K180">
            <v>-37320</v>
          </cell>
          <cell r="L180">
            <v>-10435</v>
          </cell>
          <cell r="M180">
            <v>-66916</v>
          </cell>
          <cell r="N180">
            <v>-18649</v>
          </cell>
          <cell r="O180">
            <v>-2493.7000000001863</v>
          </cell>
          <cell r="P180">
            <v>-959</v>
          </cell>
          <cell r="Q180">
            <v>38825</v>
          </cell>
          <cell r="R180">
            <v>-237261.5</v>
          </cell>
          <cell r="S180">
            <v>-3653</v>
          </cell>
          <cell r="T180">
            <v>-638.29999999981374</v>
          </cell>
          <cell r="U180">
            <v>-9378</v>
          </cell>
          <cell r="V180">
            <v>-2151</v>
          </cell>
          <cell r="W180">
            <v>-61526</v>
          </cell>
          <cell r="X180">
            <v>-67809</v>
          </cell>
          <cell r="Y180">
            <v>-11485.5</v>
          </cell>
          <cell r="Z180">
            <v>-82062</v>
          </cell>
          <cell r="AA180">
            <v>-23722</v>
          </cell>
          <cell r="AB180">
            <v>-4861</v>
          </cell>
          <cell r="AC180">
            <v>-749.20000000018626</v>
          </cell>
          <cell r="AD180">
            <v>30773.5</v>
          </cell>
          <cell r="AE180">
            <v>-225669.90000000596</v>
          </cell>
          <cell r="AF180">
            <v>-4600</v>
          </cell>
          <cell r="AG180">
            <v>-76.900000000139698</v>
          </cell>
          <cell r="AH180">
            <v>-10540</v>
          </cell>
          <cell r="AI180">
            <v>-585.60000000009313</v>
          </cell>
          <cell r="AJ180">
            <v>-57788</v>
          </cell>
          <cell r="AK180">
            <v>-32118.5</v>
          </cell>
          <cell r="AL180">
            <v>-13406</v>
          </cell>
          <cell r="AM180">
            <v>-89622</v>
          </cell>
          <cell r="AN180">
            <v>-23602</v>
          </cell>
          <cell r="AO180">
            <v>-4054.7000000001863</v>
          </cell>
          <cell r="AP180">
            <v>-321.80000000004657</v>
          </cell>
          <cell r="AQ180">
            <v>11045.600000000093</v>
          </cell>
          <cell r="AR180">
            <v>103.3999999910593</v>
          </cell>
          <cell r="AS180">
            <v>0.70000000018626451</v>
          </cell>
          <cell r="AT180">
            <v>-0.19999999995343387</v>
          </cell>
          <cell r="AU180">
            <v>7.5</v>
          </cell>
          <cell r="AV180">
            <v>0.30000000004656613</v>
          </cell>
          <cell r="AW180">
            <v>24</v>
          </cell>
          <cell r="AX180">
            <v>13</v>
          </cell>
          <cell r="AY180">
            <v>7.5</v>
          </cell>
          <cell r="AZ180">
            <v>42</v>
          </cell>
          <cell r="BA180">
            <v>7</v>
          </cell>
          <cell r="BB180">
            <v>1.5</v>
          </cell>
          <cell r="BC180">
            <v>0.10000000009313226</v>
          </cell>
          <cell r="BD180">
            <v>0</v>
          </cell>
          <cell r="BE180">
            <v>785.30000001192093</v>
          </cell>
          <cell r="BF180">
            <v>3</v>
          </cell>
          <cell r="BG180">
            <v>2.599999999627471</v>
          </cell>
          <cell r="BH180">
            <v>48.5</v>
          </cell>
          <cell r="BI180">
            <v>2.2000000001862645</v>
          </cell>
          <cell r="BJ180">
            <v>160</v>
          </cell>
          <cell r="BK180">
            <v>81.5</v>
          </cell>
          <cell r="BL180">
            <v>55</v>
          </cell>
          <cell r="BM180">
            <v>332</v>
          </cell>
          <cell r="BN180">
            <v>84</v>
          </cell>
          <cell r="BO180">
            <v>14</v>
          </cell>
          <cell r="BP180">
            <v>1.3999999999068677</v>
          </cell>
          <cell r="BQ180">
            <v>1.1000000000931323</v>
          </cell>
          <cell r="BR180">
            <v>1128.9799999892712</v>
          </cell>
          <cell r="BS180">
            <v>9.6999999999534339</v>
          </cell>
          <cell r="BT180">
            <v>1</v>
          </cell>
          <cell r="BU180">
            <v>40.5</v>
          </cell>
          <cell r="BV180">
            <v>5.400000000372529</v>
          </cell>
          <cell r="BW180">
            <v>225</v>
          </cell>
          <cell r="BX180">
            <v>35.799999999813735</v>
          </cell>
          <cell r="BY180">
            <v>121</v>
          </cell>
          <cell r="BZ180">
            <v>550</v>
          </cell>
          <cell r="CA180">
            <v>121</v>
          </cell>
          <cell r="CB180">
            <v>16.5</v>
          </cell>
          <cell r="CC180">
            <v>0.87999999988824129</v>
          </cell>
          <cell r="CD180">
            <v>2.1999999999534339</v>
          </cell>
          <cell r="CE180">
            <v>1344.9999999850988</v>
          </cell>
          <cell r="CF180">
            <v>14.700000000186265</v>
          </cell>
          <cell r="CG180">
            <v>1</v>
          </cell>
          <cell r="CH180">
            <v>56.5</v>
          </cell>
          <cell r="CI180">
            <v>17</v>
          </cell>
          <cell r="CJ180">
            <v>280</v>
          </cell>
          <cell r="CK180">
            <v>46.299999999813735</v>
          </cell>
          <cell r="CL180">
            <v>158</v>
          </cell>
          <cell r="CM180">
            <v>630</v>
          </cell>
          <cell r="CN180">
            <v>115</v>
          </cell>
          <cell r="CO180">
            <v>23</v>
          </cell>
          <cell r="CP180">
            <v>0.90000000013969839</v>
          </cell>
          <cell r="CQ180">
            <v>2.6000000000931323</v>
          </cell>
          <cell r="CR180">
            <v>204.8999999910593</v>
          </cell>
          <cell r="CS180">
            <v>23.5</v>
          </cell>
          <cell r="CT180">
            <v>2.2000000001862645</v>
          </cell>
          <cell r="CU180">
            <v>73.5</v>
          </cell>
          <cell r="CV180">
            <v>24.5</v>
          </cell>
          <cell r="CW180">
            <v>437</v>
          </cell>
          <cell r="CX180">
            <v>93</v>
          </cell>
          <cell r="CY180">
            <v>196</v>
          </cell>
          <cell r="CZ180">
            <v>-350</v>
          </cell>
          <cell r="DA180">
            <v>184</v>
          </cell>
          <cell r="DB180">
            <v>-492.5</v>
          </cell>
          <cell r="DC180">
            <v>8.2000000001862645</v>
          </cell>
          <cell r="DD180">
            <v>5.5</v>
          </cell>
          <cell r="DE180">
            <v>1813.5000000149012</v>
          </cell>
          <cell r="DF180">
            <v>20.299999999813735</v>
          </cell>
          <cell r="DG180">
            <v>0.40000000037252903</v>
          </cell>
          <cell r="DH180">
            <v>16</v>
          </cell>
          <cell r="DI180">
            <v>26.5</v>
          </cell>
          <cell r="DJ180">
            <v>394</v>
          </cell>
          <cell r="DK180">
            <v>91</v>
          </cell>
          <cell r="DL180">
            <v>158.5</v>
          </cell>
          <cell r="DM180">
            <v>954</v>
          </cell>
          <cell r="DN180">
            <v>101.5</v>
          </cell>
          <cell r="DO180">
            <v>43</v>
          </cell>
          <cell r="DP180">
            <v>4.0999999998603016</v>
          </cell>
          <cell r="DQ180">
            <v>4.1999999999534339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-4720.5</v>
          </cell>
          <cell r="G181">
            <v>-3717.3000000000466</v>
          </cell>
          <cell r="H181">
            <v>-4698.8839999996126</v>
          </cell>
          <cell r="I181">
            <v>-2130.7300000000396</v>
          </cell>
          <cell r="J181">
            <v>-999.90000000002328</v>
          </cell>
          <cell r="K181">
            <v>-291.20000000001164</v>
          </cell>
          <cell r="L181">
            <v>0</v>
          </cell>
          <cell r="M181">
            <v>-3081.8399999999674</v>
          </cell>
          <cell r="N181">
            <v>-1198.6000000000349</v>
          </cell>
          <cell r="O181">
            <v>-3393.1899999999441</v>
          </cell>
          <cell r="P181">
            <v>-4421.2649999998976</v>
          </cell>
          <cell r="Q181">
            <v>-1145.7999999998137</v>
          </cell>
          <cell r="R181">
            <v>-30974.216799998656</v>
          </cell>
          <cell r="S181">
            <v>-2727.7999999998137</v>
          </cell>
          <cell r="T181">
            <v>-4220.5381000000052</v>
          </cell>
          <cell r="U181">
            <v>-5835.7530000000261</v>
          </cell>
          <cell r="V181">
            <v>-2231.5999999999767</v>
          </cell>
          <cell r="W181">
            <v>1247.030299999984</v>
          </cell>
          <cell r="X181">
            <v>-1742.2699999999895</v>
          </cell>
          <cell r="Y181">
            <v>1104.7100000000028</v>
          </cell>
          <cell r="Z181">
            <v>-4317.8000000000466</v>
          </cell>
          <cell r="AA181">
            <v>-2927.8520000000717</v>
          </cell>
          <cell r="AB181">
            <v>-4950.5440000001108</v>
          </cell>
          <cell r="AC181">
            <v>-2319</v>
          </cell>
          <cell r="AD181">
            <v>-2052.7999999998137</v>
          </cell>
          <cell r="AE181">
            <v>-18826.64459999837</v>
          </cell>
          <cell r="AF181">
            <v>-4223.7999999998137</v>
          </cell>
          <cell r="AG181">
            <v>-3957.5845999999437</v>
          </cell>
          <cell r="AH181">
            <v>-4532</v>
          </cell>
          <cell r="AI181">
            <v>-1846.8700000000536</v>
          </cell>
          <cell r="AJ181">
            <v>-3636</v>
          </cell>
          <cell r="AK181">
            <v>0</v>
          </cell>
          <cell r="AL181">
            <v>3520.2799999999988</v>
          </cell>
          <cell r="AM181">
            <v>-2727.3000000000466</v>
          </cell>
          <cell r="AN181">
            <v>-482.55999999999767</v>
          </cell>
          <cell r="AO181">
            <v>-1749.1699999999255</v>
          </cell>
          <cell r="AP181">
            <v>-2057.0399999999208</v>
          </cell>
          <cell r="AQ181">
            <v>2865.4000000001397</v>
          </cell>
          <cell r="AR181">
            <v>15.435799999162555</v>
          </cell>
          <cell r="AS181">
            <v>1.3999999999068677</v>
          </cell>
          <cell r="AT181">
            <v>2.1297999999951571</v>
          </cell>
          <cell r="AU181">
            <v>2.1419999999925494</v>
          </cell>
          <cell r="AV181">
            <v>1.2800000000279397</v>
          </cell>
          <cell r="AW181">
            <v>0.96000000007916242</v>
          </cell>
          <cell r="AX181">
            <v>0.5</v>
          </cell>
          <cell r="AY181">
            <v>0.13000000000465661</v>
          </cell>
          <cell r="AZ181">
            <v>1.2149999998509884</v>
          </cell>
          <cell r="BA181">
            <v>0.73199999995995313</v>
          </cell>
          <cell r="BB181">
            <v>2.0999999999767169</v>
          </cell>
          <cell r="BC181">
            <v>0.96000000007916242</v>
          </cell>
          <cell r="BD181">
            <v>1.8870000001043081</v>
          </cell>
          <cell r="BE181">
            <v>144.43069999851286</v>
          </cell>
          <cell r="BF181">
            <v>17.279000000096858</v>
          </cell>
          <cell r="BG181">
            <v>24.799999999813735</v>
          </cell>
          <cell r="BH181">
            <v>21.599999999860302</v>
          </cell>
          <cell r="BI181">
            <v>5</v>
          </cell>
          <cell r="BJ181">
            <v>2.1376999999629334</v>
          </cell>
          <cell r="BK181">
            <v>13.129999999946449</v>
          </cell>
          <cell r="BL181">
            <v>6</v>
          </cell>
          <cell r="BM181">
            <v>17.218999999808148</v>
          </cell>
          <cell r="BN181">
            <v>5.8829999999143183</v>
          </cell>
          <cell r="BO181">
            <v>9.3319999999366701</v>
          </cell>
          <cell r="BP181">
            <v>7.75</v>
          </cell>
          <cell r="BQ181">
            <v>14.300000000046566</v>
          </cell>
          <cell r="BR181">
            <v>242.78500000201166</v>
          </cell>
          <cell r="BS181">
            <v>39.20699999993667</v>
          </cell>
          <cell r="BT181">
            <v>32.700000000186265</v>
          </cell>
          <cell r="BU181">
            <v>39.300000000046566</v>
          </cell>
          <cell r="BV181">
            <v>10.5</v>
          </cell>
          <cell r="BW181">
            <v>15.699999999953434</v>
          </cell>
          <cell r="BX181">
            <v>9.75</v>
          </cell>
          <cell r="BY181">
            <v>13.947999999974854</v>
          </cell>
          <cell r="BZ181">
            <v>19.422000000020489</v>
          </cell>
          <cell r="CA181">
            <v>6.6999999999534339</v>
          </cell>
          <cell r="CB181">
            <v>16.800000000046566</v>
          </cell>
          <cell r="CC181">
            <v>11.599999999860302</v>
          </cell>
          <cell r="CD181">
            <v>27.158000000286847</v>
          </cell>
          <cell r="CE181">
            <v>251.27909999899566</v>
          </cell>
          <cell r="CF181">
            <v>30.024000000208616</v>
          </cell>
          <cell r="CG181">
            <v>20.700000000186265</v>
          </cell>
          <cell r="CH181">
            <v>44.5</v>
          </cell>
          <cell r="CI181">
            <v>16.900000000023283</v>
          </cell>
          <cell r="CJ181">
            <v>6.4000999999698251</v>
          </cell>
          <cell r="CK181">
            <v>5.8099999999976717</v>
          </cell>
          <cell r="CL181">
            <v>8.3930000000400469</v>
          </cell>
          <cell r="CM181">
            <v>26.21999999997206</v>
          </cell>
          <cell r="CN181">
            <v>19.532000000122935</v>
          </cell>
          <cell r="CO181">
            <v>15.900000000139698</v>
          </cell>
          <cell r="CP181">
            <v>18.600000000093132</v>
          </cell>
          <cell r="CQ181">
            <v>38.299999999813735</v>
          </cell>
          <cell r="CR181">
            <v>590.43699999898672</v>
          </cell>
          <cell r="CS181">
            <v>64.717000000178814</v>
          </cell>
          <cell r="CT181">
            <v>48.800000000046566</v>
          </cell>
          <cell r="CU181">
            <v>69.364999999990687</v>
          </cell>
          <cell r="CV181">
            <v>29</v>
          </cell>
          <cell r="CW181">
            <v>25.600000000093132</v>
          </cell>
          <cell r="CX181">
            <v>7.3000000000465661</v>
          </cell>
          <cell r="CY181">
            <v>18.060000000055879</v>
          </cell>
          <cell r="CZ181">
            <v>217.06000000005588</v>
          </cell>
          <cell r="DA181">
            <v>16.835000000195578</v>
          </cell>
          <cell r="DB181">
            <v>24.100000000093132</v>
          </cell>
          <cell r="DC181">
            <v>27.399999999906868</v>
          </cell>
          <cell r="DD181">
            <v>42.200000000186265</v>
          </cell>
          <cell r="DE181">
            <v>1008.6820000000298</v>
          </cell>
          <cell r="DF181">
            <v>50.5</v>
          </cell>
          <cell r="DG181">
            <v>34.199999999953434</v>
          </cell>
          <cell r="DH181">
            <v>39.560000000055879</v>
          </cell>
          <cell r="DI181">
            <v>32.900000000023283</v>
          </cell>
          <cell r="DJ181">
            <v>37.600000000093132</v>
          </cell>
          <cell r="DK181">
            <v>6.0499999999883585</v>
          </cell>
          <cell r="DL181">
            <v>610.19999999995343</v>
          </cell>
          <cell r="DM181">
            <v>43.209999999962747</v>
          </cell>
          <cell r="DN181">
            <v>15.600000000093132</v>
          </cell>
          <cell r="DO181">
            <v>44.789999999804422</v>
          </cell>
          <cell r="DP181">
            <v>48.571999999927357</v>
          </cell>
          <cell r="DQ181">
            <v>45.5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-292.09499999999389</v>
          </cell>
          <cell r="G182">
            <v>-58.519000000000233</v>
          </cell>
          <cell r="H182">
            <v>-299.51400000000285</v>
          </cell>
          <cell r="I182">
            <v>0</v>
          </cell>
          <cell r="J182">
            <v>0</v>
          </cell>
          <cell r="K182">
            <v>0</v>
          </cell>
          <cell r="L182">
            <v>39.117000000000189</v>
          </cell>
          <cell r="M182">
            <v>-189.80000000000291</v>
          </cell>
          <cell r="N182">
            <v>-150.76000000000204</v>
          </cell>
          <cell r="O182">
            <v>-253.99699999999939</v>
          </cell>
          <cell r="P182">
            <v>-0.93500000000130967</v>
          </cell>
          <cell r="Q182">
            <v>0</v>
          </cell>
          <cell r="R182">
            <v>-2382.3593999999866</v>
          </cell>
          <cell r="S182">
            <v>-358.79699999999866</v>
          </cell>
          <cell r="T182">
            <v>-12.475000000002183</v>
          </cell>
          <cell r="U182">
            <v>-132.45000000000073</v>
          </cell>
          <cell r="V182">
            <v>0</v>
          </cell>
          <cell r="W182">
            <v>-73.481400000000122</v>
          </cell>
          <cell r="X182">
            <v>0</v>
          </cell>
          <cell r="Y182">
            <v>103.86699999999837</v>
          </cell>
          <cell r="Z182">
            <v>-1050.4500000000044</v>
          </cell>
          <cell r="AA182">
            <v>-474.60800000000017</v>
          </cell>
          <cell r="AB182">
            <v>-179.27799999999843</v>
          </cell>
          <cell r="AC182">
            <v>-274.52499999999964</v>
          </cell>
          <cell r="AD182">
            <v>69.837999999999738</v>
          </cell>
          <cell r="AE182">
            <v>-895.03099999995902</v>
          </cell>
          <cell r="AF182">
            <v>0</v>
          </cell>
          <cell r="AG182">
            <v>0</v>
          </cell>
          <cell r="AH182">
            <v>-195.92299999999523</v>
          </cell>
          <cell r="AI182">
            <v>0</v>
          </cell>
          <cell r="AJ182">
            <v>0</v>
          </cell>
          <cell r="AK182">
            <v>0</v>
          </cell>
          <cell r="AL182">
            <v>-171.94499999999971</v>
          </cell>
          <cell r="AM182">
            <v>0</v>
          </cell>
          <cell r="AN182">
            <v>-709.27200000000084</v>
          </cell>
          <cell r="AO182">
            <v>-55.36200000000099</v>
          </cell>
          <cell r="AP182">
            <v>0</v>
          </cell>
          <cell r="AQ182">
            <v>237.47100000000137</v>
          </cell>
          <cell r="AR182">
            <v>1.2630999999819323</v>
          </cell>
          <cell r="AS182">
            <v>0</v>
          </cell>
          <cell r="AT182">
            <v>0.15199999999822467</v>
          </cell>
          <cell r="AU182">
            <v>0.12000000000261934</v>
          </cell>
          <cell r="AV182">
            <v>0</v>
          </cell>
          <cell r="AW182">
            <v>0</v>
          </cell>
          <cell r="AX182">
            <v>0</v>
          </cell>
          <cell r="AY182">
            <v>0.30200000000331784</v>
          </cell>
          <cell r="AZ182">
            <v>0.19700000000011642</v>
          </cell>
          <cell r="BA182">
            <v>0.34999999999854481</v>
          </cell>
          <cell r="BB182">
            <v>0</v>
          </cell>
          <cell r="BC182">
            <v>0.14210000000002765</v>
          </cell>
          <cell r="BD182">
            <v>0</v>
          </cell>
          <cell r="BE182">
            <v>7.0270000000018626</v>
          </cell>
          <cell r="BF182">
            <v>4.5000000001891749E-2</v>
          </cell>
          <cell r="BG182">
            <v>1.6620000000002619</v>
          </cell>
          <cell r="BH182">
            <v>2.341999999996915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2.977999999999156</v>
          </cell>
          <cell r="BO182">
            <v>0</v>
          </cell>
          <cell r="BP182">
            <v>0</v>
          </cell>
          <cell r="BQ182">
            <v>0</v>
          </cell>
          <cell r="BR182">
            <v>11.936000000016065</v>
          </cell>
          <cell r="BS182">
            <v>0</v>
          </cell>
          <cell r="BT182">
            <v>1.5799999999981083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3.5970000000015716</v>
          </cell>
          <cell r="BZ182">
            <v>0</v>
          </cell>
          <cell r="CA182">
            <v>2.8909999999996217</v>
          </cell>
          <cell r="CB182">
            <v>2.2089999999989232</v>
          </cell>
          <cell r="CC182">
            <v>0</v>
          </cell>
          <cell r="CD182">
            <v>1.6589999999996508</v>
          </cell>
          <cell r="CE182">
            <v>10.196499999961816</v>
          </cell>
          <cell r="CF182">
            <v>3.6280000000006112</v>
          </cell>
          <cell r="CG182">
            <v>0.7944999999999709</v>
          </cell>
          <cell r="CH182">
            <v>2.6769999999996799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3.0969999999979336</v>
          </cell>
          <cell r="CR182">
            <v>295.56299999996554</v>
          </cell>
          <cell r="CS182">
            <v>1.7680000000000291</v>
          </cell>
          <cell r="CT182">
            <v>0</v>
          </cell>
          <cell r="CU182">
            <v>0</v>
          </cell>
          <cell r="CV182">
            <v>0</v>
          </cell>
          <cell r="CW182">
            <v>10.114999999999782</v>
          </cell>
          <cell r="CX182">
            <v>0</v>
          </cell>
          <cell r="CY182">
            <v>2.6569999999992433</v>
          </cell>
          <cell r="CZ182">
            <v>274.69999999999709</v>
          </cell>
          <cell r="DA182">
            <v>6.3230000000003201</v>
          </cell>
          <cell r="DB182">
            <v>0</v>
          </cell>
          <cell r="DC182">
            <v>0</v>
          </cell>
          <cell r="DD182">
            <v>0</v>
          </cell>
          <cell r="DE182">
            <v>46.894000000029337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7.055000000007567</v>
          </cell>
          <cell r="DM182">
            <v>12.745999999999185</v>
          </cell>
          <cell r="DN182">
            <v>6.6259999999965657</v>
          </cell>
          <cell r="DO182">
            <v>11.010000000002037</v>
          </cell>
          <cell r="DP182">
            <v>4.9260000000012951</v>
          </cell>
          <cell r="DQ182">
            <v>4.5310000000026776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-19001.828999999911</v>
          </cell>
          <cell r="G187">
            <v>-16680.529000001028</v>
          </cell>
          <cell r="H187">
            <v>-41304.708000000566</v>
          </cell>
          <cell r="I187">
            <v>-8089.7140999999829</v>
          </cell>
          <cell r="J187">
            <v>-53460.770000001416</v>
          </cell>
          <cell r="K187">
            <v>-47838.964999999851</v>
          </cell>
          <cell r="L187">
            <v>-9025.6990000009537</v>
          </cell>
          <cell r="M187">
            <v>-84607.120000001043</v>
          </cell>
          <cell r="N187">
            <v>-25837.280999999493</v>
          </cell>
          <cell r="O187">
            <v>-16783.087000000291</v>
          </cell>
          <cell r="P187">
            <v>-10027.740000000224</v>
          </cell>
          <cell r="Q187">
            <v>41249.409999999218</v>
          </cell>
          <cell r="R187">
            <v>-357704.74359998107</v>
          </cell>
          <cell r="S187">
            <v>-14152.252000000328</v>
          </cell>
          <cell r="T187">
            <v>-8995.3130999989808</v>
          </cell>
          <cell r="U187">
            <v>-33345.303000001237</v>
          </cell>
          <cell r="V187">
            <v>-10256.100999999791</v>
          </cell>
          <cell r="W187">
            <v>-72542.371099997312</v>
          </cell>
          <cell r="X187">
            <v>-77120.400000000373</v>
          </cell>
          <cell r="Y187">
            <v>-6143.3890000004321</v>
          </cell>
          <cell r="Z187">
            <v>-102616.11000000685</v>
          </cell>
          <cell r="AA187">
            <v>-41746.195399999619</v>
          </cell>
          <cell r="AB187">
            <v>-26189.621999997646</v>
          </cell>
          <cell r="AC187">
            <v>-4552.1350000016391</v>
          </cell>
          <cell r="AD187">
            <v>39954.447999998927</v>
          </cell>
          <cell r="AE187">
            <v>-322924.38660000265</v>
          </cell>
          <cell r="AF187">
            <v>-17186.39999999851</v>
          </cell>
          <cell r="AG187">
            <v>-11609.360600001179</v>
          </cell>
          <cell r="AH187">
            <v>-32703.183000002056</v>
          </cell>
          <cell r="AI187">
            <v>-5198.6100000003353</v>
          </cell>
          <cell r="AJ187">
            <v>-68430.289999999106</v>
          </cell>
          <cell r="AK187">
            <v>-37449.125</v>
          </cell>
          <cell r="AL187">
            <v>-761.08499999903142</v>
          </cell>
          <cell r="AM187">
            <v>-106404.55999999866</v>
          </cell>
          <cell r="AN187">
            <v>-46050.16599999927</v>
          </cell>
          <cell r="AO187">
            <v>-19807.732000001706</v>
          </cell>
          <cell r="AP187">
            <v>-4181.6260000001639</v>
          </cell>
          <cell r="AQ187">
            <v>26857.751000000164</v>
          </cell>
          <cell r="AR187">
            <v>173.74460002779961</v>
          </cell>
          <cell r="AS187">
            <v>4.360700000077486</v>
          </cell>
          <cell r="AT187">
            <v>3.7387999994680285</v>
          </cell>
          <cell r="AU187">
            <v>20.73200000077486</v>
          </cell>
          <cell r="AV187">
            <v>3.4600000004284084</v>
          </cell>
          <cell r="AW187">
            <v>27.870000001043081</v>
          </cell>
          <cell r="AX187">
            <v>18.100000001490116</v>
          </cell>
          <cell r="AY187">
            <v>14.820000000298023</v>
          </cell>
          <cell r="AZ187">
            <v>49.551999997347593</v>
          </cell>
          <cell r="BA187">
            <v>14.96199999935925</v>
          </cell>
          <cell r="BB187">
            <v>10.599999999627471</v>
          </cell>
          <cell r="BC187">
            <v>1.2620999999344349</v>
          </cell>
          <cell r="BD187">
            <v>4.2870000004768372</v>
          </cell>
          <cell r="BE187">
            <v>1321.6314000040293</v>
          </cell>
          <cell r="BF187">
            <v>42.724000000394881</v>
          </cell>
          <cell r="BG187">
            <v>60.342000000178814</v>
          </cell>
          <cell r="BH187">
            <v>133.31200000084937</v>
          </cell>
          <cell r="BI187">
            <v>20.402000000234693</v>
          </cell>
          <cell r="BJ187">
            <v>181.22769999876618</v>
          </cell>
          <cell r="BK187">
            <v>115.8099999986589</v>
          </cell>
          <cell r="BL187">
            <v>113.70000000111759</v>
          </cell>
          <cell r="BM187">
            <v>405.06900000199676</v>
          </cell>
          <cell r="BN187">
            <v>142.76789999939501</v>
          </cell>
          <cell r="BO187">
            <v>52.73200000077486</v>
          </cell>
          <cell r="BP187">
            <v>15.944799999706447</v>
          </cell>
          <cell r="BQ187">
            <v>37.600000000558794</v>
          </cell>
          <cell r="BR187">
            <v>1953.2817000299692</v>
          </cell>
          <cell r="BS187">
            <v>78.406999999657273</v>
          </cell>
          <cell r="BT187">
            <v>73.070000001229346</v>
          </cell>
          <cell r="BU187">
            <v>148.29000000096858</v>
          </cell>
          <cell r="BV187">
            <v>34.430000000167638</v>
          </cell>
          <cell r="BW187">
            <v>264</v>
          </cell>
          <cell r="BX187">
            <v>89.439999999478459</v>
          </cell>
          <cell r="BY187">
            <v>209.84499999880791</v>
          </cell>
          <cell r="BZ187">
            <v>680.06200000271201</v>
          </cell>
          <cell r="CA187">
            <v>197.63499999977648</v>
          </cell>
          <cell r="CB187">
            <v>107.50900000147521</v>
          </cell>
          <cell r="CC187">
            <v>18.376699999440461</v>
          </cell>
          <cell r="CD187">
            <v>52.217000000178814</v>
          </cell>
          <cell r="CE187">
            <v>2351.0235999822617</v>
          </cell>
          <cell r="CF187">
            <v>89.851999999955297</v>
          </cell>
          <cell r="CG187">
            <v>42.534500000067055</v>
          </cell>
          <cell r="CH187">
            <v>214.29700000025332</v>
          </cell>
          <cell r="CI187">
            <v>62.817999999970198</v>
          </cell>
          <cell r="CJ187">
            <v>326.63010000064969</v>
          </cell>
          <cell r="CK187">
            <v>114.20000000018626</v>
          </cell>
          <cell r="CL187">
            <v>265.99299999885261</v>
          </cell>
          <cell r="CM187">
            <v>782.22999999672174</v>
          </cell>
          <cell r="CN187">
            <v>221.87199999950826</v>
          </cell>
          <cell r="CO187">
            <v>132.3000000026077</v>
          </cell>
          <cell r="CP187">
            <v>31.299999999813735</v>
          </cell>
          <cell r="CQ187">
            <v>66.996999999508262</v>
          </cell>
          <cell r="CR187">
            <v>3933.2919999659061</v>
          </cell>
          <cell r="CS187">
            <v>164.9850000012666</v>
          </cell>
          <cell r="CT187">
            <v>102</v>
          </cell>
          <cell r="CU187">
            <v>334.8150000013411</v>
          </cell>
          <cell r="CV187">
            <v>98.471999999135733</v>
          </cell>
          <cell r="CW187">
            <v>558.67500000074506</v>
          </cell>
          <cell r="CX187">
            <v>194.62999999988824</v>
          </cell>
          <cell r="CY187">
            <v>393.49699999764562</v>
          </cell>
          <cell r="CZ187">
            <v>1957.2099999934435</v>
          </cell>
          <cell r="DA187">
            <v>299.20800000056624</v>
          </cell>
          <cell r="DB187">
            <v>-324.80000000074506</v>
          </cell>
          <cell r="DC187">
            <v>63.900000000372529</v>
          </cell>
          <cell r="DD187">
            <v>90.700000001117587</v>
          </cell>
          <cell r="DE187">
            <v>4449.8776000440121</v>
          </cell>
          <cell r="DF187">
            <v>166.5</v>
          </cell>
          <cell r="DG187">
            <v>74.700000001117587</v>
          </cell>
          <cell r="DH187">
            <v>140.09599999897182</v>
          </cell>
          <cell r="DI187">
            <v>98.845000000670552</v>
          </cell>
          <cell r="DJ187">
            <v>489.43000000342727</v>
          </cell>
          <cell r="DK187">
            <v>161.02999999932945</v>
          </cell>
          <cell r="DL187">
            <v>985.25499999895692</v>
          </cell>
          <cell r="DM187">
            <v>1381.8159999996424</v>
          </cell>
          <cell r="DN187">
            <v>415.64999999850988</v>
          </cell>
          <cell r="DO187">
            <v>295.79999999888241</v>
          </cell>
          <cell r="DP187">
            <v>93.24199999962002</v>
          </cell>
          <cell r="DQ187">
            <v>147.51360000111163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9">
          <cell r="F189">
            <v>-19001.828999996185</v>
          </cell>
          <cell r="G189">
            <v>-16680.528999999166</v>
          </cell>
          <cell r="H189">
            <v>-41304.708000004292</v>
          </cell>
          <cell r="I189">
            <v>-8089.7140999957919</v>
          </cell>
          <cell r="J189">
            <v>-53460.770000003278</v>
          </cell>
          <cell r="K189">
            <v>-47838.965000003576</v>
          </cell>
          <cell r="L189">
            <v>-9025.6990000009537</v>
          </cell>
          <cell r="M189">
            <v>-84607.120000004768</v>
          </cell>
          <cell r="N189">
            <v>-25837.280999995768</v>
          </cell>
          <cell r="O189">
            <v>-16783.087000004947</v>
          </cell>
          <cell r="P189">
            <v>-10027.740000002086</v>
          </cell>
          <cell r="Q189">
            <v>41249.409999996424</v>
          </cell>
          <cell r="R189">
            <v>-357704.74360001087</v>
          </cell>
          <cell r="S189">
            <v>-14152.251999996603</v>
          </cell>
          <cell r="T189">
            <v>-8995.3130999952555</v>
          </cell>
          <cell r="U189">
            <v>-33345.303000003099</v>
          </cell>
          <cell r="V189">
            <v>-10256.100999996066</v>
          </cell>
          <cell r="W189">
            <v>-72542.371099993587</v>
          </cell>
          <cell r="X189">
            <v>-77120.39999999851</v>
          </cell>
          <cell r="Y189">
            <v>-6143.3889999985695</v>
          </cell>
          <cell r="Z189">
            <v>-102616.11000000685</v>
          </cell>
          <cell r="AA189">
            <v>-41746.195399999619</v>
          </cell>
          <cell r="AB189">
            <v>-26189.62199999392</v>
          </cell>
          <cell r="AC189">
            <v>-4552.1350000053644</v>
          </cell>
          <cell r="AD189">
            <v>39954.447999998927</v>
          </cell>
          <cell r="AE189">
            <v>-322924.38660001755</v>
          </cell>
          <cell r="AF189">
            <v>-17186.39999999851</v>
          </cell>
          <cell r="AG189">
            <v>-11609.36060000211</v>
          </cell>
          <cell r="AH189">
            <v>-32703.183000005782</v>
          </cell>
          <cell r="AI189">
            <v>-5198.609999999404</v>
          </cell>
          <cell r="AJ189">
            <v>-68430.290000006557</v>
          </cell>
          <cell r="AK189">
            <v>-37449.125</v>
          </cell>
          <cell r="AL189">
            <v>-761.08500000089407</v>
          </cell>
          <cell r="AM189">
            <v>-106404.56000000238</v>
          </cell>
          <cell r="AN189">
            <v>-46050.166000001132</v>
          </cell>
          <cell r="AO189">
            <v>-19807.732000000775</v>
          </cell>
          <cell r="AP189">
            <v>-4181.6259999983013</v>
          </cell>
          <cell r="AQ189">
            <v>26857.751000002027</v>
          </cell>
          <cell r="AR189">
            <v>173.74459993839264</v>
          </cell>
          <cell r="AS189">
            <v>4.360700000077486</v>
          </cell>
          <cell r="AT189">
            <v>3.7387999966740608</v>
          </cell>
          <cell r="AU189">
            <v>20.732000008225441</v>
          </cell>
          <cell r="AV189">
            <v>3.4600000008940697</v>
          </cell>
          <cell r="AW189">
            <v>27.869999997317791</v>
          </cell>
          <cell r="AX189">
            <v>18.100000001490116</v>
          </cell>
          <cell r="AY189">
            <v>14.820000000298023</v>
          </cell>
          <cell r="AZ189">
            <v>49.552000001072884</v>
          </cell>
          <cell r="BA189">
            <v>14.961999997496605</v>
          </cell>
          <cell r="BB189">
            <v>10.600000001490116</v>
          </cell>
          <cell r="BC189">
            <v>1.2620999999344349</v>
          </cell>
          <cell r="BD189">
            <v>4.2870000004768372</v>
          </cell>
          <cell r="BE189">
            <v>1321.6313999295235</v>
          </cell>
          <cell r="BF189">
            <v>42.724000003188848</v>
          </cell>
          <cell r="BG189">
            <v>60.342000000178814</v>
          </cell>
          <cell r="BH189">
            <v>133.31199999898672</v>
          </cell>
          <cell r="BI189">
            <v>20.401999998837709</v>
          </cell>
          <cell r="BJ189">
            <v>181.22770000249147</v>
          </cell>
          <cell r="BK189">
            <v>115.80999999493361</v>
          </cell>
          <cell r="BL189">
            <v>113.69999999552965</v>
          </cell>
          <cell r="BM189">
            <v>405.06899999827147</v>
          </cell>
          <cell r="BN189">
            <v>142.76790000498295</v>
          </cell>
          <cell r="BO189">
            <v>52.73200000077486</v>
          </cell>
          <cell r="BP189">
            <v>15.94480000063777</v>
          </cell>
          <cell r="BQ189">
            <v>37.600000001490116</v>
          </cell>
          <cell r="BR189">
            <v>1953.2816999554634</v>
          </cell>
          <cell r="BS189">
            <v>78.407000001519918</v>
          </cell>
          <cell r="BT189">
            <v>73.070000000298023</v>
          </cell>
          <cell r="BU189">
            <v>148.29000000283122</v>
          </cell>
          <cell r="BV189">
            <v>34.429999999701977</v>
          </cell>
          <cell r="BW189">
            <v>264</v>
          </cell>
          <cell r="BX189">
            <v>89.440000001341105</v>
          </cell>
          <cell r="BY189">
            <v>209.84499999880791</v>
          </cell>
          <cell r="BZ189">
            <v>680.0620000064373</v>
          </cell>
          <cell r="CA189">
            <v>197.63500000536442</v>
          </cell>
          <cell r="CB189">
            <v>107.50899999961257</v>
          </cell>
          <cell r="CC189">
            <v>18.3766999989748</v>
          </cell>
          <cell r="CD189">
            <v>52.217000000178814</v>
          </cell>
          <cell r="CE189">
            <v>2351.0236000418663</v>
          </cell>
          <cell r="CF189">
            <v>89.851999998092651</v>
          </cell>
          <cell r="CG189">
            <v>42.534499999135733</v>
          </cell>
          <cell r="CH189">
            <v>214.29699999839067</v>
          </cell>
          <cell r="CI189">
            <v>62.817999999970198</v>
          </cell>
          <cell r="CJ189">
            <v>326.6300999969244</v>
          </cell>
          <cell r="CK189">
            <v>114.19999999925494</v>
          </cell>
          <cell r="CL189">
            <v>265.99299999326468</v>
          </cell>
          <cell r="CM189">
            <v>782.22999999672174</v>
          </cell>
          <cell r="CN189">
            <v>221.87200000137091</v>
          </cell>
          <cell r="CO189">
            <v>132.30000000074506</v>
          </cell>
          <cell r="CP189">
            <v>31.300000000745058</v>
          </cell>
          <cell r="CQ189">
            <v>66.997000001370907</v>
          </cell>
          <cell r="CR189">
            <v>3933.2919999957085</v>
          </cell>
          <cell r="CS189">
            <v>164.98499999940395</v>
          </cell>
          <cell r="CT189">
            <v>102</v>
          </cell>
          <cell r="CU189">
            <v>334.81500000506639</v>
          </cell>
          <cell r="CV189">
            <v>98.471999999135733</v>
          </cell>
          <cell r="CW189">
            <v>558.67499999701977</v>
          </cell>
          <cell r="CX189">
            <v>194.63000000268221</v>
          </cell>
          <cell r="CY189">
            <v>393.49700000137091</v>
          </cell>
          <cell r="CZ189">
            <v>1957.2099999934435</v>
          </cell>
          <cell r="DA189">
            <v>299.20800000429153</v>
          </cell>
          <cell r="DB189">
            <v>-324.80000000074506</v>
          </cell>
          <cell r="DC189">
            <v>63.899999998509884</v>
          </cell>
          <cell r="DD189">
            <v>90.700000002980232</v>
          </cell>
          <cell r="DE189">
            <v>4449.8776000738144</v>
          </cell>
          <cell r="DF189">
            <v>166.5</v>
          </cell>
          <cell r="DG189">
            <v>74.700000002980232</v>
          </cell>
          <cell r="DH189">
            <v>140.09600000083447</v>
          </cell>
          <cell r="DI189">
            <v>98.845000002533197</v>
          </cell>
          <cell r="DJ189">
            <v>489.43000000715256</v>
          </cell>
          <cell r="DK189">
            <v>161.0299999974668</v>
          </cell>
          <cell r="DL189">
            <v>985.25500000268221</v>
          </cell>
          <cell r="DM189">
            <v>1381.8159999996424</v>
          </cell>
          <cell r="DN189">
            <v>415.64999999850988</v>
          </cell>
          <cell r="DO189">
            <v>295.79999999701977</v>
          </cell>
          <cell r="DP189">
            <v>93.241999998688698</v>
          </cell>
          <cell r="DQ189">
            <v>147.51360000111163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2.5049999999973807</v>
          </cell>
          <cell r="H194">
            <v>-3.2359999999971478</v>
          </cell>
          <cell r="I194">
            <v>0</v>
          </cell>
          <cell r="J194">
            <v>0</v>
          </cell>
          <cell r="K194">
            <v>0</v>
          </cell>
          <cell r="L194">
            <v>-13.036000000000058</v>
          </cell>
          <cell r="M194">
            <v>-13.344999999993888</v>
          </cell>
          <cell r="N194">
            <v>12.447000000000116</v>
          </cell>
          <cell r="O194">
            <v>-16.391999999999825</v>
          </cell>
          <cell r="P194">
            <v>5.1290000000008149</v>
          </cell>
          <cell r="Q194">
            <v>0</v>
          </cell>
          <cell r="R194">
            <v>-257.88699999992969</v>
          </cell>
          <cell r="S194">
            <v>-2.352999999999156</v>
          </cell>
          <cell r="T194">
            <v>-7.8019999999996799</v>
          </cell>
          <cell r="U194">
            <v>-37.856999999999971</v>
          </cell>
          <cell r="V194">
            <v>-59.143000000000029</v>
          </cell>
          <cell r="W194">
            <v>-41.180000000000291</v>
          </cell>
          <cell r="X194">
            <v>-44.11699999999837</v>
          </cell>
          <cell r="Y194">
            <v>-0.30299999999988358</v>
          </cell>
          <cell r="Z194">
            <v>-52.504000000000815</v>
          </cell>
          <cell r="AA194">
            <v>19.322999999996682</v>
          </cell>
          <cell r="AB194">
            <v>-9.8300000000017462</v>
          </cell>
          <cell r="AC194">
            <v>0</v>
          </cell>
          <cell r="AD194">
            <v>-22.121000000006461</v>
          </cell>
          <cell r="AE194">
            <v>-297.47749999997905</v>
          </cell>
          <cell r="AF194">
            <v>-3.4550000000017462</v>
          </cell>
          <cell r="AG194">
            <v>-9.1700000000018917</v>
          </cell>
          <cell r="AH194">
            <v>-45.958999999998923</v>
          </cell>
          <cell r="AI194">
            <v>-28.074500000000626</v>
          </cell>
          <cell r="AJ194">
            <v>-87.78099999999904</v>
          </cell>
          <cell r="AK194">
            <v>-137.64999999999782</v>
          </cell>
          <cell r="AL194">
            <v>-22.186999999998079</v>
          </cell>
          <cell r="AM194">
            <v>-0.56999999999970896</v>
          </cell>
          <cell r="AN194">
            <v>42.114000000001397</v>
          </cell>
          <cell r="AO194">
            <v>0</v>
          </cell>
          <cell r="AP194">
            <v>5.4400000000023283</v>
          </cell>
          <cell r="AQ194">
            <v>-10.185000000004948</v>
          </cell>
          <cell r="AR194">
            <v>-4.898999999568332E-2</v>
          </cell>
          <cell r="AS194">
            <v>0</v>
          </cell>
          <cell r="AT194">
            <v>-2.930000000014843E-2</v>
          </cell>
          <cell r="AU194">
            <v>0</v>
          </cell>
          <cell r="AV194">
            <v>7.0800000000303953E-3</v>
          </cell>
          <cell r="AW194">
            <v>0</v>
          </cell>
          <cell r="AX194">
            <v>1.1229999999954998E-2</v>
          </cell>
          <cell r="AY194">
            <v>0</v>
          </cell>
          <cell r="AZ194">
            <v>0</v>
          </cell>
          <cell r="BA194">
            <v>-1.4999999999417923E-2</v>
          </cell>
          <cell r="BB194">
            <v>0</v>
          </cell>
          <cell r="BC194">
            <v>0</v>
          </cell>
          <cell r="BD194">
            <v>-2.2999999999228748E-2</v>
          </cell>
          <cell r="BE194">
            <v>-0.7883000000147149</v>
          </cell>
          <cell r="BF194">
            <v>-0.18100000000049477</v>
          </cell>
          <cell r="BG194">
            <v>-6.4400000000205182E-2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-0.21700000000055297</v>
          </cell>
          <cell r="BO194">
            <v>-0.2308999999995649</v>
          </cell>
          <cell r="BP194">
            <v>-5.400000000372529E-2</v>
          </cell>
          <cell r="BQ194">
            <v>-4.0999999999257852E-2</v>
          </cell>
          <cell r="BR194">
            <v>-1.6739999999845168</v>
          </cell>
          <cell r="BS194">
            <v>-0.17400000000088767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-0.33099999999831198</v>
          </cell>
          <cell r="CA194">
            <v>0</v>
          </cell>
          <cell r="CB194">
            <v>0</v>
          </cell>
          <cell r="CC194">
            <v>-1</v>
          </cell>
          <cell r="CD194">
            <v>-0.16899999999986903</v>
          </cell>
          <cell r="CE194">
            <v>-0.46449999998731073</v>
          </cell>
          <cell r="CF194">
            <v>0.12189999999986867</v>
          </cell>
          <cell r="CG194">
            <v>0</v>
          </cell>
          <cell r="CH194">
            <v>0.19240000000002055</v>
          </cell>
          <cell r="CI194">
            <v>0</v>
          </cell>
          <cell r="CJ194">
            <v>0</v>
          </cell>
          <cell r="CK194">
            <v>0.2602999999999156</v>
          </cell>
          <cell r="CL194">
            <v>-0.21299999999973807</v>
          </cell>
          <cell r="CM194">
            <v>-0.18510000000060245</v>
          </cell>
          <cell r="CN194">
            <v>-0.44899999999324791</v>
          </cell>
          <cell r="CO194">
            <v>-0.19199999999909778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F196">
            <v>0</v>
          </cell>
          <cell r="G196">
            <v>2.5049999989569187</v>
          </cell>
          <cell r="H196">
            <v>-3.2359999995678663</v>
          </cell>
          <cell r="I196">
            <v>0</v>
          </cell>
          <cell r="J196">
            <v>0</v>
          </cell>
          <cell r="K196">
            <v>0</v>
          </cell>
          <cell r="L196">
            <v>-13.036000000312924</v>
          </cell>
          <cell r="M196">
            <v>-13.345000000670552</v>
          </cell>
          <cell r="N196">
            <v>12.447000000625849</v>
          </cell>
          <cell r="O196">
            <v>-16.391999999061227</v>
          </cell>
          <cell r="P196">
            <v>5.1289999987930059</v>
          </cell>
          <cell r="Q196">
            <v>0</v>
          </cell>
          <cell r="R196">
            <v>-257.88699999451637</v>
          </cell>
          <cell r="S196">
            <v>-2.3530000001192093</v>
          </cell>
          <cell r="T196">
            <v>-7.8019999992102385</v>
          </cell>
          <cell r="U196">
            <v>-37.85700000077486</v>
          </cell>
          <cell r="V196">
            <v>-59.14299999922514</v>
          </cell>
          <cell r="W196">
            <v>-41.179999999701977</v>
          </cell>
          <cell r="X196">
            <v>-44.116999998688698</v>
          </cell>
          <cell r="Y196">
            <v>-0.30299999937415123</v>
          </cell>
          <cell r="Z196">
            <v>-52.503999998793006</v>
          </cell>
          <cell r="AA196">
            <v>19.323000000789762</v>
          </cell>
          <cell r="AB196">
            <v>-9.8300000000745058</v>
          </cell>
          <cell r="AC196">
            <v>0</v>
          </cell>
          <cell r="AD196">
            <v>-22.121000001206994</v>
          </cell>
          <cell r="AE196">
            <v>-297.47750002145767</v>
          </cell>
          <cell r="AF196">
            <v>-3.4550000000745058</v>
          </cell>
          <cell r="AG196">
            <v>-9.1699999999254942</v>
          </cell>
          <cell r="AH196">
            <v>-45.959000000730157</v>
          </cell>
          <cell r="AI196">
            <v>-28.074500000104308</v>
          </cell>
          <cell r="AJ196">
            <v>-87.781000001356006</v>
          </cell>
          <cell r="AK196">
            <v>-137.65000000037253</v>
          </cell>
          <cell r="AL196">
            <v>-22.186999998986721</v>
          </cell>
          <cell r="AM196">
            <v>-0.57000000029802322</v>
          </cell>
          <cell r="AN196">
            <v>42.114000000059605</v>
          </cell>
          <cell r="AO196">
            <v>0</v>
          </cell>
          <cell r="AP196">
            <v>5.4400000013411045</v>
          </cell>
          <cell r="AQ196">
            <v>-10.185000000521541</v>
          </cell>
          <cell r="AR196">
            <v>-4.8989981412887573E-2</v>
          </cell>
          <cell r="AS196">
            <v>0</v>
          </cell>
          <cell r="AT196">
            <v>-2.929999865591526E-2</v>
          </cell>
          <cell r="AU196">
            <v>0</v>
          </cell>
          <cell r="AV196">
            <v>7.0799998939037323E-3</v>
          </cell>
          <cell r="AW196">
            <v>0</v>
          </cell>
          <cell r="AX196">
            <v>1.1229999363422394E-2</v>
          </cell>
          <cell r="AY196">
            <v>0</v>
          </cell>
          <cell r="AZ196">
            <v>0</v>
          </cell>
          <cell r="BA196">
            <v>-1.4999998733401299E-2</v>
          </cell>
          <cell r="BB196">
            <v>0</v>
          </cell>
          <cell r="BC196">
            <v>0</v>
          </cell>
          <cell r="BD196">
            <v>-2.3000000044703484E-2</v>
          </cell>
          <cell r="BE196">
            <v>-0.78829997777938843</v>
          </cell>
          <cell r="BF196">
            <v>-0.18099999986588955</v>
          </cell>
          <cell r="BG196">
            <v>-6.4400000497698784E-2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-0.21700000017881393</v>
          </cell>
          <cell r="BO196">
            <v>-0.23090000078082085</v>
          </cell>
          <cell r="BP196">
            <v>-5.4000001400709152E-2</v>
          </cell>
          <cell r="BQ196">
            <v>-4.1000001132488251E-2</v>
          </cell>
          <cell r="BR196">
            <v>-1.6739999949932098</v>
          </cell>
          <cell r="BS196">
            <v>-0.17400000058114529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-0.33100000023841858</v>
          </cell>
          <cell r="CA196">
            <v>0</v>
          </cell>
          <cell r="CB196">
            <v>0</v>
          </cell>
          <cell r="CC196">
            <v>-1</v>
          </cell>
          <cell r="CD196">
            <v>-0.16899999976158142</v>
          </cell>
          <cell r="CE196">
            <v>-0.46450001001358032</v>
          </cell>
          <cell r="CF196">
            <v>0.12189999967813492</v>
          </cell>
          <cell r="CG196">
            <v>0</v>
          </cell>
          <cell r="CH196">
            <v>0.19239999912679195</v>
          </cell>
          <cell r="CI196">
            <v>0</v>
          </cell>
          <cell r="CJ196">
            <v>0</v>
          </cell>
          <cell r="CK196">
            <v>0.26029999926686287</v>
          </cell>
          <cell r="CL196">
            <v>-0.21299999952316284</v>
          </cell>
          <cell r="CM196">
            <v>-0.1851000003516674</v>
          </cell>
          <cell r="CN196">
            <v>-0.44899999909102917</v>
          </cell>
          <cell r="CO196">
            <v>-0.1919999998062849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-299.71168400347233</v>
          </cell>
          <cell r="S200">
            <v>0</v>
          </cell>
          <cell r="T200">
            <v>0</v>
          </cell>
          <cell r="U200">
            <v>-299.71168400417082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5.247931182384491E-2</v>
          </cell>
          <cell r="AS200">
            <v>0</v>
          </cell>
          <cell r="AT200">
            <v>0</v>
          </cell>
          <cell r="AU200">
            <v>0</v>
          </cell>
          <cell r="AV200">
            <v>5.2479311125352979E-2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0.48697920516133308</v>
          </cell>
          <cell r="BF200">
            <v>0</v>
          </cell>
          <cell r="BG200">
            <v>0</v>
          </cell>
          <cell r="BH200">
            <v>0</v>
          </cell>
          <cell r="BI200">
            <v>0.48697920609265566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2.4881772622466087</v>
          </cell>
          <cell r="BS200">
            <v>0</v>
          </cell>
          <cell r="BT200">
            <v>0</v>
          </cell>
          <cell r="BU200">
            <v>0.71090778894722462</v>
          </cell>
          <cell r="BV200">
            <v>1.7772694726008922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2.8956211470067501</v>
          </cell>
          <cell r="CF200">
            <v>0</v>
          </cell>
          <cell r="CG200">
            <v>0</v>
          </cell>
          <cell r="CH200">
            <v>0</v>
          </cell>
          <cell r="CI200">
            <v>2.8956211458425969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3.1367471069097519</v>
          </cell>
          <cell r="CS200">
            <v>0</v>
          </cell>
          <cell r="CT200">
            <v>0</v>
          </cell>
          <cell r="CU200">
            <v>1.5683735548518598</v>
          </cell>
          <cell r="CV200">
            <v>1.5683735553175211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26.248273145407438</v>
          </cell>
          <cell r="DF200">
            <v>0</v>
          </cell>
          <cell r="DG200">
            <v>2.4488184859510511</v>
          </cell>
          <cell r="DH200">
            <v>8.7621786436066031</v>
          </cell>
          <cell r="DI200">
            <v>11.478836651425809</v>
          </cell>
          <cell r="DJ200">
            <v>1.7792196809314191</v>
          </cell>
          <cell r="DK200">
            <v>1.7792196811642498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6.7944884020835161</v>
          </cell>
          <cell r="AS201">
            <v>0.52502864925190806</v>
          </cell>
          <cell r="AT201">
            <v>0.80298499297350645</v>
          </cell>
          <cell r="AU201">
            <v>0.43237653467804193</v>
          </cell>
          <cell r="AV201">
            <v>0.49414461094420403</v>
          </cell>
          <cell r="AW201">
            <v>0.58679672540165484</v>
          </cell>
          <cell r="AX201">
            <v>2.3163028643466532</v>
          </cell>
          <cell r="AY201">
            <v>0.12353615276515484</v>
          </cell>
          <cell r="AZ201">
            <v>0.1853042293805629</v>
          </cell>
          <cell r="BA201">
            <v>0.49414461106061935</v>
          </cell>
          <cell r="BB201">
            <v>0.15442019107285887</v>
          </cell>
          <cell r="BC201">
            <v>0.43237653491087258</v>
          </cell>
          <cell r="BD201">
            <v>0.24707230529747903</v>
          </cell>
          <cell r="BE201">
            <v>54.39232418499887</v>
          </cell>
          <cell r="BF201">
            <v>2.0567196463234723</v>
          </cell>
          <cell r="BG201">
            <v>2.5629890975542367</v>
          </cell>
          <cell r="BH201">
            <v>8.3850877885706723</v>
          </cell>
          <cell r="BI201">
            <v>3.8603045664494857</v>
          </cell>
          <cell r="BJ201">
            <v>8.2901622659992427</v>
          </cell>
          <cell r="BK201">
            <v>4.461499540368095</v>
          </cell>
          <cell r="BL201">
            <v>3.3223932746332139</v>
          </cell>
          <cell r="BM201">
            <v>2.0567196463234723</v>
          </cell>
          <cell r="BN201">
            <v>5.5373221242334694</v>
          </cell>
          <cell r="BO201">
            <v>4.6829924252815545</v>
          </cell>
          <cell r="BP201">
            <v>6.8979212748818099</v>
          </cell>
          <cell r="BQ201">
            <v>2.2782125312369317</v>
          </cell>
          <cell r="BR201">
            <v>131.21502308547497</v>
          </cell>
          <cell r="BS201">
            <v>4.799758629873395</v>
          </cell>
          <cell r="BT201">
            <v>7.5888075637631118</v>
          </cell>
          <cell r="BU201">
            <v>17.577494441531599</v>
          </cell>
          <cell r="BV201">
            <v>11.123764932854101</v>
          </cell>
          <cell r="BW201">
            <v>18.258541274350137</v>
          </cell>
          <cell r="BX201">
            <v>20.625989787746221</v>
          </cell>
          <cell r="BY201">
            <v>5.3510822560638189</v>
          </cell>
          <cell r="BZ201">
            <v>8.2698543963488191</v>
          </cell>
          <cell r="CA201">
            <v>15.501923142466694</v>
          </cell>
          <cell r="CB201">
            <v>2.9836337429005653</v>
          </cell>
          <cell r="CC201">
            <v>12.161550582619384</v>
          </cell>
          <cell r="CD201">
            <v>6.9726223340258002</v>
          </cell>
          <cell r="CE201">
            <v>164.04272406175733</v>
          </cell>
          <cell r="CF201">
            <v>6.8808194287121296</v>
          </cell>
          <cell r="CG201">
            <v>12.465252588503063</v>
          </cell>
          <cell r="CH201">
            <v>15.556635230546817</v>
          </cell>
          <cell r="CI201">
            <v>14.625896370504051</v>
          </cell>
          <cell r="CJ201">
            <v>30.514938337029889</v>
          </cell>
          <cell r="CK201">
            <v>26.526057508541271</v>
          </cell>
          <cell r="CL201">
            <v>6.1162839364260435</v>
          </cell>
          <cell r="CM201">
            <v>14.426452328916639</v>
          </cell>
          <cell r="CN201">
            <v>6.9140601023100317</v>
          </cell>
          <cell r="CO201">
            <v>7.8780396360671148</v>
          </cell>
          <cell r="CP201">
            <v>13.296269427519292</v>
          </cell>
          <cell r="CQ201">
            <v>8.8420191693585366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-1744.6076459996402</v>
          </cell>
          <cell r="AF203">
            <v>-107.58545290119946</v>
          </cell>
          <cell r="AG203">
            <v>0</v>
          </cell>
          <cell r="AH203">
            <v>0</v>
          </cell>
          <cell r="AI203">
            <v>-100.15216582803987</v>
          </cell>
          <cell r="AJ203">
            <v>-487.44159230357036</v>
          </cell>
          <cell r="AK203">
            <v>0</v>
          </cell>
          <cell r="AL203">
            <v>0</v>
          </cell>
          <cell r="AM203">
            <v>-5.0060912943445146</v>
          </cell>
          <cell r="AN203">
            <v>-302.70165357994847</v>
          </cell>
          <cell r="AO203">
            <v>-800.61052768002264</v>
          </cell>
          <cell r="AP203">
            <v>-0.33373941958416253</v>
          </cell>
          <cell r="AQ203">
            <v>59.223577006254345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-1141.748948097229</v>
          </cell>
          <cell r="G204">
            <v>-4353.992802079767</v>
          </cell>
          <cell r="H204">
            <v>-4887.8232778161764</v>
          </cell>
          <cell r="I204">
            <v>-17649.701197698712</v>
          </cell>
          <cell r="J204">
            <v>-3270.6763513237238</v>
          </cell>
          <cell r="K204">
            <v>-3793.4818275570869</v>
          </cell>
          <cell r="L204">
            <v>-58.211997352540493</v>
          </cell>
          <cell r="M204">
            <v>-405.71998155489564</v>
          </cell>
          <cell r="N204">
            <v>-4492.0257958099246</v>
          </cell>
          <cell r="O204">
            <v>-5098.8417682237923</v>
          </cell>
          <cell r="P204">
            <v>-2566.3993833400309</v>
          </cell>
          <cell r="Q204">
            <v>-788.94896414130926</v>
          </cell>
          <cell r="R204">
            <v>-35298.906214952469</v>
          </cell>
          <cell r="S204">
            <v>-1886.4958778806031</v>
          </cell>
          <cell r="T204">
            <v>-3867.3622496500611</v>
          </cell>
          <cell r="U204">
            <v>-5013.9751754235476</v>
          </cell>
          <cell r="V204">
            <v>-10446.562323750928</v>
          </cell>
          <cell r="W204">
            <v>-4273.178223375231</v>
          </cell>
          <cell r="X204">
            <v>-1792.8108839429915</v>
          </cell>
          <cell r="Y204">
            <v>-2.9704998061060905</v>
          </cell>
          <cell r="Z204">
            <v>-214.78998609632254</v>
          </cell>
          <cell r="AA204">
            <v>-2485.6228390932083</v>
          </cell>
          <cell r="AB204">
            <v>-4307.9102211296558</v>
          </cell>
          <cell r="AC204">
            <v>-1028.2499334365129</v>
          </cell>
          <cell r="AD204">
            <v>21.021998640149832</v>
          </cell>
          <cell r="AE204">
            <v>-45373.609853059053</v>
          </cell>
          <cell r="AF204">
            <v>-842.57295641675591</v>
          </cell>
          <cell r="AG204">
            <v>-2627.2316641062498</v>
          </cell>
          <cell r="AH204">
            <v>-3099.9174396581948</v>
          </cell>
          <cell r="AI204">
            <v>-15308.77610815689</v>
          </cell>
          <cell r="AJ204">
            <v>-4211.2218821719289</v>
          </cell>
          <cell r="AK204">
            <v>-6281.9798750653863</v>
          </cell>
          <cell r="AL204">
            <v>-464.70597596466541</v>
          </cell>
          <cell r="AM204">
            <v>-193.15809000656009</v>
          </cell>
          <cell r="AN204">
            <v>-3298.2389293983579</v>
          </cell>
          <cell r="AO204">
            <v>-5664.9536069780588</v>
          </cell>
          <cell r="AP204">
            <v>-3448.2122216448188</v>
          </cell>
          <cell r="AQ204">
            <v>67.358896523714066</v>
          </cell>
          <cell r="AR204">
            <v>19.411767274141312</v>
          </cell>
          <cell r="AS204">
            <v>0.47345774248242378</v>
          </cell>
          <cell r="AT204">
            <v>0</v>
          </cell>
          <cell r="AU204">
            <v>2.8407464325428009</v>
          </cell>
          <cell r="AV204">
            <v>5.9182217344641685</v>
          </cell>
          <cell r="AW204">
            <v>4.7345773912966251</v>
          </cell>
          <cell r="AX204">
            <v>1.8938309513032436</v>
          </cell>
          <cell r="AY204">
            <v>0</v>
          </cell>
          <cell r="AZ204">
            <v>0</v>
          </cell>
          <cell r="BA204">
            <v>0.94691548123955727</v>
          </cell>
          <cell r="BB204">
            <v>0.94691547378897667</v>
          </cell>
          <cell r="BC204">
            <v>0.94691547751426697</v>
          </cell>
          <cell r="BD204">
            <v>0.71018660441040993</v>
          </cell>
          <cell r="BE204">
            <v>152.35522612929344</v>
          </cell>
          <cell r="BF204">
            <v>3.8816618137061596</v>
          </cell>
          <cell r="BG204">
            <v>5.3372849933803082</v>
          </cell>
          <cell r="BH204">
            <v>6.7929081730544567</v>
          </cell>
          <cell r="BI204">
            <v>58.952738773077726</v>
          </cell>
          <cell r="BJ204">
            <v>19.893516786396503</v>
          </cell>
          <cell r="BK204">
            <v>10.674569983035326</v>
          </cell>
          <cell r="BL204">
            <v>0</v>
          </cell>
          <cell r="BM204">
            <v>0</v>
          </cell>
          <cell r="BN204">
            <v>3.6390579491853714</v>
          </cell>
          <cell r="BO204">
            <v>12.858004752546549</v>
          </cell>
          <cell r="BP204">
            <v>22.562159284949303</v>
          </cell>
          <cell r="BQ204">
            <v>7.7633236348628998</v>
          </cell>
          <cell r="BR204">
            <v>461.58968698978424</v>
          </cell>
          <cell r="BS204">
            <v>13.678573697805405</v>
          </cell>
          <cell r="BT204">
            <v>19.150003172457218</v>
          </cell>
          <cell r="BU204">
            <v>58.196113545447588</v>
          </cell>
          <cell r="BV204">
            <v>127.58378738723695</v>
          </cell>
          <cell r="BW204">
            <v>63.170140348374844</v>
          </cell>
          <cell r="BX204">
            <v>67.149361781775951</v>
          </cell>
          <cell r="BY204">
            <v>0</v>
          </cell>
          <cell r="BZ204">
            <v>0</v>
          </cell>
          <cell r="CA204">
            <v>37.056499652564526</v>
          </cell>
          <cell r="CB204">
            <v>35.56429161131382</v>
          </cell>
          <cell r="CC204">
            <v>27.108446054160595</v>
          </cell>
          <cell r="CD204">
            <v>12.932469677180052</v>
          </cell>
          <cell r="CE204">
            <v>446.07754904031754</v>
          </cell>
          <cell r="CF204">
            <v>13.764678657054901</v>
          </cell>
          <cell r="CG204">
            <v>23.196032550185919</v>
          </cell>
          <cell r="CH204">
            <v>63.725364152342081</v>
          </cell>
          <cell r="CI204">
            <v>130.50954577326775</v>
          </cell>
          <cell r="CJ204">
            <v>47.156769465655088</v>
          </cell>
          <cell r="CK204">
            <v>55.823418989777565</v>
          </cell>
          <cell r="CL204">
            <v>4.5882262215018272</v>
          </cell>
          <cell r="CM204">
            <v>0</v>
          </cell>
          <cell r="CN204">
            <v>32.88228789716959</v>
          </cell>
          <cell r="CO204">
            <v>36.96071120351553</v>
          </cell>
          <cell r="CP204">
            <v>30.078371874988079</v>
          </cell>
          <cell r="CQ204">
            <v>7.3921422399580479</v>
          </cell>
          <cell r="CR204">
            <v>940.16001310944557</v>
          </cell>
          <cell r="CS204">
            <v>24.823568996042013</v>
          </cell>
          <cell r="CT204">
            <v>51.737543798983097</v>
          </cell>
          <cell r="CU204">
            <v>88.319645473733544</v>
          </cell>
          <cell r="CV204">
            <v>249.28089286386967</v>
          </cell>
          <cell r="CW204">
            <v>155.73523285612464</v>
          </cell>
          <cell r="CX204">
            <v>123.07264207676053</v>
          </cell>
          <cell r="CY204">
            <v>6.2712174318730831</v>
          </cell>
          <cell r="CZ204">
            <v>6.0099167004227638</v>
          </cell>
          <cell r="DA204">
            <v>85.184036761522293</v>
          </cell>
          <cell r="DB204">
            <v>66.892985925078392</v>
          </cell>
          <cell r="DC204">
            <v>65.586482293903828</v>
          </cell>
          <cell r="DD204">
            <v>17.245847932994366</v>
          </cell>
          <cell r="DE204">
            <v>1030.2292780578136</v>
          </cell>
          <cell r="DF204">
            <v>43.115912079811096</v>
          </cell>
          <cell r="DG204">
            <v>125.06292510405183</v>
          </cell>
          <cell r="DH204">
            <v>102.03206523135304</v>
          </cell>
          <cell r="DI204">
            <v>212.36595204472542</v>
          </cell>
          <cell r="DJ204">
            <v>148.89718705415726</v>
          </cell>
          <cell r="DK204">
            <v>176.21285806596279</v>
          </cell>
          <cell r="DL204">
            <v>29.458076577633619</v>
          </cell>
          <cell r="DM204">
            <v>0</v>
          </cell>
          <cell r="DN204">
            <v>32.136083535850048</v>
          </cell>
          <cell r="DO204">
            <v>90.784435994923115</v>
          </cell>
          <cell r="DP204">
            <v>38.563300244510174</v>
          </cell>
          <cell r="DQ204">
            <v>31.600482147186995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</v>
          </cell>
          <cell r="G205">
            <v>-339.60071256943047</v>
          </cell>
          <cell r="H205">
            <v>-474.77347776852548</v>
          </cell>
          <cell r="I205">
            <v>-4298.6190933287144</v>
          </cell>
          <cell r="J205">
            <v>-1697.3777630124241</v>
          </cell>
          <cell r="K205">
            <v>-466.22087997198105</v>
          </cell>
          <cell r="L205">
            <v>0</v>
          </cell>
          <cell r="M205">
            <v>0</v>
          </cell>
          <cell r="N205">
            <v>0</v>
          </cell>
          <cell r="O205">
            <v>-826.05578733421862</v>
          </cell>
          <cell r="P205">
            <v>0</v>
          </cell>
          <cell r="Q205">
            <v>0</v>
          </cell>
          <cell r="R205">
            <v>-18079.70975998044</v>
          </cell>
          <cell r="S205">
            <v>-979.99987857975066</v>
          </cell>
          <cell r="T205">
            <v>-1334.1438347008079</v>
          </cell>
          <cell r="U205">
            <v>-4250.8474733326584</v>
          </cell>
          <cell r="V205">
            <v>-6627.2631788980216</v>
          </cell>
          <cell r="W205">
            <v>-491.67993908189237</v>
          </cell>
          <cell r="X205">
            <v>-678.71991590969265</v>
          </cell>
          <cell r="Y205">
            <v>0</v>
          </cell>
          <cell r="Z205">
            <v>0</v>
          </cell>
          <cell r="AA205">
            <v>-1243.1998459715396</v>
          </cell>
          <cell r="AB205">
            <v>-741.43990813754499</v>
          </cell>
          <cell r="AC205">
            <v>-1732.4157853592187</v>
          </cell>
          <cell r="AD205">
            <v>0</v>
          </cell>
          <cell r="AE205">
            <v>-31983.202637046576</v>
          </cell>
          <cell r="AF205">
            <v>-1040.4288231320679</v>
          </cell>
          <cell r="AG205">
            <v>-1207.4929107893258</v>
          </cell>
          <cell r="AH205">
            <v>-4696.9347529821098</v>
          </cell>
          <cell r="AI205">
            <v>-12754.527857674286</v>
          </cell>
          <cell r="AJ205">
            <v>-2422.7837209999561</v>
          </cell>
          <cell r="AK205">
            <v>-2515.1770141758025</v>
          </cell>
          <cell r="AL205">
            <v>0</v>
          </cell>
          <cell r="AM205">
            <v>-590.04105640761554</v>
          </cell>
          <cell r="AN205">
            <v>-733.71144579164684</v>
          </cell>
          <cell r="AO205">
            <v>-3642.8005308657885</v>
          </cell>
          <cell r="AP205">
            <v>-2584.1766090765595</v>
          </cell>
          <cell r="AQ205">
            <v>204.87208486348391</v>
          </cell>
          <cell r="AR205">
            <v>21.406905263662338</v>
          </cell>
          <cell r="AS205">
            <v>0</v>
          </cell>
          <cell r="AT205">
            <v>0.72158107720315456</v>
          </cell>
          <cell r="AU205">
            <v>1.6836891826242208</v>
          </cell>
          <cell r="AV205">
            <v>5.2915945667773485</v>
          </cell>
          <cell r="AW205">
            <v>3.1268513333052397</v>
          </cell>
          <cell r="AX205">
            <v>2.4052702561020851</v>
          </cell>
          <cell r="AY205">
            <v>0.72158107534050941</v>
          </cell>
          <cell r="AZ205">
            <v>0</v>
          </cell>
          <cell r="BA205">
            <v>1.6836891807615757</v>
          </cell>
          <cell r="BB205">
            <v>2.4052702561020851</v>
          </cell>
          <cell r="BC205">
            <v>1.443162152543664</v>
          </cell>
          <cell r="BD205">
            <v>1.9242162052541971</v>
          </cell>
          <cell r="BE205">
            <v>214.70396494865417</v>
          </cell>
          <cell r="BF205">
            <v>11.092627352103591</v>
          </cell>
          <cell r="BG205">
            <v>8.62759904935956</v>
          </cell>
          <cell r="BH205">
            <v>21.199243383482099</v>
          </cell>
          <cell r="BI205">
            <v>54.230622608214617</v>
          </cell>
          <cell r="BJ205">
            <v>31.059356583282351</v>
          </cell>
          <cell r="BK205">
            <v>33.277882056310773</v>
          </cell>
          <cell r="BL205">
            <v>0.49300566129386425</v>
          </cell>
          <cell r="BM205">
            <v>0</v>
          </cell>
          <cell r="BN205">
            <v>13.311152823269367</v>
          </cell>
          <cell r="BO205">
            <v>17.748203763738275</v>
          </cell>
          <cell r="BP205">
            <v>15.036672633141279</v>
          </cell>
          <cell r="BQ205">
            <v>8.6275990512222052</v>
          </cell>
          <cell r="BR205">
            <v>504.39172703027725</v>
          </cell>
          <cell r="BS205">
            <v>20.974205082282424</v>
          </cell>
          <cell r="BT205">
            <v>28.80794432759285</v>
          </cell>
          <cell r="BU205">
            <v>52.561863332986832</v>
          </cell>
          <cell r="BV205">
            <v>88.950845645740628</v>
          </cell>
          <cell r="BW205">
            <v>76.063081081956625</v>
          </cell>
          <cell r="BX205">
            <v>104.87102540768683</v>
          </cell>
          <cell r="BY205">
            <v>5.0540253203362226</v>
          </cell>
          <cell r="BZ205">
            <v>1.7689088638871908</v>
          </cell>
          <cell r="CA205">
            <v>23.753919009119272</v>
          </cell>
          <cell r="CB205">
            <v>45.991630420088768</v>
          </cell>
          <cell r="CC205">
            <v>40.432202568277717</v>
          </cell>
          <cell r="CD205">
            <v>15.162075962871313</v>
          </cell>
          <cell r="CE205">
            <v>577.83158996701241</v>
          </cell>
          <cell r="CF205">
            <v>16.835075456649065</v>
          </cell>
          <cell r="CG205">
            <v>42.994192712008953</v>
          </cell>
          <cell r="CH205">
            <v>72.520325059071183</v>
          </cell>
          <cell r="CI205">
            <v>108.52148642577231</v>
          </cell>
          <cell r="CJ205">
            <v>110.59349571354687</v>
          </cell>
          <cell r="CK205">
            <v>82.103368010371923</v>
          </cell>
          <cell r="CL205">
            <v>17.094076620414853</v>
          </cell>
          <cell r="CM205">
            <v>5.1800232194364071</v>
          </cell>
          <cell r="CN205">
            <v>32.116143953055143</v>
          </cell>
          <cell r="CO205">
            <v>37.555168332532048</v>
          </cell>
          <cell r="CP205">
            <v>34.188153242692351</v>
          </cell>
          <cell r="CQ205">
            <v>18.130081264302135</v>
          </cell>
          <cell r="CR205">
            <v>1072.0916549861431</v>
          </cell>
          <cell r="CS205">
            <v>39.02859665453434</v>
          </cell>
          <cell r="CT205">
            <v>70.092173583805561</v>
          </cell>
          <cell r="CU205">
            <v>132.75032875314355</v>
          </cell>
          <cell r="CV205">
            <v>184.78845762461424</v>
          </cell>
          <cell r="CW205">
            <v>147.08736425638199</v>
          </cell>
          <cell r="CX205">
            <v>160.36239713430405</v>
          </cell>
          <cell r="CY205">
            <v>23.895059175789356</v>
          </cell>
          <cell r="CZ205">
            <v>23.36405785754323</v>
          </cell>
          <cell r="DA205">
            <v>43.276607176288962</v>
          </cell>
          <cell r="DB205">
            <v>120.27179785072803</v>
          </cell>
          <cell r="DC205">
            <v>84.694709746167064</v>
          </cell>
          <cell r="DD205">
            <v>42.480105198919773</v>
          </cell>
          <cell r="DE205">
            <v>1077.246621131897</v>
          </cell>
          <cell r="DF205">
            <v>61.494755335152149</v>
          </cell>
          <cell r="DG205">
            <v>92.514233689755201</v>
          </cell>
          <cell r="DH205">
            <v>138.22714915685356</v>
          </cell>
          <cell r="DI205">
            <v>196.72879693098366</v>
          </cell>
          <cell r="DJ205">
            <v>175.77704400569201</v>
          </cell>
          <cell r="DK205">
            <v>168.70242613740265</v>
          </cell>
          <cell r="DL205">
            <v>22.856457732617855</v>
          </cell>
          <cell r="DM205">
            <v>19.047048110514879</v>
          </cell>
          <cell r="DN205">
            <v>19.319148799404502</v>
          </cell>
          <cell r="DO205">
            <v>75.643991073593497</v>
          </cell>
          <cell r="DP205">
            <v>66.664668390527368</v>
          </cell>
          <cell r="DQ205">
            <v>40.270901720970869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-7580.9587896037847</v>
          </cell>
          <cell r="G206">
            <v>-8615.9837745316327</v>
          </cell>
          <cell r="H206">
            <v>-9113.2315672896802</v>
          </cell>
          <cell r="I206">
            <v>-14367.018390778452</v>
          </cell>
          <cell r="J206">
            <v>-16903.592253843322</v>
          </cell>
          <cell r="K206">
            <v>-23644.764455679804</v>
          </cell>
          <cell r="L206">
            <v>-5612.2323182709515</v>
          </cell>
          <cell r="M206">
            <v>-17564.265044227242</v>
          </cell>
          <cell r="N206">
            <v>-17619.916703412309</v>
          </cell>
          <cell r="O206">
            <v>-15117.33523985371</v>
          </cell>
          <cell r="P206">
            <v>-11779.238028466702</v>
          </cell>
          <cell r="Q206">
            <v>-1716.6161750033498</v>
          </cell>
          <cell r="R206">
            <v>-104282.96169191599</v>
          </cell>
          <cell r="S206">
            <v>-5758.9894592836499</v>
          </cell>
          <cell r="T206">
            <v>-8551.0877910610288</v>
          </cell>
          <cell r="U206">
            <v>-9063.2357785478234</v>
          </cell>
          <cell r="V206">
            <v>-12309.89729921706</v>
          </cell>
          <cell r="W206">
            <v>-11011.181730948389</v>
          </cell>
          <cell r="X206">
            <v>-12117.523303916678</v>
          </cell>
          <cell r="Y206">
            <v>-3370.7491176389158</v>
          </cell>
          <cell r="Z206">
            <v>-11344.714922802523</v>
          </cell>
          <cell r="AA206">
            <v>-10995.893731324002</v>
          </cell>
          <cell r="AB206">
            <v>-10233.226389959455</v>
          </cell>
          <cell r="AC206">
            <v>-10023.57695507817</v>
          </cell>
          <cell r="AD206">
            <v>497.1147878523916</v>
          </cell>
          <cell r="AE206">
            <v>-137199.62340697646</v>
          </cell>
          <cell r="AF206">
            <v>-7813.1324381045997</v>
          </cell>
          <cell r="AG206">
            <v>-10511.139382198453</v>
          </cell>
          <cell r="AH206">
            <v>-13465.016320981085</v>
          </cell>
          <cell r="AI206">
            <v>-9077.698811898008</v>
          </cell>
          <cell r="AJ206">
            <v>-17017.913347365335</v>
          </cell>
          <cell r="AK206">
            <v>-24517.747191959992</v>
          </cell>
          <cell r="AL206">
            <v>-3574.7881259247661</v>
          </cell>
          <cell r="AM206">
            <v>-15075.860087603331</v>
          </cell>
          <cell r="AN206">
            <v>-16578.95415646024</v>
          </cell>
          <cell r="AO206">
            <v>-12588.945889137685</v>
          </cell>
          <cell r="AP206">
            <v>-11500.503361692652</v>
          </cell>
          <cell r="AQ206">
            <v>4522.0757062956691</v>
          </cell>
          <cell r="AR206">
            <v>72.37634813785553</v>
          </cell>
          <cell r="AS206">
            <v>2.3584960699081421</v>
          </cell>
          <cell r="AT206">
            <v>8.844360264018178</v>
          </cell>
          <cell r="AU206">
            <v>5.3066161535680294</v>
          </cell>
          <cell r="AV206">
            <v>4.4221801310777664</v>
          </cell>
          <cell r="AW206">
            <v>5.3066161572933197</v>
          </cell>
          <cell r="AX206">
            <v>10.318420305848122</v>
          </cell>
          <cell r="AY206">
            <v>7.370300218462944</v>
          </cell>
          <cell r="AZ206">
            <v>5.3066161572933197</v>
          </cell>
          <cell r="BA206">
            <v>9.2865782752633095</v>
          </cell>
          <cell r="BB206">
            <v>5.3066161572933197</v>
          </cell>
          <cell r="BC206">
            <v>4.4221801329404116</v>
          </cell>
          <cell r="BD206">
            <v>4.1273681223392487</v>
          </cell>
          <cell r="BE206">
            <v>698.99162200093269</v>
          </cell>
          <cell r="BF206">
            <v>39.890572462230921</v>
          </cell>
          <cell r="BG206">
            <v>44.725793369114399</v>
          </cell>
          <cell r="BH206">
            <v>53.48963126540184</v>
          </cell>
          <cell r="BI206">
            <v>36.26415678486228</v>
          </cell>
          <cell r="BJ206">
            <v>77.967937087640166</v>
          </cell>
          <cell r="BK206">
            <v>116.04530171304941</v>
          </cell>
          <cell r="BL206">
            <v>81.594352766871452</v>
          </cell>
          <cell r="BM206">
            <v>50.165416888892651</v>
          </cell>
          <cell r="BN206">
            <v>58.778154119849205</v>
          </cell>
          <cell r="BO206">
            <v>58.475952818989754</v>
          </cell>
          <cell r="BP206">
            <v>43.214786836877465</v>
          </cell>
          <cell r="BQ206">
            <v>38.379565928131342</v>
          </cell>
          <cell r="BR206">
            <v>698.2922980338335</v>
          </cell>
          <cell r="BS206">
            <v>56.074048776179552</v>
          </cell>
          <cell r="BT206">
            <v>48.63881579041481</v>
          </cell>
          <cell r="BU206">
            <v>34.697753939777613</v>
          </cell>
          <cell r="BV206">
            <v>17.348876971751451</v>
          </cell>
          <cell r="BW206">
            <v>89.222795845940709</v>
          </cell>
          <cell r="BX206">
            <v>66.917096886783838</v>
          </cell>
          <cell r="BY206">
            <v>90.462001342326403</v>
          </cell>
          <cell r="BZ206">
            <v>92.630610965192318</v>
          </cell>
          <cell r="CA206">
            <v>69.20962705463171</v>
          </cell>
          <cell r="CB206">
            <v>58.118737850338221</v>
          </cell>
          <cell r="CC206">
            <v>29.431130573153496</v>
          </cell>
          <cell r="CD206">
            <v>45.540802046656609</v>
          </cell>
          <cell r="CE206">
            <v>848.64892503619194</v>
          </cell>
          <cell r="CF206">
            <v>57.150213813409209</v>
          </cell>
          <cell r="CG206">
            <v>53.97520193643868</v>
          </cell>
          <cell r="CH206">
            <v>40.00514966994524</v>
          </cell>
          <cell r="CI206">
            <v>29.845111658796668</v>
          </cell>
          <cell r="CJ206">
            <v>87.947829036042094</v>
          </cell>
          <cell r="CK206">
            <v>115.25293119065464</v>
          </cell>
          <cell r="CL206">
            <v>125.41296920180321</v>
          </cell>
          <cell r="CM206">
            <v>86.677824284881353</v>
          </cell>
          <cell r="CN206">
            <v>76.327285559847951</v>
          </cell>
          <cell r="CO206">
            <v>70.009011920541525</v>
          </cell>
          <cell r="CP206">
            <v>57.150213813409209</v>
          </cell>
          <cell r="CQ206">
            <v>48.895182929933071</v>
          </cell>
          <cell r="CR206">
            <v>1306.4842540621758</v>
          </cell>
          <cell r="CS206">
            <v>76.14378965087235</v>
          </cell>
          <cell r="CT206">
            <v>66.056364526972175</v>
          </cell>
          <cell r="CU206">
            <v>95.017036655917764</v>
          </cell>
          <cell r="CV206">
            <v>68.984971817582846</v>
          </cell>
          <cell r="CW206">
            <v>133.08893148601055</v>
          </cell>
          <cell r="CX206">
            <v>134.71593553386629</v>
          </cell>
          <cell r="CY206">
            <v>240.14579812809825</v>
          </cell>
          <cell r="CZ206">
            <v>162.37500442378223</v>
          </cell>
          <cell r="DA206">
            <v>123.65230797976255</v>
          </cell>
          <cell r="DB206">
            <v>46.532315896824002</v>
          </cell>
          <cell r="DC206">
            <v>97.294842332601547</v>
          </cell>
          <cell r="DD206">
            <v>62.4769556093961</v>
          </cell>
          <cell r="DE206">
            <v>-6123.2234149873257</v>
          </cell>
          <cell r="DF206">
            <v>94.380448594689369</v>
          </cell>
          <cell r="DG206">
            <v>69.367962218821049</v>
          </cell>
          <cell r="DH206">
            <v>122.39443333819509</v>
          </cell>
          <cell r="DI206">
            <v>77.038458041846752</v>
          </cell>
          <cell r="DJ206">
            <v>169.41790772788227</v>
          </cell>
          <cell r="DK206">
            <v>-7300.6445237360895</v>
          </cell>
          <cell r="DL206">
            <v>183.09140028059483</v>
          </cell>
          <cell r="DM206">
            <v>111.38893933221698</v>
          </cell>
          <cell r="DN206">
            <v>101.71744459867477</v>
          </cell>
          <cell r="DO206">
            <v>106.88669178448617</v>
          </cell>
          <cell r="DP206">
            <v>82.040955318138003</v>
          </cell>
          <cell r="DQ206">
            <v>59.696467485278845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-2717.4073736541905</v>
          </cell>
          <cell r="G207">
            <v>-1519.5263134306297</v>
          </cell>
          <cell r="H207">
            <v>-2300.84568835143</v>
          </cell>
          <cell r="I207">
            <v>-2064.0438680755906</v>
          </cell>
          <cell r="J207">
            <v>-4512.7036241143942</v>
          </cell>
          <cell r="K207">
            <v>-5855.1178322979249</v>
          </cell>
          <cell r="L207">
            <v>-1532.5348723484203</v>
          </cell>
          <cell r="M207">
            <v>-3180.3624150920659</v>
          </cell>
          <cell r="N207">
            <v>-5685.3446264406666</v>
          </cell>
          <cell r="O207">
            <v>-2361.9744032593444</v>
          </cell>
          <cell r="P207">
            <v>-2978.4131719139405</v>
          </cell>
          <cell r="Q207">
            <v>156.27538698399439</v>
          </cell>
          <cell r="R207">
            <v>-37202.443784974515</v>
          </cell>
          <cell r="S207">
            <v>-3155.9509942317382</v>
          </cell>
          <cell r="T207">
            <v>-2346.242659851443</v>
          </cell>
          <cell r="U207">
            <v>-2625.6125372112729</v>
          </cell>
          <cell r="V207">
            <v>-3710.7712492663413</v>
          </cell>
          <cell r="W207">
            <v>-3665.0035529755987</v>
          </cell>
          <cell r="X207">
            <v>-3328.3788302564062</v>
          </cell>
          <cell r="Y207">
            <v>-2566.6692919880152</v>
          </cell>
          <cell r="Z207">
            <v>-4780.4027125798166</v>
          </cell>
          <cell r="AA207">
            <v>-6787.2468499373645</v>
          </cell>
          <cell r="AB207">
            <v>-1889.6209468590096</v>
          </cell>
          <cell r="AC207">
            <v>-3583.0257096188143</v>
          </cell>
          <cell r="AD207">
            <v>1236.4815497919917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-3.9681182007770985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1.5205205231904984</v>
          </cell>
          <cell r="BF208">
            <v>0</v>
          </cell>
          <cell r="BG208">
            <v>0</v>
          </cell>
          <cell r="BH208">
            <v>0</v>
          </cell>
          <cell r="BI208">
            <v>1.5205205238889903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3.7383576408028603</v>
          </cell>
          <cell r="BS208">
            <v>0</v>
          </cell>
          <cell r="BT208">
            <v>0</v>
          </cell>
          <cell r="BU208">
            <v>0.93458941159769893</v>
          </cell>
          <cell r="BV208">
            <v>2.8037682347930968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2.2359971404075623</v>
          </cell>
          <cell r="CF208">
            <v>0</v>
          </cell>
          <cell r="CG208">
            <v>0</v>
          </cell>
          <cell r="CH208">
            <v>0</v>
          </cell>
          <cell r="CI208">
            <v>2.2359971427358687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6.3820364102721214</v>
          </cell>
          <cell r="CS208">
            <v>0</v>
          </cell>
          <cell r="CT208">
            <v>0</v>
          </cell>
          <cell r="CU208">
            <v>2.9455552659928799</v>
          </cell>
          <cell r="CV208">
            <v>3.4364811435807496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47.796177066862583</v>
          </cell>
          <cell r="DF208">
            <v>0</v>
          </cell>
          <cell r="DG208">
            <v>1.3416470754891634</v>
          </cell>
          <cell r="DH208">
            <v>14.758117829449475</v>
          </cell>
          <cell r="DI208">
            <v>16.099764904472977</v>
          </cell>
          <cell r="DJ208">
            <v>3.6895294580608606</v>
          </cell>
          <cell r="DK208">
            <v>7.7144706826657057</v>
          </cell>
          <cell r="DL208">
            <v>0</v>
          </cell>
          <cell r="DM208">
            <v>0</v>
          </cell>
          <cell r="DN208">
            <v>0</v>
          </cell>
          <cell r="DO208">
            <v>1.6770588434301317</v>
          </cell>
          <cell r="DP208">
            <v>2.5155882663093507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F210">
            <v>-11440.115111351013</v>
          </cell>
          <cell r="G210">
            <v>-14829.103602610528</v>
          </cell>
          <cell r="H210">
            <v>-16780.642129421234</v>
          </cell>
          <cell r="I210">
            <v>-38379.382549889386</v>
          </cell>
          <cell r="J210">
            <v>-26384.34999229759</v>
          </cell>
          <cell r="K210">
            <v>-33759.584995493293</v>
          </cell>
          <cell r="L210">
            <v>-7202.9791879802942</v>
          </cell>
          <cell r="M210">
            <v>-21150.347440876067</v>
          </cell>
          <cell r="N210">
            <v>-27797.287125661969</v>
          </cell>
          <cell r="O210">
            <v>-23404.207198679447</v>
          </cell>
          <cell r="P210">
            <v>-17324.050583727658</v>
          </cell>
          <cell r="Q210">
            <v>-2349.289752162993</v>
          </cell>
          <cell r="R210">
            <v>-195163.73313581944</v>
          </cell>
          <cell r="S210">
            <v>-11781.436209969223</v>
          </cell>
          <cell r="T210">
            <v>-16098.836535267532</v>
          </cell>
          <cell r="U210">
            <v>-21253.382648527622</v>
          </cell>
          <cell r="V210">
            <v>-33094.494051136076</v>
          </cell>
          <cell r="W210">
            <v>-19441.04344637692</v>
          </cell>
          <cell r="X210">
            <v>-17917.43293402344</v>
          </cell>
          <cell r="Y210">
            <v>-5940.3889094293118</v>
          </cell>
          <cell r="Z210">
            <v>-16339.907621480525</v>
          </cell>
          <cell r="AA210">
            <v>-21511.963266320527</v>
          </cell>
          <cell r="AB210">
            <v>-17172.197466082871</v>
          </cell>
          <cell r="AC210">
            <v>-16367.26838349551</v>
          </cell>
          <cell r="AD210">
            <v>1754.6183362826705</v>
          </cell>
          <cell r="AE210">
            <v>-216301.04354310036</v>
          </cell>
          <cell r="AF210">
            <v>-9803.7196705639362</v>
          </cell>
          <cell r="AG210">
            <v>-14345.863957092166</v>
          </cell>
          <cell r="AH210">
            <v>-21261.86851362139</v>
          </cell>
          <cell r="AI210">
            <v>-37241.154943555593</v>
          </cell>
          <cell r="AJ210">
            <v>-24139.360542841256</v>
          </cell>
          <cell r="AK210">
            <v>-33314.904081195593</v>
          </cell>
          <cell r="AL210">
            <v>-4039.4941018968821</v>
          </cell>
          <cell r="AM210">
            <v>-15864.065325304866</v>
          </cell>
          <cell r="AN210">
            <v>-20913.606185235083</v>
          </cell>
          <cell r="AO210">
            <v>-22697.310554660857</v>
          </cell>
          <cell r="AP210">
            <v>-17533.225931830704</v>
          </cell>
          <cell r="AQ210">
            <v>4853.5302646905184</v>
          </cell>
          <cell r="AR210">
            <v>120.04198849201202</v>
          </cell>
          <cell r="AS210">
            <v>3.3569824621081352</v>
          </cell>
          <cell r="AT210">
            <v>10.368926338851452</v>
          </cell>
          <cell r="AU210">
            <v>10.263428300619125</v>
          </cell>
          <cell r="AV210">
            <v>16.178620353341103</v>
          </cell>
          <cell r="AW210">
            <v>13.754841610789299</v>
          </cell>
          <cell r="AX210">
            <v>16.933824375271797</v>
          </cell>
          <cell r="AY210">
            <v>8.2154174447059631</v>
          </cell>
          <cell r="AZ210">
            <v>5.4919203892350197</v>
          </cell>
          <cell r="BA210">
            <v>12.411327548325062</v>
          </cell>
          <cell r="BB210">
            <v>8.8132220804691315</v>
          </cell>
          <cell r="BC210">
            <v>7.2446343004703522</v>
          </cell>
          <cell r="BD210">
            <v>7.0088432356715202</v>
          </cell>
          <cell r="BE210">
            <v>1122.4506369829178</v>
          </cell>
          <cell r="BF210">
            <v>56.921581275761127</v>
          </cell>
          <cell r="BG210">
            <v>61.253666505217552</v>
          </cell>
          <cell r="BH210">
            <v>89.866870611906052</v>
          </cell>
          <cell r="BI210">
            <v>155.31532246619463</v>
          </cell>
          <cell r="BJ210">
            <v>137.21097272634506</v>
          </cell>
          <cell r="BK210">
            <v>164.45925329625607</v>
          </cell>
          <cell r="BL210">
            <v>85.409751705825329</v>
          </cell>
          <cell r="BM210">
            <v>52.222136534750462</v>
          </cell>
          <cell r="BN210">
            <v>81.265687003731728</v>
          </cell>
          <cell r="BO210">
            <v>93.765153765678406</v>
          </cell>
          <cell r="BP210">
            <v>87.711540028452873</v>
          </cell>
          <cell r="BQ210">
            <v>57.048701137304306</v>
          </cell>
          <cell r="BR210">
            <v>1801.7152699232101</v>
          </cell>
          <cell r="BS210">
            <v>95.526586189866066</v>
          </cell>
          <cell r="BT210">
            <v>104.18557085096836</v>
          </cell>
          <cell r="BU210">
            <v>164.67872246354818</v>
          </cell>
          <cell r="BV210">
            <v>249.58831265568733</v>
          </cell>
          <cell r="BW210">
            <v>246.71455854922533</v>
          </cell>
          <cell r="BX210">
            <v>259.56347386538982</v>
          </cell>
          <cell r="BY210">
            <v>100.86710891872644</v>
          </cell>
          <cell r="BZ210">
            <v>102.66937422007322</v>
          </cell>
          <cell r="CA210">
            <v>145.5219688564539</v>
          </cell>
          <cell r="CB210">
            <v>142.65829362720251</v>
          </cell>
          <cell r="CC210">
            <v>109.13332977890968</v>
          </cell>
          <cell r="CD210">
            <v>80.607970029115677</v>
          </cell>
          <cell r="CE210">
            <v>2041.7324063777924</v>
          </cell>
          <cell r="CF210">
            <v>94.630787365138531</v>
          </cell>
          <cell r="CG210">
            <v>132.63067978620529</v>
          </cell>
          <cell r="CH210">
            <v>191.8074741140008</v>
          </cell>
          <cell r="CI210">
            <v>288.63365852087736</v>
          </cell>
          <cell r="CJ210">
            <v>276.21303255856037</v>
          </cell>
          <cell r="CK210">
            <v>279.70577568560839</v>
          </cell>
          <cell r="CL210">
            <v>153.21155598759651</v>
          </cell>
          <cell r="CM210">
            <v>106.28429982811213</v>
          </cell>
          <cell r="CN210">
            <v>148.23977751284838</v>
          </cell>
          <cell r="CO210">
            <v>152.40293109416962</v>
          </cell>
          <cell r="CP210">
            <v>134.71300835907459</v>
          </cell>
          <cell r="CQ210">
            <v>83.259425610303879</v>
          </cell>
          <cell r="CR210">
            <v>3328.2547056674957</v>
          </cell>
          <cell r="CS210">
            <v>139.99595529586077</v>
          </cell>
          <cell r="CT210">
            <v>187.88608191162348</v>
          </cell>
          <cell r="CU210">
            <v>320.60093969851732</v>
          </cell>
          <cell r="CV210">
            <v>508.05917700380087</v>
          </cell>
          <cell r="CW210">
            <v>435.91152860224247</v>
          </cell>
          <cell r="CX210">
            <v>418.1509747505188</v>
          </cell>
          <cell r="CY210">
            <v>270.31207474321127</v>
          </cell>
          <cell r="CZ210">
            <v>191.74897898733616</v>
          </cell>
          <cell r="DA210">
            <v>252.11295191943645</v>
          </cell>
          <cell r="DB210">
            <v>233.69709967076778</v>
          </cell>
          <cell r="DC210">
            <v>247.57603437453508</v>
          </cell>
          <cell r="DD210">
            <v>122.20290873944759</v>
          </cell>
          <cell r="DE210">
            <v>-3941.7030657529831</v>
          </cell>
          <cell r="DF210">
            <v>198.99111600220203</v>
          </cell>
          <cell r="DG210">
            <v>290.73558656871319</v>
          </cell>
          <cell r="DH210">
            <v>386.17394419759512</v>
          </cell>
          <cell r="DI210">
            <v>513.71180857717991</v>
          </cell>
          <cell r="DJ210">
            <v>499.56088792532682</v>
          </cell>
          <cell r="DK210">
            <v>-6946.2355491667986</v>
          </cell>
          <cell r="DL210">
            <v>235.40593460202217</v>
          </cell>
          <cell r="DM210">
            <v>130.43598744273186</v>
          </cell>
          <cell r="DN210">
            <v>153.17267692834139</v>
          </cell>
          <cell r="DO210">
            <v>274.99217769503593</v>
          </cell>
          <cell r="DP210">
            <v>189.78451221436262</v>
          </cell>
          <cell r="DQ210">
            <v>131.567851357162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-4972.3925000000745</v>
          </cell>
          <cell r="J213">
            <v>0</v>
          </cell>
          <cell r="K213">
            <v>0</v>
          </cell>
          <cell r="L213">
            <v>-320.11699999962002</v>
          </cell>
          <cell r="M213">
            <v>-438.98749999981374</v>
          </cell>
          <cell r="N213">
            <v>-3248.7690000012517</v>
          </cell>
          <cell r="O213">
            <v>0</v>
          </cell>
          <cell r="P213">
            <v>0</v>
          </cell>
          <cell r="Q213">
            <v>0</v>
          </cell>
          <cell r="R213">
            <v>-13405.32650000602</v>
          </cell>
          <cell r="S213">
            <v>0</v>
          </cell>
          <cell r="T213">
            <v>0</v>
          </cell>
          <cell r="U213">
            <v>0</v>
          </cell>
          <cell r="V213">
            <v>-6697.4859999995679</v>
          </cell>
          <cell r="W213">
            <v>0</v>
          </cell>
          <cell r="X213">
            <v>0</v>
          </cell>
          <cell r="Y213">
            <v>-1155.1129999998957</v>
          </cell>
          <cell r="Z213">
            <v>-1038.2070000004023</v>
          </cell>
          <cell r="AA213">
            <v>-4514.5205000005662</v>
          </cell>
          <cell r="AB213">
            <v>0</v>
          </cell>
          <cell r="AC213">
            <v>0</v>
          </cell>
          <cell r="AD213">
            <v>0</v>
          </cell>
          <cell r="AE213">
            <v>-18541.830499999225</v>
          </cell>
          <cell r="AF213">
            <v>0</v>
          </cell>
          <cell r="AG213">
            <v>0</v>
          </cell>
          <cell r="AH213">
            <v>0</v>
          </cell>
          <cell r="AI213">
            <v>-6785.2475000005215</v>
          </cell>
          <cell r="AJ213">
            <v>0</v>
          </cell>
          <cell r="AK213">
            <v>0</v>
          </cell>
          <cell r="AL213">
            <v>0</v>
          </cell>
          <cell r="AM213">
            <v>-1006.0449999999255</v>
          </cell>
          <cell r="AN213">
            <v>-8685.1059999987483</v>
          </cell>
          <cell r="AO213">
            <v>-1456.9524999996647</v>
          </cell>
          <cell r="AP213">
            <v>-692.32000000029802</v>
          </cell>
          <cell r="AQ213">
            <v>83.840500000864267</v>
          </cell>
          <cell r="AR213">
            <v>9.3344999998807907</v>
          </cell>
          <cell r="AS213">
            <v>9.3999998643994331E-2</v>
          </cell>
          <cell r="AT213">
            <v>0</v>
          </cell>
          <cell r="AU213">
            <v>0</v>
          </cell>
          <cell r="AV213">
            <v>3.0580000001937151</v>
          </cell>
          <cell r="AW213">
            <v>0</v>
          </cell>
          <cell r="AX213">
            <v>0</v>
          </cell>
          <cell r="AY213">
            <v>1.6459999997168779</v>
          </cell>
          <cell r="AZ213">
            <v>0.66000000014901161</v>
          </cell>
          <cell r="BA213">
            <v>2.4215000011026859</v>
          </cell>
          <cell r="BB213">
            <v>0.99899999983608723</v>
          </cell>
          <cell r="BC213">
            <v>0.32299999892711639</v>
          </cell>
          <cell r="BD213">
            <v>0.13299999944865704</v>
          </cell>
          <cell r="BE213">
            <v>68.112499997019768</v>
          </cell>
          <cell r="BF213">
            <v>1.721000000834465</v>
          </cell>
          <cell r="BG213">
            <v>0</v>
          </cell>
          <cell r="BH213">
            <v>0</v>
          </cell>
          <cell r="BI213">
            <v>17.374500000849366</v>
          </cell>
          <cell r="BJ213">
            <v>0</v>
          </cell>
          <cell r="BK213">
            <v>0</v>
          </cell>
          <cell r="BL213">
            <v>12.703999999910593</v>
          </cell>
          <cell r="BM213">
            <v>2.0699999993667006</v>
          </cell>
          <cell r="BN213">
            <v>20.129000000655651</v>
          </cell>
          <cell r="BO213">
            <v>9.8960000006482005</v>
          </cell>
          <cell r="BP213">
            <v>4.0120000001043081</v>
          </cell>
          <cell r="BQ213">
            <v>0.20600000023841858</v>
          </cell>
          <cell r="BR213">
            <v>159.20749999582767</v>
          </cell>
          <cell r="BS213">
            <v>2.3780000004917383</v>
          </cell>
          <cell r="BT213">
            <v>0</v>
          </cell>
          <cell r="BU213">
            <v>0</v>
          </cell>
          <cell r="BV213">
            <v>15.968000000342727</v>
          </cell>
          <cell r="BW213">
            <v>0</v>
          </cell>
          <cell r="BX213">
            <v>35.501000000163913</v>
          </cell>
          <cell r="BY213">
            <v>42.39299999922514</v>
          </cell>
          <cell r="BZ213">
            <v>7.4529999997466803</v>
          </cell>
          <cell r="CA213">
            <v>38.326999999582767</v>
          </cell>
          <cell r="CB213">
            <v>14.189999999478459</v>
          </cell>
          <cell r="CC213">
            <v>2.9975000005215406</v>
          </cell>
          <cell r="CD213">
            <v>0</v>
          </cell>
          <cell r="CE213">
            <v>201.98599998652935</v>
          </cell>
          <cell r="CF213">
            <v>3.6669999994337559</v>
          </cell>
          <cell r="CG213">
            <v>4.1299999998882413</v>
          </cell>
          <cell r="CH213">
            <v>0</v>
          </cell>
          <cell r="CI213">
            <v>28.150999998673797</v>
          </cell>
          <cell r="CJ213">
            <v>0</v>
          </cell>
          <cell r="CK213">
            <v>25.494500000029802</v>
          </cell>
          <cell r="CL213">
            <v>48.212999999523163</v>
          </cell>
          <cell r="CM213">
            <v>7.660500000230968</v>
          </cell>
          <cell r="CN213">
            <v>56.959000000730157</v>
          </cell>
          <cell r="CO213">
            <v>22.71199999935925</v>
          </cell>
          <cell r="CP213">
            <v>4.9989999998360872</v>
          </cell>
          <cell r="CQ213">
            <v>0</v>
          </cell>
          <cell r="CR213">
            <v>285.70400001108646</v>
          </cell>
          <cell r="CS213">
            <v>9.0840000007301569</v>
          </cell>
          <cell r="CT213">
            <v>7.0300000002607703</v>
          </cell>
          <cell r="CU213">
            <v>0</v>
          </cell>
          <cell r="CV213">
            <v>31.48200000077486</v>
          </cell>
          <cell r="CW213">
            <v>0</v>
          </cell>
          <cell r="CX213">
            <v>45.584999999962747</v>
          </cell>
          <cell r="CY213">
            <v>71.487000001594424</v>
          </cell>
          <cell r="CZ213">
            <v>6.2969999993219972</v>
          </cell>
          <cell r="DA213">
            <v>66.391000000759959</v>
          </cell>
          <cell r="DB213">
            <v>32.826999999582767</v>
          </cell>
          <cell r="DC213">
            <v>12.884999999776483</v>
          </cell>
          <cell r="DD213">
            <v>2.6359999999403954</v>
          </cell>
          <cell r="DE213">
            <v>14136.100000008941</v>
          </cell>
          <cell r="DF213">
            <v>6.5364999994635582</v>
          </cell>
          <cell r="DG213">
            <v>8.0790000008419156</v>
          </cell>
          <cell r="DH213">
            <v>9.0749999992549419</v>
          </cell>
          <cell r="DI213">
            <v>1.8969999998807907</v>
          </cell>
          <cell r="DJ213">
            <v>0</v>
          </cell>
          <cell r="DK213">
            <v>13860.404000000097</v>
          </cell>
          <cell r="DL213">
            <v>75.330000000074506</v>
          </cell>
          <cell r="DM213">
            <v>11.889999999664724</v>
          </cell>
          <cell r="DN213">
            <v>107.06550000049174</v>
          </cell>
          <cell r="DO213">
            <v>26.656999999657273</v>
          </cell>
          <cell r="DP213">
            <v>28.035000000149012</v>
          </cell>
          <cell r="DQ213">
            <v>1.1309999991208315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-463.93400000035763</v>
          </cell>
          <cell r="M215">
            <v>-1314.9992100000381</v>
          </cell>
          <cell r="N215">
            <v>-2697.6836500000209</v>
          </cell>
          <cell r="O215">
            <v>-2087.1510000005364</v>
          </cell>
          <cell r="P215">
            <v>0</v>
          </cell>
          <cell r="Q215">
            <v>-1444.9913100004196</v>
          </cell>
          <cell r="R215">
            <v>-16384.696970000863</v>
          </cell>
          <cell r="S215">
            <v>-2397.9979999996722</v>
          </cell>
          <cell r="T215">
            <v>-3228.7274999991059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-317.81050000153482</v>
          </cell>
          <cell r="Z215">
            <v>-1099.9474999997765</v>
          </cell>
          <cell r="AA215">
            <v>-1850.1854699999094</v>
          </cell>
          <cell r="AB215">
            <v>-4269.9629999995232</v>
          </cell>
          <cell r="AC215">
            <v>-3286.0970000009984</v>
          </cell>
          <cell r="AD215">
            <v>66.031999999657273</v>
          </cell>
          <cell r="AE215">
            <v>-19961.315379992127</v>
          </cell>
          <cell r="AF215">
            <v>-1205.8914999999106</v>
          </cell>
          <cell r="AG215">
            <v>-761.03550000116229</v>
          </cell>
          <cell r="AH215">
            <v>0</v>
          </cell>
          <cell r="AI215">
            <v>-2041.9184999996796</v>
          </cell>
          <cell r="AJ215">
            <v>0</v>
          </cell>
          <cell r="AK215">
            <v>-5437.702500000596</v>
          </cell>
          <cell r="AL215">
            <v>-443.89499999955297</v>
          </cell>
          <cell r="AM215">
            <v>-2607.8805399984121</v>
          </cell>
          <cell r="AN215">
            <v>-5998.2604999989271</v>
          </cell>
          <cell r="AO215">
            <v>-3568.4573400001973</v>
          </cell>
          <cell r="AP215">
            <v>-1610.0175000000745</v>
          </cell>
          <cell r="AQ215">
            <v>3713.7435000017285</v>
          </cell>
          <cell r="AR215">
            <v>16.321100011467934</v>
          </cell>
          <cell r="AS215">
            <v>0.89149999991059303</v>
          </cell>
          <cell r="AT215">
            <v>0.57600000128149986</v>
          </cell>
          <cell r="AU215">
            <v>0</v>
          </cell>
          <cell r="AV215">
            <v>2.116499999538064</v>
          </cell>
          <cell r="AW215">
            <v>0</v>
          </cell>
          <cell r="AX215">
            <v>2.7319000009447336</v>
          </cell>
          <cell r="AY215">
            <v>2.303499998524785</v>
          </cell>
          <cell r="AZ215">
            <v>1.7537000011652708</v>
          </cell>
          <cell r="BA215">
            <v>2.7155000008642673</v>
          </cell>
          <cell r="BB215">
            <v>1.7994999997317791</v>
          </cell>
          <cell r="BC215">
            <v>0.90499999932944775</v>
          </cell>
          <cell r="BD215">
            <v>0.52800000086426735</v>
          </cell>
          <cell r="BE215">
            <v>121.31359998881817</v>
          </cell>
          <cell r="BF215">
            <v>5.4493000004440546</v>
          </cell>
          <cell r="BG215">
            <v>6.7719999998807907</v>
          </cell>
          <cell r="BH215">
            <v>0</v>
          </cell>
          <cell r="BI215">
            <v>6.7130000004544854</v>
          </cell>
          <cell r="BJ215">
            <v>0</v>
          </cell>
          <cell r="BK215">
            <v>20.624059999361634</v>
          </cell>
          <cell r="BL215">
            <v>24.065999999642372</v>
          </cell>
          <cell r="BM215">
            <v>14.903839999809861</v>
          </cell>
          <cell r="BN215">
            <v>14.992799999192357</v>
          </cell>
          <cell r="BO215">
            <v>13.776499999687076</v>
          </cell>
          <cell r="BP215">
            <v>6.5930000003427267</v>
          </cell>
          <cell r="BQ215">
            <v>7.4231000002473593</v>
          </cell>
          <cell r="BR215">
            <v>198.00499999523163</v>
          </cell>
          <cell r="BS215">
            <v>2.7569999992847443</v>
          </cell>
          <cell r="BT215">
            <v>7.766100000590086</v>
          </cell>
          <cell r="BU215">
            <v>0.87800000049173832</v>
          </cell>
          <cell r="BV215">
            <v>10.002999999560416</v>
          </cell>
          <cell r="BW215">
            <v>0</v>
          </cell>
          <cell r="BX215">
            <v>23.290100000798702</v>
          </cell>
          <cell r="BY215">
            <v>37.867000000551343</v>
          </cell>
          <cell r="BZ215">
            <v>28.751299999654293</v>
          </cell>
          <cell r="CA215">
            <v>49.77900000102818</v>
          </cell>
          <cell r="CB215">
            <v>22.677000001072884</v>
          </cell>
          <cell r="CC215">
            <v>9.383500000461936</v>
          </cell>
          <cell r="CD215">
            <v>4.8530000001192093</v>
          </cell>
          <cell r="CE215">
            <v>201.75270003080368</v>
          </cell>
          <cell r="CF215">
            <v>1.9839999992400408</v>
          </cell>
          <cell r="CG215">
            <v>0.75300000049173832</v>
          </cell>
          <cell r="CH215">
            <v>1.6740000005811453</v>
          </cell>
          <cell r="CI215">
            <v>14.73450000025332</v>
          </cell>
          <cell r="CJ215">
            <v>0</v>
          </cell>
          <cell r="CK215">
            <v>21.530999999493361</v>
          </cell>
          <cell r="CL215">
            <v>44.270500000566244</v>
          </cell>
          <cell r="CM215">
            <v>20.450199998915195</v>
          </cell>
          <cell r="CN215">
            <v>58.676899999380112</v>
          </cell>
          <cell r="CO215">
            <v>14.573000000789762</v>
          </cell>
          <cell r="CP215">
            <v>7.8564999997615814</v>
          </cell>
          <cell r="CQ215">
            <v>15.249099999666214</v>
          </cell>
          <cell r="CR215">
            <v>374.83580002188683</v>
          </cell>
          <cell r="CS215">
            <v>3.2405000012367964</v>
          </cell>
          <cell r="CT215">
            <v>12.510500000789762</v>
          </cell>
          <cell r="CU215">
            <v>2.0214999988675117</v>
          </cell>
          <cell r="CV215">
            <v>9.3810000000521541</v>
          </cell>
          <cell r="CW215">
            <v>0</v>
          </cell>
          <cell r="CX215">
            <v>30.385999999940395</v>
          </cell>
          <cell r="CY215">
            <v>56.14500000141561</v>
          </cell>
          <cell r="CZ215">
            <v>76.568600000813603</v>
          </cell>
          <cell r="DA215">
            <v>112.17100000008941</v>
          </cell>
          <cell r="DB215">
            <v>33.521500000730157</v>
          </cell>
          <cell r="DC215">
            <v>22.604000000283122</v>
          </cell>
          <cell r="DD215">
            <v>16.286199999973178</v>
          </cell>
          <cell r="DE215">
            <v>338.76719999313354</v>
          </cell>
          <cell r="DF215">
            <v>0.50049999915063381</v>
          </cell>
          <cell r="DG215">
            <v>9.2829999998211861</v>
          </cell>
          <cell r="DH215">
            <v>0.45550000108778477</v>
          </cell>
          <cell r="DI215">
            <v>3.894000000320375</v>
          </cell>
          <cell r="DJ215">
            <v>0</v>
          </cell>
          <cell r="DK215">
            <v>33.919999999925494</v>
          </cell>
          <cell r="DL215">
            <v>46.55350000038743</v>
          </cell>
          <cell r="DM215">
            <v>76.292200000956655</v>
          </cell>
          <cell r="DN215">
            <v>102.22580000013113</v>
          </cell>
          <cell r="DO215">
            <v>35.564999999478459</v>
          </cell>
          <cell r="DP215">
            <v>20.577199999243021</v>
          </cell>
          <cell r="DQ215">
            <v>9.5004999991506338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-768.33059999998659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-212.08945999667048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-27.542550000129268</v>
          </cell>
          <cell r="Z217">
            <v>-4.5729499999433756</v>
          </cell>
          <cell r="AA217">
            <v>-179.96946000005119</v>
          </cell>
          <cell r="AB217">
            <v>-4.4999998062849045E-3</v>
          </cell>
          <cell r="AC217">
            <v>0</v>
          </cell>
          <cell r="AD217">
            <v>0</v>
          </cell>
          <cell r="AE217">
            <v>-71.003209998831153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-63.382209999952465</v>
          </cell>
          <cell r="AM217">
            <v>-4.9505000000353903</v>
          </cell>
          <cell r="AN217">
            <v>-0.8924000000115484</v>
          </cell>
          <cell r="AO217">
            <v>-1.7780999999959022</v>
          </cell>
          <cell r="AP217">
            <v>0</v>
          </cell>
          <cell r="AQ217">
            <v>0</v>
          </cell>
          <cell r="AR217">
            <v>0.1829100027680397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0.17269999999552965</v>
          </cell>
          <cell r="AZ217">
            <v>0</v>
          </cell>
          <cell r="BA217">
            <v>1.0209999978542328E-2</v>
          </cell>
          <cell r="BB217">
            <v>0</v>
          </cell>
          <cell r="BC217">
            <v>0</v>
          </cell>
          <cell r="BD217">
            <v>0</v>
          </cell>
          <cell r="BE217">
            <v>0.20400000363588333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0.12100000004284084</v>
          </cell>
          <cell r="BM217">
            <v>2.0699999993667006E-2</v>
          </cell>
          <cell r="BN217">
            <v>6.2299999874085188E-2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-25.92200000025332</v>
          </cell>
          <cell r="G218">
            <v>-689.28619999997318</v>
          </cell>
          <cell r="H218">
            <v>-500.84609999973327</v>
          </cell>
          <cell r="I218">
            <v>-314.06260000029579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-703.000800000038</v>
          </cell>
          <cell r="O218">
            <v>-322.50239999964833</v>
          </cell>
          <cell r="P218">
            <v>-559.20889999996871</v>
          </cell>
          <cell r="Q218">
            <v>161.84279999975115</v>
          </cell>
          <cell r="R218">
            <v>-4332.1986000090837</v>
          </cell>
          <cell r="S218">
            <v>-142.81029999814928</v>
          </cell>
          <cell r="T218">
            <v>-276.57079999987036</v>
          </cell>
          <cell r="U218">
            <v>-887.6761999996379</v>
          </cell>
          <cell r="V218">
            <v>-933.88969999970868</v>
          </cell>
          <cell r="W218">
            <v>0</v>
          </cell>
          <cell r="X218">
            <v>-401.79710000008345</v>
          </cell>
          <cell r="Y218">
            <v>0</v>
          </cell>
          <cell r="Z218">
            <v>0</v>
          </cell>
          <cell r="AA218">
            <v>-418.75360000040382</v>
          </cell>
          <cell r="AB218">
            <v>-722.45289999991655</v>
          </cell>
          <cell r="AC218">
            <v>-666.11690000072122</v>
          </cell>
          <cell r="AD218">
            <v>117.86890000011772</v>
          </cell>
          <cell r="AE218">
            <v>-4835.2039999961853</v>
          </cell>
          <cell r="AF218">
            <v>-387.37440000008792</v>
          </cell>
          <cell r="AG218">
            <v>-1249.7183000007644</v>
          </cell>
          <cell r="AH218">
            <v>-434.55069999955595</v>
          </cell>
          <cell r="AI218">
            <v>-620.63219999987632</v>
          </cell>
          <cell r="AJ218">
            <v>-206.67399999999907</v>
          </cell>
          <cell r="AK218">
            <v>-637.16629999969155</v>
          </cell>
          <cell r="AL218">
            <v>0</v>
          </cell>
          <cell r="AM218">
            <v>0</v>
          </cell>
          <cell r="AN218">
            <v>-212.29040000028908</v>
          </cell>
          <cell r="AO218">
            <v>-748.55180000048131</v>
          </cell>
          <cell r="AP218">
            <v>-721.29019999969751</v>
          </cell>
          <cell r="AQ218">
            <v>383.04429999925196</v>
          </cell>
          <cell r="AR218">
            <v>1.593800000846386</v>
          </cell>
          <cell r="AS218">
            <v>0.14680000022053719</v>
          </cell>
          <cell r="AT218">
            <v>0.19140000082552433</v>
          </cell>
          <cell r="AU218">
            <v>0.20980000123381615</v>
          </cell>
          <cell r="AV218">
            <v>0.26109999977052212</v>
          </cell>
          <cell r="AW218">
            <v>7.4400000099558383E-2</v>
          </cell>
          <cell r="AX218">
            <v>0</v>
          </cell>
          <cell r="AY218">
            <v>0.18960000015795231</v>
          </cell>
          <cell r="AZ218">
            <v>0</v>
          </cell>
          <cell r="BA218">
            <v>0</v>
          </cell>
          <cell r="BB218">
            <v>0.2488000001758337</v>
          </cell>
          <cell r="BC218">
            <v>0.26449999958276749</v>
          </cell>
          <cell r="BD218">
            <v>7.4000004678964615E-3</v>
          </cell>
          <cell r="BE218">
            <v>19.506399996578693</v>
          </cell>
          <cell r="BF218">
            <v>1.0410000002011657</v>
          </cell>
          <cell r="BG218">
            <v>0</v>
          </cell>
          <cell r="BH218">
            <v>3.5262000001966953</v>
          </cell>
          <cell r="BI218">
            <v>3.2492999997921288</v>
          </cell>
          <cell r="BJ218">
            <v>0</v>
          </cell>
          <cell r="BK218">
            <v>2.7971000000834465</v>
          </cell>
          <cell r="BL218">
            <v>2.7267999993637204</v>
          </cell>
          <cell r="BM218">
            <v>0</v>
          </cell>
          <cell r="BN218">
            <v>0.94629999995231628</v>
          </cell>
          <cell r="BO218">
            <v>1.5093000000342727</v>
          </cell>
          <cell r="BP218">
            <v>3.7104000011458993</v>
          </cell>
          <cell r="BQ218">
            <v>0</v>
          </cell>
          <cell r="BR218">
            <v>38.909800000488758</v>
          </cell>
          <cell r="BS218">
            <v>1.0685999998822808</v>
          </cell>
          <cell r="BT218">
            <v>0</v>
          </cell>
          <cell r="BU218">
            <v>6.3786999993026257</v>
          </cell>
          <cell r="BV218">
            <v>1.5</v>
          </cell>
          <cell r="BW218">
            <v>1.3037000000476837</v>
          </cell>
          <cell r="BX218">
            <v>10.434999998658895</v>
          </cell>
          <cell r="BY218">
            <v>1.9049999993294477</v>
          </cell>
          <cell r="BZ218">
            <v>1.8879999993368983</v>
          </cell>
          <cell r="CA218">
            <v>4.9789999984204769</v>
          </cell>
          <cell r="CB218">
            <v>4.0627999994903803</v>
          </cell>
          <cell r="CC218">
            <v>5.3889999985694885</v>
          </cell>
          <cell r="CD218">
            <v>0</v>
          </cell>
          <cell r="CE218">
            <v>34.135799996554852</v>
          </cell>
          <cell r="CF218">
            <v>1.0466000000014901</v>
          </cell>
          <cell r="CG218">
            <v>2.0727999992668629</v>
          </cell>
          <cell r="CH218">
            <v>3.0383000001311302</v>
          </cell>
          <cell r="CI218">
            <v>1.8372999993152916</v>
          </cell>
          <cell r="CJ218">
            <v>5.2485999998170882</v>
          </cell>
          <cell r="CK218">
            <v>8.5751000000163913</v>
          </cell>
          <cell r="CL218">
            <v>1.9751000003889203</v>
          </cell>
          <cell r="CM218">
            <v>0</v>
          </cell>
          <cell r="CN218">
            <v>5.2275000000372529</v>
          </cell>
          <cell r="CO218">
            <v>3.0340999998152256</v>
          </cell>
          <cell r="CP218">
            <v>1.7427000002935529</v>
          </cell>
          <cell r="CQ218">
            <v>0.33770000003278255</v>
          </cell>
          <cell r="CR218">
            <v>66.254900008440018</v>
          </cell>
          <cell r="CS218">
            <v>6.2240000003948808</v>
          </cell>
          <cell r="CT218">
            <v>2.4320000000298023</v>
          </cell>
          <cell r="CU218">
            <v>5.5235999999567866</v>
          </cell>
          <cell r="CV218">
            <v>9.3724000006914139</v>
          </cell>
          <cell r="CW218">
            <v>0</v>
          </cell>
          <cell r="CX218">
            <v>5.7860000003129244</v>
          </cell>
          <cell r="CY218">
            <v>3.5290000000968575</v>
          </cell>
          <cell r="CZ218">
            <v>0</v>
          </cell>
          <cell r="DA218">
            <v>14.917299999855459</v>
          </cell>
          <cell r="DB218">
            <v>11.137199999764562</v>
          </cell>
          <cell r="DC218">
            <v>7.3333999998867512</v>
          </cell>
          <cell r="DD218">
            <v>0</v>
          </cell>
          <cell r="DE218">
            <v>95.113400012254715</v>
          </cell>
          <cell r="DF218">
            <v>3.8569999998435378</v>
          </cell>
          <cell r="DG218">
            <v>0</v>
          </cell>
          <cell r="DH218">
            <v>0</v>
          </cell>
          <cell r="DI218">
            <v>11.433100000023842</v>
          </cell>
          <cell r="DJ218">
            <v>10.144000000087544</v>
          </cell>
          <cell r="DK218">
            <v>14.317599999718368</v>
          </cell>
          <cell r="DL218">
            <v>10.124799999408424</v>
          </cell>
          <cell r="DM218">
            <v>4.5239999992772937</v>
          </cell>
          <cell r="DN218">
            <v>10.389499998651445</v>
          </cell>
          <cell r="DO218">
            <v>16.860399998724461</v>
          </cell>
          <cell r="DP218">
            <v>13.463000000454485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-2454.0655000004917</v>
          </cell>
          <cell r="G219">
            <v>-1772.0539999995381</v>
          </cell>
          <cell r="H219">
            <v>0</v>
          </cell>
          <cell r="I219">
            <v>-3558.5085000004619</v>
          </cell>
          <cell r="J219">
            <v>0</v>
          </cell>
          <cell r="K219">
            <v>-3369.9550000000745</v>
          </cell>
          <cell r="L219">
            <v>-311.21400000154972</v>
          </cell>
          <cell r="M219">
            <v>-35.303000001236796</v>
          </cell>
          <cell r="N219">
            <v>-3423.9759999997914</v>
          </cell>
          <cell r="O219">
            <v>-4111.1915000006557</v>
          </cell>
          <cell r="P219">
            <v>-2053.0669999998063</v>
          </cell>
          <cell r="Q219">
            <v>-1155.4925000015646</v>
          </cell>
          <cell r="R219">
            <v>-33152.542999997735</v>
          </cell>
          <cell r="S219">
            <v>-4074.3684999998659</v>
          </cell>
          <cell r="T219">
            <v>-3815.1349999997765</v>
          </cell>
          <cell r="U219">
            <v>-2698.14100000076</v>
          </cell>
          <cell r="V219">
            <v>-5888.7214999999851</v>
          </cell>
          <cell r="W219">
            <v>0</v>
          </cell>
          <cell r="X219">
            <v>-2683.788999998942</v>
          </cell>
          <cell r="Y219">
            <v>-173.83300000056624</v>
          </cell>
          <cell r="Z219">
            <v>-0.81549999862909317</v>
          </cell>
          <cell r="AA219">
            <v>-3357.7394999992102</v>
          </cell>
          <cell r="AB219">
            <v>-4956.6500000003725</v>
          </cell>
          <cell r="AC219">
            <v>-4845.0649999994785</v>
          </cell>
          <cell r="AD219">
            <v>-658.28500000014901</v>
          </cell>
          <cell r="AE219">
            <v>-29165.660499989986</v>
          </cell>
          <cell r="AF219">
            <v>-4026.3819999992847</v>
          </cell>
          <cell r="AG219">
            <v>-4354.0980000011623</v>
          </cell>
          <cell r="AH219">
            <v>-329.40799999982119</v>
          </cell>
          <cell r="AI219">
            <v>-5512.6925000008196</v>
          </cell>
          <cell r="AJ219">
            <v>0</v>
          </cell>
          <cell r="AK219">
            <v>-971.43549999967217</v>
          </cell>
          <cell r="AL219">
            <v>-505.3804999999702</v>
          </cell>
          <cell r="AM219">
            <v>-652.49500000104308</v>
          </cell>
          <cell r="AN219">
            <v>-4799.5099999997765</v>
          </cell>
          <cell r="AO219">
            <v>-4094.1229999996722</v>
          </cell>
          <cell r="AP219">
            <v>-5317.14100000076</v>
          </cell>
          <cell r="AQ219">
            <v>1397.0049999989569</v>
          </cell>
          <cell r="AR219">
            <v>20.060000002384186</v>
          </cell>
          <cell r="AS219">
            <v>1.4345000013709068</v>
          </cell>
          <cell r="AT219">
            <v>2.3739999998360872</v>
          </cell>
          <cell r="AU219">
            <v>0.17300000041723251</v>
          </cell>
          <cell r="AV219">
            <v>2.1665000002831221</v>
          </cell>
          <cell r="AW219">
            <v>1.2250000005587935</v>
          </cell>
          <cell r="AX219">
            <v>2.8564999997615814</v>
          </cell>
          <cell r="AY219">
            <v>1.9395000003278255</v>
          </cell>
          <cell r="AZ219">
            <v>0.67650000005960464</v>
          </cell>
          <cell r="BA219">
            <v>1.9089999999850988</v>
          </cell>
          <cell r="BB219">
            <v>2.033500000834465</v>
          </cell>
          <cell r="BC219">
            <v>2.2000000011175871</v>
          </cell>
          <cell r="BD219">
            <v>1.0719999987632036</v>
          </cell>
          <cell r="BE219">
            <v>209.58550000190735</v>
          </cell>
          <cell r="BF219">
            <v>14.900499999523163</v>
          </cell>
          <cell r="BG219">
            <v>17.353000000119209</v>
          </cell>
          <cell r="BH219">
            <v>2.770499998703599</v>
          </cell>
          <cell r="BI219">
            <v>18.864499999210238</v>
          </cell>
          <cell r="BJ219">
            <v>18.739000000059605</v>
          </cell>
          <cell r="BK219">
            <v>39.479000000283122</v>
          </cell>
          <cell r="BL219">
            <v>19.989499999210238</v>
          </cell>
          <cell r="BM219">
            <v>14.560000000521541</v>
          </cell>
          <cell r="BN219">
            <v>24.504999998956919</v>
          </cell>
          <cell r="BO219">
            <v>19.177500000223517</v>
          </cell>
          <cell r="BP219">
            <v>13.983500000089407</v>
          </cell>
          <cell r="BQ219">
            <v>5.2634999994188547</v>
          </cell>
          <cell r="BR219">
            <v>407.57500001788139</v>
          </cell>
          <cell r="BS219">
            <v>24.348999999463558</v>
          </cell>
          <cell r="BT219">
            <v>28.407999999821186</v>
          </cell>
          <cell r="BU219">
            <v>22.762499999254942</v>
          </cell>
          <cell r="BV219">
            <v>17.847999999299645</v>
          </cell>
          <cell r="BW219">
            <v>19.558000000193715</v>
          </cell>
          <cell r="BX219">
            <v>78.943499999120831</v>
          </cell>
          <cell r="BY219">
            <v>48.75899999961257</v>
          </cell>
          <cell r="BZ219">
            <v>46.394500000402331</v>
          </cell>
          <cell r="CA219">
            <v>44.076500000432134</v>
          </cell>
          <cell r="CB219">
            <v>36.088499998673797</v>
          </cell>
          <cell r="CC219">
            <v>28.027999999001622</v>
          </cell>
          <cell r="CD219">
            <v>12.35950000025332</v>
          </cell>
          <cell r="CE219">
            <v>402.61950001120567</v>
          </cell>
          <cell r="CF219">
            <v>29.021500000730157</v>
          </cell>
          <cell r="CG219">
            <v>25.95299999974668</v>
          </cell>
          <cell r="CH219">
            <v>12.65849999897182</v>
          </cell>
          <cell r="CI219">
            <v>23.537000000476837</v>
          </cell>
          <cell r="CJ219">
            <v>11.655999999493361</v>
          </cell>
          <cell r="CK219">
            <v>74.846999999135733</v>
          </cell>
          <cell r="CL219">
            <v>42.307000000029802</v>
          </cell>
          <cell r="CM219">
            <v>57.446999998763204</v>
          </cell>
          <cell r="CN219">
            <v>57.023500001057982</v>
          </cell>
          <cell r="CO219">
            <v>23.414000000804663</v>
          </cell>
          <cell r="CP219">
            <v>15.887000000104308</v>
          </cell>
          <cell r="CQ219">
            <v>28.868000000715256</v>
          </cell>
          <cell r="CR219">
            <v>693.02000001072884</v>
          </cell>
          <cell r="CS219">
            <v>44.607499999925494</v>
          </cell>
          <cell r="CT219">
            <v>38.127000000327826</v>
          </cell>
          <cell r="CU219">
            <v>32.534499999135733</v>
          </cell>
          <cell r="CV219">
            <v>38.745999999344349</v>
          </cell>
          <cell r="CW219">
            <v>22.475999999791384</v>
          </cell>
          <cell r="CX219">
            <v>80.516499999910593</v>
          </cell>
          <cell r="CY219">
            <v>70.707999998703599</v>
          </cell>
          <cell r="CZ219">
            <v>106.40699999965727</v>
          </cell>
          <cell r="DA219">
            <v>108.70200000144541</v>
          </cell>
          <cell r="DB219">
            <v>60.720499999821186</v>
          </cell>
          <cell r="DC219">
            <v>34.456000000238419</v>
          </cell>
          <cell r="DD219">
            <v>55.019000001251698</v>
          </cell>
          <cell r="DE219">
            <v>674.86100000143051</v>
          </cell>
          <cell r="DF219">
            <v>31.759000001475215</v>
          </cell>
          <cell r="DG219">
            <v>15.565999999642372</v>
          </cell>
          <cell r="DH219">
            <v>23.226499998942018</v>
          </cell>
          <cell r="DI219">
            <v>19.93099999986589</v>
          </cell>
          <cell r="DJ219">
            <v>9.463000001385808</v>
          </cell>
          <cell r="DK219">
            <v>82.265000000596046</v>
          </cell>
          <cell r="DL219">
            <v>138.68950000032783</v>
          </cell>
          <cell r="DM219">
            <v>111.43149999901652</v>
          </cell>
          <cell r="DN219">
            <v>117.75</v>
          </cell>
          <cell r="DO219">
            <v>53.16499999910593</v>
          </cell>
          <cell r="DP219">
            <v>36.934499999508262</v>
          </cell>
          <cell r="DQ219">
            <v>34.679999999701977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-35.858500000089407</v>
          </cell>
          <cell r="G220">
            <v>-23.354999999515712</v>
          </cell>
          <cell r="H220">
            <v>-114.72599999979138</v>
          </cell>
          <cell r="I220">
            <v>-703.35099999979138</v>
          </cell>
          <cell r="J220">
            <v>-913.81749999988824</v>
          </cell>
          <cell r="K220">
            <v>-1205.9639999996871</v>
          </cell>
          <cell r="L220">
            <v>-1344.4894999992102</v>
          </cell>
          <cell r="M220">
            <v>-1962.3544999994338</v>
          </cell>
          <cell r="N220">
            <v>-2153.0964999999851</v>
          </cell>
          <cell r="O220">
            <v>-1253.0054999999702</v>
          </cell>
          <cell r="P220">
            <v>-311.09200000017881</v>
          </cell>
          <cell r="Q220">
            <v>278.67500000074506</v>
          </cell>
          <cell r="R220">
            <v>-21015.588999986649</v>
          </cell>
          <cell r="S220">
            <v>-460.55949999950826</v>
          </cell>
          <cell r="T220">
            <v>-782.44700000062585</v>
          </cell>
          <cell r="U220">
            <v>-150.12399999983609</v>
          </cell>
          <cell r="V220">
            <v>-2968.1425000000745</v>
          </cell>
          <cell r="W220">
            <v>-805.22849999926984</v>
          </cell>
          <cell r="X220">
            <v>-2428.6315000001341</v>
          </cell>
          <cell r="Y220">
            <v>-1257.2624999992549</v>
          </cell>
          <cell r="Z220">
            <v>-2462.7509999983013</v>
          </cell>
          <cell r="AA220">
            <v>-4530.0215000007302</v>
          </cell>
          <cell r="AB220">
            <v>-3071.6549999993294</v>
          </cell>
          <cell r="AC220">
            <v>-2318.8754999991506</v>
          </cell>
          <cell r="AD220">
            <v>220.10949999839067</v>
          </cell>
          <cell r="AE220">
            <v>-17053.602799966931</v>
          </cell>
          <cell r="AF220">
            <v>-102.08750000037253</v>
          </cell>
          <cell r="AG220">
            <v>-154.15699999965727</v>
          </cell>
          <cell r="AH220">
            <v>-1.25</v>
          </cell>
          <cell r="AI220">
            <v>-523.76300000026822</v>
          </cell>
          <cell r="AJ220">
            <v>-165.87649999931455</v>
          </cell>
          <cell r="AK220">
            <v>-13058.63049999997</v>
          </cell>
          <cell r="AL220">
            <v>-823.89079999923706</v>
          </cell>
          <cell r="AM220">
            <v>-1990.320000000298</v>
          </cell>
          <cell r="AN220">
            <v>-2297.3835000004619</v>
          </cell>
          <cell r="AO220">
            <v>-369.29499999992549</v>
          </cell>
          <cell r="AP220">
            <v>-210.72099999897182</v>
          </cell>
          <cell r="AQ220">
            <v>2643.7719999998808</v>
          </cell>
          <cell r="AR220">
            <v>6.3339999914169312</v>
          </cell>
          <cell r="AS220">
            <v>-1.900000125169754E-2</v>
          </cell>
          <cell r="AT220">
            <v>3.1499998643994331E-2</v>
          </cell>
          <cell r="AU220">
            <v>0</v>
          </cell>
          <cell r="AV220">
            <v>0.25249999947845936</v>
          </cell>
          <cell r="AW220">
            <v>1.6999999061226845E-2</v>
          </cell>
          <cell r="AX220">
            <v>1.2240000013262033</v>
          </cell>
          <cell r="AY220">
            <v>1.491499999538064</v>
          </cell>
          <cell r="AZ220">
            <v>1.0360000003129244</v>
          </cell>
          <cell r="BA220">
            <v>1.6455000005662441</v>
          </cell>
          <cell r="BB220">
            <v>0.43449999950826168</v>
          </cell>
          <cell r="BC220">
            <v>0.17950000055134296</v>
          </cell>
          <cell r="BD220">
            <v>4.0999999269843102E-2</v>
          </cell>
          <cell r="BE220">
            <v>44.291999980807304</v>
          </cell>
          <cell r="BF220">
            <v>0.13299999944865704</v>
          </cell>
          <cell r="BG220">
            <v>0.14049999974668026</v>
          </cell>
          <cell r="BH220">
            <v>0</v>
          </cell>
          <cell r="BI220">
            <v>0.44299999997019768</v>
          </cell>
          <cell r="BJ220">
            <v>0.14049999974668026</v>
          </cell>
          <cell r="BK220">
            <v>6.1799999997019768</v>
          </cell>
          <cell r="BL220">
            <v>5.724999999627471</v>
          </cell>
          <cell r="BM220">
            <v>14.166999999433756</v>
          </cell>
          <cell r="BN220">
            <v>12.14299999922514</v>
          </cell>
          <cell r="BO220">
            <v>3.3194999992847443</v>
          </cell>
          <cell r="BP220">
            <v>1.0470000002533197</v>
          </cell>
          <cell r="BQ220">
            <v>0.85350000113248825</v>
          </cell>
          <cell r="BR220">
            <v>10.622600004076958</v>
          </cell>
          <cell r="BS220">
            <v>5.8000000193715096E-2</v>
          </cell>
          <cell r="BT220">
            <v>0.12399999983608723</v>
          </cell>
          <cell r="BU220">
            <v>-6.0000009834766388E-3</v>
          </cell>
          <cell r="BV220">
            <v>0.16249999962747097</v>
          </cell>
          <cell r="BW220">
            <v>0</v>
          </cell>
          <cell r="BX220">
            <v>3.3825000002980232</v>
          </cell>
          <cell r="BY220">
            <v>2.6485000010579824</v>
          </cell>
          <cell r="BZ220">
            <v>2.3909999988973141</v>
          </cell>
          <cell r="CA220">
            <v>1.2390999998897314</v>
          </cell>
          <cell r="CB220">
            <v>0.28949999995529652</v>
          </cell>
          <cell r="CC220">
            <v>9.6499999985098839E-2</v>
          </cell>
          <cell r="CD220">
            <v>0.2369999997317791</v>
          </cell>
          <cell r="CE220">
            <v>28.450499981641769</v>
          </cell>
          <cell r="CF220">
            <v>6.6999999806284904E-2</v>
          </cell>
          <cell r="CG220">
            <v>0.20250000059604645</v>
          </cell>
          <cell r="CH220">
            <v>4.1999999433755875E-2</v>
          </cell>
          <cell r="CI220">
            <v>0.76950000040233135</v>
          </cell>
          <cell r="CJ220">
            <v>6.5000001341104507E-3</v>
          </cell>
          <cell r="CK220">
            <v>1.7949999999254942</v>
          </cell>
          <cell r="CL220">
            <v>12.125</v>
          </cell>
          <cell r="CM220">
            <v>7.7170000001788139</v>
          </cell>
          <cell r="CN220">
            <v>4.5260000005364418</v>
          </cell>
          <cell r="CO220">
            <v>0.56499999947845936</v>
          </cell>
          <cell r="CP220">
            <v>0.36899999901652336</v>
          </cell>
          <cell r="CQ220">
            <v>0.26600000075995922</v>
          </cell>
          <cell r="CR220">
            <v>26.521799981594086</v>
          </cell>
          <cell r="CS220">
            <v>0</v>
          </cell>
          <cell r="CT220">
            <v>0.17200000025331974</v>
          </cell>
          <cell r="CU220">
            <v>2.0999999716877937E-2</v>
          </cell>
          <cell r="CV220">
            <v>0.12100000120699406</v>
          </cell>
          <cell r="CW220">
            <v>7.0500001311302185E-2</v>
          </cell>
          <cell r="CX220">
            <v>0.26500000059604645</v>
          </cell>
          <cell r="CY220">
            <v>8.8079999983310699</v>
          </cell>
          <cell r="CZ220">
            <v>5.2080000005662441</v>
          </cell>
          <cell r="DA220">
            <v>10.927299998700619</v>
          </cell>
          <cell r="DB220">
            <v>0.75399999879300594</v>
          </cell>
          <cell r="DC220">
            <v>5.4999999701976776E-2</v>
          </cell>
          <cell r="DD220">
            <v>0.11999999918043613</v>
          </cell>
          <cell r="DE220">
            <v>8.9000000059604645</v>
          </cell>
          <cell r="DF220">
            <v>0</v>
          </cell>
          <cell r="DG220">
            <v>3.5000000149011612E-2</v>
          </cell>
          <cell r="DH220">
            <v>0</v>
          </cell>
          <cell r="DI220">
            <v>0.66100000031292439</v>
          </cell>
          <cell r="DJ220">
            <v>0</v>
          </cell>
          <cell r="DK220">
            <v>0</v>
          </cell>
          <cell r="DL220">
            <v>5.3080000001937151</v>
          </cell>
          <cell r="DM220">
            <v>0.57899999991059303</v>
          </cell>
          <cell r="DN220">
            <v>1.1679999995976686</v>
          </cell>
          <cell r="DO220">
            <v>0.18599999882280827</v>
          </cell>
          <cell r="DP220">
            <v>0.3359999991953373</v>
          </cell>
          <cell r="DQ220">
            <v>0.62700000032782555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-3284.1765999980271</v>
          </cell>
          <cell r="G222">
            <v>-2484.6951999999583</v>
          </cell>
          <cell r="H222">
            <v>-615.57210000045598</v>
          </cell>
          <cell r="I222">
            <v>-9548.3146000057459</v>
          </cell>
          <cell r="J222">
            <v>-913.81750000081956</v>
          </cell>
          <cell r="K222">
            <v>-4575.9189999997616</v>
          </cell>
          <cell r="L222">
            <v>-2439.7545000016689</v>
          </cell>
          <cell r="M222">
            <v>-3751.644210010767</v>
          </cell>
          <cell r="N222">
            <v>-12226.52594999969</v>
          </cell>
          <cell r="O222">
            <v>-7773.8504000008106</v>
          </cell>
          <cell r="P222">
            <v>-2923.3678999990225</v>
          </cell>
          <cell r="Q222">
            <v>-2159.966010004282</v>
          </cell>
          <cell r="R222">
            <v>-88502.443530023098</v>
          </cell>
          <cell r="S222">
            <v>-7075.7362999990582</v>
          </cell>
          <cell r="T222">
            <v>-8102.8803000003099</v>
          </cell>
          <cell r="U222">
            <v>-3735.9411999993026</v>
          </cell>
          <cell r="V222">
            <v>-16488.239699997008</v>
          </cell>
          <cell r="W222">
            <v>-805.22849999926984</v>
          </cell>
          <cell r="X222">
            <v>-5514.2175999991596</v>
          </cell>
          <cell r="Y222">
            <v>-2931.5615499988198</v>
          </cell>
          <cell r="Z222">
            <v>-4606.2939499914646</v>
          </cell>
          <cell r="AA222">
            <v>-14851.190030001104</v>
          </cell>
          <cell r="AB222">
            <v>-13020.72539999336</v>
          </cell>
          <cell r="AC222">
            <v>-11116.154399998486</v>
          </cell>
          <cell r="AD222">
            <v>-254.27459999918938</v>
          </cell>
          <cell r="AE222">
            <v>-89628.616389989853</v>
          </cell>
          <cell r="AF222">
            <v>-5721.7353999987245</v>
          </cell>
          <cell r="AG222">
            <v>-6519.0087999999523</v>
          </cell>
          <cell r="AH222">
            <v>-765.20869999751449</v>
          </cell>
          <cell r="AI222">
            <v>-15484.253699995577</v>
          </cell>
          <cell r="AJ222">
            <v>-372.55049999803305</v>
          </cell>
          <cell r="AK222">
            <v>-20104.934800006449</v>
          </cell>
          <cell r="AL222">
            <v>-1836.5485100001097</v>
          </cell>
          <cell r="AM222">
            <v>-6261.6910400018096</v>
          </cell>
          <cell r="AN222">
            <v>-21993.44280000031</v>
          </cell>
          <cell r="AO222">
            <v>-10239.157740011811</v>
          </cell>
          <cell r="AP222">
            <v>-8551.4896999970078</v>
          </cell>
          <cell r="AQ222">
            <v>8221.4052999988198</v>
          </cell>
          <cell r="AR222">
            <v>53.826310038566589</v>
          </cell>
          <cell r="AS222">
            <v>2.5477999970316887</v>
          </cell>
          <cell r="AT222">
            <v>3.1728999987244606</v>
          </cell>
          <cell r="AU222">
            <v>0.38280000165104866</v>
          </cell>
          <cell r="AV222">
            <v>7.8545999974012375</v>
          </cell>
          <cell r="AW222">
            <v>1.3164000026881695</v>
          </cell>
          <cell r="AX222">
            <v>6.8124000057578087</v>
          </cell>
          <cell r="AY222">
            <v>7.7427999973297119</v>
          </cell>
          <cell r="AZ222">
            <v>4.1261999979615211</v>
          </cell>
          <cell r="BA222">
            <v>8.701710008084774</v>
          </cell>
          <cell r="BB222">
            <v>5.5152999982237816</v>
          </cell>
          <cell r="BC222">
            <v>3.8719999939203262</v>
          </cell>
          <cell r="BD222">
            <v>1.7814000025391579</v>
          </cell>
          <cell r="BE222">
            <v>463.01399999856949</v>
          </cell>
          <cell r="BF222">
            <v>23.244800008833408</v>
          </cell>
          <cell r="BG222">
            <v>24.265500001609325</v>
          </cell>
          <cell r="BH222">
            <v>6.2967000007629395</v>
          </cell>
          <cell r="BI222">
            <v>46.644299998879433</v>
          </cell>
          <cell r="BJ222">
            <v>18.87949999794364</v>
          </cell>
          <cell r="BK222">
            <v>69.08015999943018</v>
          </cell>
          <cell r="BL222">
            <v>65.332299992442131</v>
          </cell>
          <cell r="BM222">
            <v>45.721539996564388</v>
          </cell>
          <cell r="BN222">
            <v>72.778400003910065</v>
          </cell>
          <cell r="BO222">
            <v>47.678800001740456</v>
          </cell>
          <cell r="BP222">
            <v>29.345900006592274</v>
          </cell>
          <cell r="BQ222">
            <v>13.746100001037121</v>
          </cell>
          <cell r="BR222">
            <v>814.31989997625351</v>
          </cell>
          <cell r="BS222">
            <v>30.610600002110004</v>
          </cell>
          <cell r="BT222">
            <v>36.298100002110004</v>
          </cell>
          <cell r="BU222">
            <v>30.013199992477894</v>
          </cell>
          <cell r="BV222">
            <v>45.481499999761581</v>
          </cell>
          <cell r="BW222">
            <v>20.861700002104044</v>
          </cell>
          <cell r="BX222">
            <v>151.55209999531507</v>
          </cell>
          <cell r="BY222">
            <v>133.57249999791384</v>
          </cell>
          <cell r="BZ222">
            <v>86.877799995243549</v>
          </cell>
          <cell r="CA222">
            <v>138.40059999376535</v>
          </cell>
          <cell r="CB222">
            <v>77.307800002396107</v>
          </cell>
          <cell r="CC222">
            <v>45.894499987363815</v>
          </cell>
          <cell r="CD222">
            <v>17.449500001966953</v>
          </cell>
          <cell r="CE222">
            <v>868.94449996948242</v>
          </cell>
          <cell r="CF222">
            <v>35.786100000143051</v>
          </cell>
          <cell r="CG222">
            <v>33.111299999058247</v>
          </cell>
          <cell r="CH222">
            <v>17.412799999117851</v>
          </cell>
          <cell r="CI222">
            <v>69.029300004243851</v>
          </cell>
          <cell r="CJ222">
            <v>16.911100000143051</v>
          </cell>
          <cell r="CK222">
            <v>132.24260000139475</v>
          </cell>
          <cell r="CL222">
            <v>148.8906000033021</v>
          </cell>
          <cell r="CM222">
            <v>93.274700008332729</v>
          </cell>
          <cell r="CN222">
            <v>182.41290000081062</v>
          </cell>
          <cell r="CO222">
            <v>64.298100002110004</v>
          </cell>
          <cell r="CP222">
            <v>30.85419999808073</v>
          </cell>
          <cell r="CQ222">
            <v>44.720800012350082</v>
          </cell>
          <cell r="CR222">
            <v>1446.3365000486374</v>
          </cell>
          <cell r="CS222">
            <v>63.15599999576807</v>
          </cell>
          <cell r="CT222">
            <v>60.271499998867512</v>
          </cell>
          <cell r="CU222">
            <v>40.100600004196167</v>
          </cell>
          <cell r="CV222">
            <v>89.102400004863739</v>
          </cell>
          <cell r="CW222">
            <v>22.546500004827976</v>
          </cell>
          <cell r="CX222">
            <v>162.53849999606609</v>
          </cell>
          <cell r="CY222">
            <v>210.67700000107288</v>
          </cell>
          <cell r="CZ222">
            <v>194.48059999197721</v>
          </cell>
          <cell r="DA222">
            <v>313.10860000550747</v>
          </cell>
          <cell r="DB222">
            <v>138.96020000427961</v>
          </cell>
          <cell r="DC222">
            <v>77.333399996161461</v>
          </cell>
          <cell r="DD222">
            <v>74.061200000345707</v>
          </cell>
          <cell r="DE222">
            <v>15253.741600036621</v>
          </cell>
          <cell r="DF222">
            <v>42.652999989688396</v>
          </cell>
          <cell r="DG222">
            <v>32.963000006973743</v>
          </cell>
          <cell r="DH222">
            <v>32.756999999284744</v>
          </cell>
          <cell r="DI222">
            <v>37.816100001335144</v>
          </cell>
          <cell r="DJ222">
            <v>19.607000004500151</v>
          </cell>
          <cell r="DK222">
            <v>13990.906600005925</v>
          </cell>
          <cell r="DL222">
            <v>276.0058000087738</v>
          </cell>
          <cell r="DM222">
            <v>204.7166999951005</v>
          </cell>
          <cell r="DN222">
            <v>338.59879999607801</v>
          </cell>
          <cell r="DO222">
            <v>132.43340000510216</v>
          </cell>
          <cell r="DP222">
            <v>99.345699995756149</v>
          </cell>
          <cell r="DQ222">
            <v>45.938499994575977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F228">
            <v>-3284.1765999980271</v>
          </cell>
          <cell r="G228">
            <v>-2484.6951999999583</v>
          </cell>
          <cell r="H228">
            <v>-615.57209999859333</v>
          </cell>
          <cell r="I228">
            <v>-9548.3146000057459</v>
          </cell>
          <cell r="J228">
            <v>-913.81749999895692</v>
          </cell>
          <cell r="K228">
            <v>-4575.9189999997616</v>
          </cell>
          <cell r="L228">
            <v>-2439.7545000016689</v>
          </cell>
          <cell r="M228">
            <v>-3751.644210010767</v>
          </cell>
          <cell r="N228">
            <v>-12226.52594999969</v>
          </cell>
          <cell r="O228">
            <v>-7773.8504000008106</v>
          </cell>
          <cell r="P228">
            <v>-2923.3678999990225</v>
          </cell>
          <cell r="Q228">
            <v>-2159.966010004282</v>
          </cell>
          <cell r="R228">
            <v>-88502.443530023098</v>
          </cell>
          <cell r="S228">
            <v>-7075.7362999990582</v>
          </cell>
          <cell r="T228">
            <v>-8102.8803000003099</v>
          </cell>
          <cell r="U228">
            <v>-3735.9411999993026</v>
          </cell>
          <cell r="V228">
            <v>-16488.239699997008</v>
          </cell>
          <cell r="W228">
            <v>-805.2284999974072</v>
          </cell>
          <cell r="X228">
            <v>-5514.2175999991596</v>
          </cell>
          <cell r="Y228">
            <v>-2931.5615499988198</v>
          </cell>
          <cell r="Z228">
            <v>-4606.2939499914646</v>
          </cell>
          <cell r="AA228">
            <v>-14851.190030001104</v>
          </cell>
          <cell r="AB228">
            <v>-13020.72539999336</v>
          </cell>
          <cell r="AC228">
            <v>-11116.154399998486</v>
          </cell>
          <cell r="AD228">
            <v>-254.27459999918938</v>
          </cell>
          <cell r="AE228">
            <v>-89628.616389989853</v>
          </cell>
          <cell r="AF228">
            <v>-5721.7353999987245</v>
          </cell>
          <cell r="AG228">
            <v>-6519.0087999999523</v>
          </cell>
          <cell r="AH228">
            <v>-765.20869999751449</v>
          </cell>
          <cell r="AI228">
            <v>-15484.253699995577</v>
          </cell>
          <cell r="AJ228">
            <v>-372.55049999803305</v>
          </cell>
          <cell r="AK228">
            <v>-20104.934800006449</v>
          </cell>
          <cell r="AL228">
            <v>-1836.5485100001097</v>
          </cell>
          <cell r="AM228">
            <v>-6261.6910400018096</v>
          </cell>
          <cell r="AN228">
            <v>-21993.44280000031</v>
          </cell>
          <cell r="AO228">
            <v>-10239.157740011811</v>
          </cell>
          <cell r="AP228">
            <v>-8551.4896999970078</v>
          </cell>
          <cell r="AQ228">
            <v>8221.4052999988198</v>
          </cell>
          <cell r="AR228">
            <v>53.826310038566589</v>
          </cell>
          <cell r="AS228">
            <v>2.5477999970316887</v>
          </cell>
          <cell r="AT228">
            <v>3.1728999987244606</v>
          </cell>
          <cell r="AU228">
            <v>0.38280000165104866</v>
          </cell>
          <cell r="AV228">
            <v>7.8545999974012375</v>
          </cell>
          <cell r="AW228">
            <v>1.3164000026881695</v>
          </cell>
          <cell r="AX228">
            <v>6.8124000057578087</v>
          </cell>
          <cell r="AY228">
            <v>7.7427999973297119</v>
          </cell>
          <cell r="AZ228">
            <v>4.1261999979615211</v>
          </cell>
          <cell r="BA228">
            <v>8.701710008084774</v>
          </cell>
          <cell r="BB228">
            <v>5.5152999982237816</v>
          </cell>
          <cell r="BC228">
            <v>3.8719999939203262</v>
          </cell>
          <cell r="BD228">
            <v>1.7814000025391579</v>
          </cell>
          <cell r="BE228">
            <v>463.01400005817413</v>
          </cell>
          <cell r="BF228">
            <v>23.244800008833408</v>
          </cell>
          <cell r="BG228">
            <v>24.265500001609325</v>
          </cell>
          <cell r="BH228">
            <v>6.2967000007629395</v>
          </cell>
          <cell r="BI228">
            <v>46.644299998879433</v>
          </cell>
          <cell r="BJ228">
            <v>18.87949999794364</v>
          </cell>
          <cell r="BK228">
            <v>69.08015999943018</v>
          </cell>
          <cell r="BL228">
            <v>65.332299992442131</v>
          </cell>
          <cell r="BM228">
            <v>45.721539996564388</v>
          </cell>
          <cell r="BN228">
            <v>72.778400003910065</v>
          </cell>
          <cell r="BO228">
            <v>47.678800001740456</v>
          </cell>
          <cell r="BP228">
            <v>29.345900006592274</v>
          </cell>
          <cell r="BQ228">
            <v>13.746100001037121</v>
          </cell>
          <cell r="BR228">
            <v>814.31990003585815</v>
          </cell>
          <cell r="BS228">
            <v>30.610600002110004</v>
          </cell>
          <cell r="BT228">
            <v>36.298100002110004</v>
          </cell>
          <cell r="BU228">
            <v>30.013199992477894</v>
          </cell>
          <cell r="BV228">
            <v>45.481499999761581</v>
          </cell>
          <cell r="BW228">
            <v>20.861700002104044</v>
          </cell>
          <cell r="BX228">
            <v>151.55209999531507</v>
          </cell>
          <cell r="BY228">
            <v>133.57249999791384</v>
          </cell>
          <cell r="BZ228">
            <v>86.877799995243549</v>
          </cell>
          <cell r="CA228">
            <v>138.40059999376535</v>
          </cell>
          <cell r="CB228">
            <v>77.307800002396107</v>
          </cell>
          <cell r="CC228">
            <v>45.894499987363815</v>
          </cell>
          <cell r="CD228">
            <v>17.449500001966953</v>
          </cell>
          <cell r="CE228">
            <v>868.94449996948242</v>
          </cell>
          <cell r="CF228">
            <v>35.786100000143051</v>
          </cell>
          <cell r="CG228">
            <v>33.111299999058247</v>
          </cell>
          <cell r="CH228">
            <v>17.412799999117851</v>
          </cell>
          <cell r="CI228">
            <v>69.029300004243851</v>
          </cell>
          <cell r="CJ228">
            <v>16.911100000143051</v>
          </cell>
          <cell r="CK228">
            <v>132.24260000139475</v>
          </cell>
          <cell r="CL228">
            <v>148.8906000033021</v>
          </cell>
          <cell r="CM228">
            <v>93.274700008332729</v>
          </cell>
          <cell r="CN228">
            <v>182.41290000081062</v>
          </cell>
          <cell r="CO228">
            <v>64.298100002110004</v>
          </cell>
          <cell r="CP228">
            <v>30.85419999808073</v>
          </cell>
          <cell r="CQ228">
            <v>44.720800012350082</v>
          </cell>
          <cell r="CR228">
            <v>1446.3365000486374</v>
          </cell>
          <cell r="CS228">
            <v>63.15599999576807</v>
          </cell>
          <cell r="CT228">
            <v>60.271499998867512</v>
          </cell>
          <cell r="CU228">
            <v>40.100600004196167</v>
          </cell>
          <cell r="CV228">
            <v>89.102400004863739</v>
          </cell>
          <cell r="CW228">
            <v>22.546500004827976</v>
          </cell>
          <cell r="CX228">
            <v>162.53849999606609</v>
          </cell>
          <cell r="CY228">
            <v>210.67700000107288</v>
          </cell>
          <cell r="CZ228">
            <v>194.48059999197721</v>
          </cell>
          <cell r="DA228">
            <v>313.10860000550747</v>
          </cell>
          <cell r="DB228">
            <v>138.96020000427961</v>
          </cell>
          <cell r="DC228">
            <v>77.333399996161461</v>
          </cell>
          <cell r="DD228">
            <v>74.061200000345707</v>
          </cell>
          <cell r="DE228">
            <v>15253.741600036621</v>
          </cell>
          <cell r="DF228">
            <v>42.652999989688396</v>
          </cell>
          <cell r="DG228">
            <v>32.963000006973743</v>
          </cell>
          <cell r="DH228">
            <v>32.756999999284744</v>
          </cell>
          <cell r="DI228">
            <v>37.816100001335144</v>
          </cell>
          <cell r="DJ228">
            <v>19.607000004500151</v>
          </cell>
          <cell r="DK228">
            <v>13990.906600005925</v>
          </cell>
          <cell r="DL228">
            <v>276.0058000087738</v>
          </cell>
          <cell r="DM228">
            <v>204.7166999951005</v>
          </cell>
          <cell r="DN228">
            <v>338.59879999607801</v>
          </cell>
          <cell r="DO228">
            <v>132.43340000510216</v>
          </cell>
          <cell r="DP228">
            <v>99.345699995756149</v>
          </cell>
          <cell r="DQ228">
            <v>45.938499994575977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989.34701999998651</v>
          </cell>
          <cell r="G233">
            <v>1146.8287799999816</v>
          </cell>
          <cell r="H233">
            <v>1724.5368199999793</v>
          </cell>
          <cell r="I233">
            <v>1991.8191000000224</v>
          </cell>
          <cell r="J233">
            <v>2305.7579900000128</v>
          </cell>
          <cell r="K233">
            <v>2449.5135000000009</v>
          </cell>
          <cell r="L233">
            <v>2217.1286799999943</v>
          </cell>
          <cell r="M233">
            <v>2220.7776899999881</v>
          </cell>
          <cell r="N233">
            <v>1957.5251999999746</v>
          </cell>
          <cell r="O233">
            <v>1586.9978051304352</v>
          </cell>
          <cell r="P233">
            <v>1068.9173999999766</v>
          </cell>
          <cell r="Q233">
            <v>824.65176999999676</v>
          </cell>
          <cell r="R233">
            <v>20599.434399999678</v>
          </cell>
          <cell r="S233">
            <v>996.8855999999796</v>
          </cell>
          <cell r="T233">
            <v>1115.6543999999994</v>
          </cell>
          <cell r="U233">
            <v>1737.587200000009</v>
          </cell>
          <cell r="V233">
            <v>2006.9280000000144</v>
          </cell>
          <cell r="W233">
            <v>2323.1648000000278</v>
          </cell>
          <cell r="X233">
            <v>2468.1359999999986</v>
          </cell>
          <cell r="Y233">
            <v>2233.9343999999983</v>
          </cell>
          <cell r="Z233">
            <v>2237.6295999999857</v>
          </cell>
          <cell r="AA233">
            <v>1972.4639999999781</v>
          </cell>
          <cell r="AB233">
            <v>1599.0791999999783</v>
          </cell>
          <cell r="AC233">
            <v>1077.0719999999856</v>
          </cell>
          <cell r="AD233">
            <v>830.89919999998529</v>
          </cell>
          <cell r="AE233">
            <v>21265.248230000027</v>
          </cell>
          <cell r="AF233">
            <v>1029.0970799999777</v>
          </cell>
          <cell r="AG233">
            <v>1151.7511599999852</v>
          </cell>
          <cell r="AH233">
            <v>1793.7412200000254</v>
          </cell>
          <cell r="AI233">
            <v>2071.8045000000275</v>
          </cell>
          <cell r="AJ233">
            <v>2398.2933000000194</v>
          </cell>
          <cell r="AK233">
            <v>2547.8925000000163</v>
          </cell>
          <cell r="AL233">
            <v>2306.1027100000065</v>
          </cell>
          <cell r="AM233">
            <v>2309.9364799999748</v>
          </cell>
          <cell r="AN233">
            <v>2036.1476999999722</v>
          </cell>
          <cell r="AO233">
            <v>1650.7596100000083</v>
          </cell>
          <cell r="AP233">
            <v>1111.9095000000088</v>
          </cell>
          <cell r="AQ233">
            <v>857.8124700000044</v>
          </cell>
          <cell r="AR233">
            <v>-9.9195600003004074</v>
          </cell>
          <cell r="AS233">
            <v>-0.44267999997828156</v>
          </cell>
          <cell r="AT233">
            <v>-0.5644800000009127</v>
          </cell>
          <cell r="AU233">
            <v>-0.88536000001477078</v>
          </cell>
          <cell r="AV233">
            <v>-1.0584000000380911</v>
          </cell>
          <cell r="AW233">
            <v>-1.0415999999968335</v>
          </cell>
          <cell r="AX233">
            <v>-1.2347999999765307</v>
          </cell>
          <cell r="AY233">
            <v>-1.0676399999647401</v>
          </cell>
          <cell r="AZ233">
            <v>-1.0415999999968335</v>
          </cell>
          <cell r="BA233">
            <v>-0.9576000000233762</v>
          </cell>
          <cell r="BB233">
            <v>-0.75516000000061467</v>
          </cell>
          <cell r="BC233">
            <v>-0.45360000000800937</v>
          </cell>
          <cell r="BD233">
            <v>-0.41664000001037493</v>
          </cell>
          <cell r="BE233">
            <v>-85.922070000320673</v>
          </cell>
          <cell r="BF233">
            <v>-4.126410000026226</v>
          </cell>
          <cell r="BG233">
            <v>-4.8189300000085495</v>
          </cell>
          <cell r="BH233">
            <v>-7.2279599999310449</v>
          </cell>
          <cell r="BI233">
            <v>-8.3520000000135042</v>
          </cell>
          <cell r="BJ233">
            <v>-9.6822299999766983</v>
          </cell>
          <cell r="BK233">
            <v>-10.309499999973923</v>
          </cell>
          <cell r="BL233">
            <v>-9.3046500000054948</v>
          </cell>
          <cell r="BM233">
            <v>-9.2776799999992363</v>
          </cell>
          <cell r="BN233">
            <v>-8.2998000000370666</v>
          </cell>
          <cell r="BO233">
            <v>-6.6346200000261888</v>
          </cell>
          <cell r="BP233">
            <v>-4.4631000000517815</v>
          </cell>
          <cell r="BQ233">
            <v>-3.4251899999799207</v>
          </cell>
          <cell r="BR233">
            <v>-154.15047999937087</v>
          </cell>
          <cell r="BS233">
            <v>-7.4201599999796599</v>
          </cell>
          <cell r="BT233">
            <v>-8.3036799999536015</v>
          </cell>
          <cell r="BU233">
            <v>-13.012560000061058</v>
          </cell>
          <cell r="BV233">
            <v>-14.995200000004843</v>
          </cell>
          <cell r="BW233">
            <v>-17.377360000042245</v>
          </cell>
          <cell r="BX233">
            <v>-18.479999999981374</v>
          </cell>
          <cell r="BY233">
            <v>-16.749919999972917</v>
          </cell>
          <cell r="BZ233">
            <v>-16.749920000031125</v>
          </cell>
          <cell r="CA233">
            <v>-14.731199999980163</v>
          </cell>
          <cell r="CB233">
            <v>-12.085039999976289</v>
          </cell>
          <cell r="CC233">
            <v>-8.0255999999353662</v>
          </cell>
          <cell r="CD233">
            <v>-6.2198400000343099</v>
          </cell>
          <cell r="CE233">
            <v>-175.17226999998093</v>
          </cell>
          <cell r="CF233">
            <v>-8.4629999999888241</v>
          </cell>
          <cell r="CG233">
            <v>-9.4530799999483861</v>
          </cell>
          <cell r="CH233">
            <v>-14.810249999980442</v>
          </cell>
          <cell r="CI233">
            <v>-17.035200000042096</v>
          </cell>
          <cell r="CJ233">
            <v>-19.775209999992512</v>
          </cell>
          <cell r="CK233">
            <v>-21.021000000007916</v>
          </cell>
          <cell r="CL233">
            <v>-19.069959999993443</v>
          </cell>
          <cell r="CM233">
            <v>-19.013539999956265</v>
          </cell>
          <cell r="CN233">
            <v>-16.73489999998128</v>
          </cell>
          <cell r="CO233">
            <v>-13.569009999977425</v>
          </cell>
          <cell r="CP233">
            <v>-9.1182000000262633</v>
          </cell>
          <cell r="CQ233">
            <v>-7.1089200000278652</v>
          </cell>
          <cell r="CR233">
            <v>-286.99676000047475</v>
          </cell>
          <cell r="CS233">
            <v>-13.889240000047721</v>
          </cell>
          <cell r="CT233">
            <v>-15.559040000080131</v>
          </cell>
          <cell r="CU233">
            <v>-24.156439999933355</v>
          </cell>
          <cell r="CV233">
            <v>-27.986399999936111</v>
          </cell>
          <cell r="CW233">
            <v>-32.313159999903291</v>
          </cell>
          <cell r="CX233">
            <v>-34.362000000081025</v>
          </cell>
          <cell r="CY233">
            <v>-31.115320000040811</v>
          </cell>
          <cell r="CZ233">
            <v>-31.229399999952875</v>
          </cell>
          <cell r="DA233">
            <v>-27.461999999999534</v>
          </cell>
          <cell r="DB233">
            <v>-22.274119999958202</v>
          </cell>
          <cell r="DC233">
            <v>-15.041999999899417</v>
          </cell>
          <cell r="DD233">
            <v>-11.607640000060201</v>
          </cell>
          <cell r="DE233">
            <v>-300.69875000044703</v>
          </cell>
          <cell r="DF233">
            <v>-14.577750000054948</v>
          </cell>
          <cell r="DG233">
            <v>-16.833050000015646</v>
          </cell>
          <cell r="DH233">
            <v>-25.297550000017509</v>
          </cell>
          <cell r="DI233">
            <v>-29.212500000023283</v>
          </cell>
          <cell r="DJ233">
            <v>-33.808599999872968</v>
          </cell>
          <cell r="DK233">
            <v>-35.967000000062399</v>
          </cell>
          <cell r="DL233">
            <v>-32.542249999940395</v>
          </cell>
          <cell r="DM233">
            <v>-32.483350000111386</v>
          </cell>
          <cell r="DN233">
            <v>-28.699499999987893</v>
          </cell>
          <cell r="DO233">
            <v>-23.41274999990128</v>
          </cell>
          <cell r="DP233">
            <v>-15.760499999974854</v>
          </cell>
          <cell r="DQ233">
            <v>-12.103950000018813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989.34701999998651</v>
          </cell>
          <cell r="G235">
            <v>1146.8287799999816</v>
          </cell>
          <cell r="H235">
            <v>1724.5368199999793</v>
          </cell>
          <cell r="I235">
            <v>1991.8191000000224</v>
          </cell>
          <cell r="J235">
            <v>2305.7579900000128</v>
          </cell>
          <cell r="K235">
            <v>2449.5135000000009</v>
          </cell>
          <cell r="L235">
            <v>2217.1286799999943</v>
          </cell>
          <cell r="M235">
            <v>2220.7776899999881</v>
          </cell>
          <cell r="N235">
            <v>1957.5251999999746</v>
          </cell>
          <cell r="O235">
            <v>1586.9978051304352</v>
          </cell>
          <cell r="P235">
            <v>1068.9173999999766</v>
          </cell>
          <cell r="Q235">
            <v>824.65176999999676</v>
          </cell>
          <cell r="R235">
            <v>20599.434399999678</v>
          </cell>
          <cell r="S235">
            <v>996.8855999999796</v>
          </cell>
          <cell r="T235">
            <v>1115.6543999999994</v>
          </cell>
          <cell r="U235">
            <v>1737.587200000009</v>
          </cell>
          <cell r="V235">
            <v>2006.9280000000144</v>
          </cell>
          <cell r="W235">
            <v>2323.1648000000278</v>
          </cell>
          <cell r="X235">
            <v>2468.1359999999986</v>
          </cell>
          <cell r="Y235">
            <v>2233.9343999999983</v>
          </cell>
          <cell r="Z235">
            <v>2237.6295999999857</v>
          </cell>
          <cell r="AA235">
            <v>1972.4639999999781</v>
          </cell>
          <cell r="AB235">
            <v>1599.0791999999783</v>
          </cell>
          <cell r="AC235">
            <v>1077.0719999999856</v>
          </cell>
          <cell r="AD235">
            <v>830.89919999998529</v>
          </cell>
          <cell r="AE235">
            <v>21265.248230000027</v>
          </cell>
          <cell r="AF235">
            <v>1029.0970799999777</v>
          </cell>
          <cell r="AG235">
            <v>1151.7511599999852</v>
          </cell>
          <cell r="AH235">
            <v>1793.7412200000254</v>
          </cell>
          <cell r="AI235">
            <v>2071.8045000000275</v>
          </cell>
          <cell r="AJ235">
            <v>2398.2933000000194</v>
          </cell>
          <cell r="AK235">
            <v>2547.8925000000163</v>
          </cell>
          <cell r="AL235">
            <v>2306.1027100000065</v>
          </cell>
          <cell r="AM235">
            <v>2309.9364799999748</v>
          </cell>
          <cell r="AN235">
            <v>2036.1476999999722</v>
          </cell>
          <cell r="AO235">
            <v>1650.7596100000083</v>
          </cell>
          <cell r="AP235">
            <v>1111.9095000000088</v>
          </cell>
          <cell r="AQ235">
            <v>857.8124700000044</v>
          </cell>
          <cell r="AR235">
            <v>-9.9195600003004074</v>
          </cell>
          <cell r="AS235">
            <v>-0.44267999997828156</v>
          </cell>
          <cell r="AT235">
            <v>-0.5644800000009127</v>
          </cell>
          <cell r="AU235">
            <v>-0.88536000001477078</v>
          </cell>
          <cell r="AV235">
            <v>-1.0584000000380911</v>
          </cell>
          <cell r="AW235">
            <v>-1.0415999999968335</v>
          </cell>
          <cell r="AX235">
            <v>-1.2347999999765307</v>
          </cell>
          <cell r="AY235">
            <v>-1.0676399999647401</v>
          </cell>
          <cell r="AZ235">
            <v>-1.0415999999968335</v>
          </cell>
          <cell r="BA235">
            <v>-0.9576000000233762</v>
          </cell>
          <cell r="BB235">
            <v>-0.75516000000061467</v>
          </cell>
          <cell r="BC235">
            <v>-0.45360000000800937</v>
          </cell>
          <cell r="BD235">
            <v>-0.41664000001037493</v>
          </cell>
          <cell r="BE235">
            <v>-85.922070000320673</v>
          </cell>
          <cell r="BF235">
            <v>-4.126410000026226</v>
          </cell>
          <cell r="BG235">
            <v>-4.8189300000085495</v>
          </cell>
          <cell r="BH235">
            <v>-7.2279599999310449</v>
          </cell>
          <cell r="BI235">
            <v>-8.3520000000135042</v>
          </cell>
          <cell r="BJ235">
            <v>-9.6822299999766983</v>
          </cell>
          <cell r="BK235">
            <v>-10.309499999973923</v>
          </cell>
          <cell r="BL235">
            <v>-9.3046500000054948</v>
          </cell>
          <cell r="BM235">
            <v>-9.2776799999992363</v>
          </cell>
          <cell r="BN235">
            <v>-8.2998000000370666</v>
          </cell>
          <cell r="BO235">
            <v>-6.6346200000261888</v>
          </cell>
          <cell r="BP235">
            <v>-4.4631000000517815</v>
          </cell>
          <cell r="BQ235">
            <v>-3.4251899999799207</v>
          </cell>
          <cell r="BR235">
            <v>-154.15047999937087</v>
          </cell>
          <cell r="BS235">
            <v>-7.4201599999796599</v>
          </cell>
          <cell r="BT235">
            <v>-8.3036799999536015</v>
          </cell>
          <cell r="BU235">
            <v>-13.012560000061058</v>
          </cell>
          <cell r="BV235">
            <v>-14.995200000004843</v>
          </cell>
          <cell r="BW235">
            <v>-17.377360000042245</v>
          </cell>
          <cell r="BX235">
            <v>-18.479999999981374</v>
          </cell>
          <cell r="BY235">
            <v>-16.749919999972917</v>
          </cell>
          <cell r="BZ235">
            <v>-16.749920000031125</v>
          </cell>
          <cell r="CA235">
            <v>-14.731199999980163</v>
          </cell>
          <cell r="CB235">
            <v>-12.085039999976289</v>
          </cell>
          <cell r="CC235">
            <v>-8.0255999999353662</v>
          </cell>
          <cell r="CD235">
            <v>-6.2198400000343099</v>
          </cell>
          <cell r="CE235">
            <v>-175.17226999998093</v>
          </cell>
          <cell r="CF235">
            <v>-8.4629999999888241</v>
          </cell>
          <cell r="CG235">
            <v>-9.4530799999483861</v>
          </cell>
          <cell r="CH235">
            <v>-14.810249999980442</v>
          </cell>
          <cell r="CI235">
            <v>-17.035200000042096</v>
          </cell>
          <cell r="CJ235">
            <v>-19.775209999992512</v>
          </cell>
          <cell r="CK235">
            <v>-21.021000000007916</v>
          </cell>
          <cell r="CL235">
            <v>-19.069959999993443</v>
          </cell>
          <cell r="CM235">
            <v>-19.013539999956265</v>
          </cell>
          <cell r="CN235">
            <v>-16.73489999998128</v>
          </cell>
          <cell r="CO235">
            <v>-13.569009999977425</v>
          </cell>
          <cell r="CP235">
            <v>-9.1182000000262633</v>
          </cell>
          <cell r="CQ235">
            <v>-7.1089200000278652</v>
          </cell>
          <cell r="CR235">
            <v>-286.99676000047475</v>
          </cell>
          <cell r="CS235">
            <v>-13.889240000047721</v>
          </cell>
          <cell r="CT235">
            <v>-15.559040000080131</v>
          </cell>
          <cell r="CU235">
            <v>-24.156439999933355</v>
          </cell>
          <cell r="CV235">
            <v>-27.986399999936111</v>
          </cell>
          <cell r="CW235">
            <v>-32.313159999903291</v>
          </cell>
          <cell r="CX235">
            <v>-34.362000000081025</v>
          </cell>
          <cell r="CY235">
            <v>-31.115320000040811</v>
          </cell>
          <cell r="CZ235">
            <v>-31.229399999952875</v>
          </cell>
          <cell r="DA235">
            <v>-27.461999999999534</v>
          </cell>
          <cell r="DB235">
            <v>-22.274119999958202</v>
          </cell>
          <cell r="DC235">
            <v>-15.041999999899417</v>
          </cell>
          <cell r="DD235">
            <v>-11.607640000060201</v>
          </cell>
          <cell r="DE235">
            <v>-300.69875000044703</v>
          </cell>
          <cell r="DF235">
            <v>-14.577750000054948</v>
          </cell>
          <cell r="DG235">
            <v>-16.833050000015646</v>
          </cell>
          <cell r="DH235">
            <v>-25.297550000017509</v>
          </cell>
          <cell r="DI235">
            <v>-29.212500000023283</v>
          </cell>
          <cell r="DJ235">
            <v>-33.808599999872968</v>
          </cell>
          <cell r="DK235">
            <v>-35.967000000062399</v>
          </cell>
          <cell r="DL235">
            <v>-32.542249999940395</v>
          </cell>
          <cell r="DM235">
            <v>-32.483350000111386</v>
          </cell>
          <cell r="DN235">
            <v>-28.699499999987893</v>
          </cell>
          <cell r="DO235">
            <v>-23.41274999990128</v>
          </cell>
          <cell r="DP235">
            <v>-15.760499999974854</v>
          </cell>
          <cell r="DQ235">
            <v>-12.103950000018813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-134281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-139743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-139743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-150769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-150769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-127553.12999999989</v>
          </cell>
          <cell r="R242">
            <v>-134864.80000000075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-134864.80000000075</v>
          </cell>
          <cell r="AE242">
            <v>-137245.40000000037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-137245.40000000037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-8.0209999999969472E-6</v>
          </cell>
          <cell r="AF253">
            <v>0</v>
          </cell>
          <cell r="AG253">
            <v>0</v>
          </cell>
          <cell r="AH253">
            <v>0</v>
          </cell>
          <cell r="AI253">
            <v>-8.0210000000004167E-6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5.1000000000911427E-8</v>
          </cell>
          <cell r="BS253">
            <v>0</v>
          </cell>
          <cell r="BT253">
            <v>0</v>
          </cell>
          <cell r="BU253">
            <v>5.1000000000911427E-8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3.6999999999953737E-7</v>
          </cell>
          <cell r="DF253">
            <v>0</v>
          </cell>
          <cell r="DG253">
            <v>0</v>
          </cell>
          <cell r="DH253">
            <v>8.5000000000362563E-8</v>
          </cell>
          <cell r="DI253">
            <v>2.8500000000264425E-7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-21259.394599989057</v>
          </cell>
          <cell r="AF255">
            <v>-2053.5117000006139</v>
          </cell>
          <cell r="AG255">
            <v>-4126.4808999998495</v>
          </cell>
          <cell r="AH255">
            <v>-3706.9579000007361</v>
          </cell>
          <cell r="AI255">
            <v>-3533.896599999629</v>
          </cell>
          <cell r="AJ255">
            <v>0</v>
          </cell>
          <cell r="AK255">
            <v>-391.25320000015199</v>
          </cell>
          <cell r="AL255">
            <v>-484.43170000053942</v>
          </cell>
          <cell r="AM255">
            <v>-675.06401999853551</v>
          </cell>
          <cell r="AN255">
            <v>-1413.697719999589</v>
          </cell>
          <cell r="AO255">
            <v>-2053.0310599990189</v>
          </cell>
          <cell r="AP255">
            <v>-3980.1310999998823</v>
          </cell>
          <cell r="AQ255">
            <v>1159.0612999983132</v>
          </cell>
          <cell r="AR255">
            <v>18.750570029020309</v>
          </cell>
          <cell r="AS255">
            <v>1.4428000003099442</v>
          </cell>
          <cell r="AT255">
            <v>2.3338000010699034</v>
          </cell>
          <cell r="AU255">
            <v>2.3070999998599291</v>
          </cell>
          <cell r="AV255">
            <v>4.2032000003382564</v>
          </cell>
          <cell r="AW255">
            <v>0</v>
          </cell>
          <cell r="AX255">
            <v>0.79679999966174364</v>
          </cell>
          <cell r="AY255">
            <v>1.1560999993234873</v>
          </cell>
          <cell r="AZ255">
            <v>0.39179999940097332</v>
          </cell>
          <cell r="BA255">
            <v>0.46387000009417534</v>
          </cell>
          <cell r="BB255">
            <v>1.4046999998390675</v>
          </cell>
          <cell r="BC255">
            <v>2.588000001385808</v>
          </cell>
          <cell r="BD255">
            <v>1.6623999997973442</v>
          </cell>
          <cell r="BE255">
            <v>171.31865999102592</v>
          </cell>
          <cell r="BF255">
            <v>11.872999999672174</v>
          </cell>
          <cell r="BG255">
            <v>18.292099999263883</v>
          </cell>
          <cell r="BH255">
            <v>21.823200000450015</v>
          </cell>
          <cell r="BI255">
            <v>24.524600000120699</v>
          </cell>
          <cell r="BJ255">
            <v>3.065500000026077</v>
          </cell>
          <cell r="BK255">
            <v>8.3366999998688698</v>
          </cell>
          <cell r="BL255">
            <v>7.9409500006586313</v>
          </cell>
          <cell r="BM255">
            <v>3.7136400006711483</v>
          </cell>
          <cell r="BN255">
            <v>25.580129999667406</v>
          </cell>
          <cell r="BO255">
            <v>23.626040000468493</v>
          </cell>
          <cell r="BP255">
            <v>12.135999999940395</v>
          </cell>
          <cell r="BQ255">
            <v>10.40679999999702</v>
          </cell>
          <cell r="BR255">
            <v>411.48154999315739</v>
          </cell>
          <cell r="BS255">
            <v>26.123499998822808</v>
          </cell>
          <cell r="BT255">
            <v>25.114299999549985</v>
          </cell>
          <cell r="BU255">
            <v>52.015300000086427</v>
          </cell>
          <cell r="BV255">
            <v>57.974499999545515</v>
          </cell>
          <cell r="BW255">
            <v>22.404899999964982</v>
          </cell>
          <cell r="BX255">
            <v>22.034099999815226</v>
          </cell>
          <cell r="BY255">
            <v>31.345100000500679</v>
          </cell>
          <cell r="BZ255">
            <v>8.7309300005435944</v>
          </cell>
          <cell r="CA255">
            <v>40.332200000062585</v>
          </cell>
          <cell r="CB255">
            <v>42.492420000955462</v>
          </cell>
          <cell r="CC255">
            <v>49.974600000306964</v>
          </cell>
          <cell r="CD255">
            <v>32.939699999988079</v>
          </cell>
          <cell r="CE255">
            <v>494.71110001206398</v>
          </cell>
          <cell r="CF255">
            <v>25.183100000023842</v>
          </cell>
          <cell r="CG255">
            <v>43.452099999412894</v>
          </cell>
          <cell r="CH255">
            <v>31.659399999305606</v>
          </cell>
          <cell r="CI255">
            <v>57.417600000277162</v>
          </cell>
          <cell r="CJ255">
            <v>40.699599999934435</v>
          </cell>
          <cell r="CK255">
            <v>76.162979999557137</v>
          </cell>
          <cell r="CL255">
            <v>23.992080001160502</v>
          </cell>
          <cell r="CM255">
            <v>25.607219999656081</v>
          </cell>
          <cell r="CN255">
            <v>48.08631999976933</v>
          </cell>
          <cell r="CO255">
            <v>45.015199998393655</v>
          </cell>
          <cell r="CP255">
            <v>46.720499999821186</v>
          </cell>
          <cell r="CQ255">
            <v>30.714999999850988</v>
          </cell>
          <cell r="CR255">
            <v>907.44728000462055</v>
          </cell>
          <cell r="CS255">
            <v>62.849999999627471</v>
          </cell>
          <cell r="CT255">
            <v>84.818500000983477</v>
          </cell>
          <cell r="CU255">
            <v>46.029699999839067</v>
          </cell>
          <cell r="CV255">
            <v>98.751900000497699</v>
          </cell>
          <cell r="CW255">
            <v>45.088299999944866</v>
          </cell>
          <cell r="CX255">
            <v>179.00900000147521</v>
          </cell>
          <cell r="CY255">
            <v>40.484199998900294</v>
          </cell>
          <cell r="CZ255">
            <v>37.305980000644922</v>
          </cell>
          <cell r="DA255">
            <v>87.935300000011921</v>
          </cell>
          <cell r="DB255">
            <v>92.521800000220537</v>
          </cell>
          <cell r="DC255">
            <v>74.552799999713898</v>
          </cell>
          <cell r="DD255">
            <v>58.099799999967217</v>
          </cell>
          <cell r="DE255">
            <v>854.82463002204895</v>
          </cell>
          <cell r="DF255">
            <v>51.94400000013411</v>
          </cell>
          <cell r="DG255">
            <v>52.930400000885129</v>
          </cell>
          <cell r="DH255">
            <v>56.267099998891354</v>
          </cell>
          <cell r="DI255">
            <v>98.259200000204146</v>
          </cell>
          <cell r="DJ255">
            <v>66.99239999987185</v>
          </cell>
          <cell r="DK255">
            <v>146.32360000163317</v>
          </cell>
          <cell r="DL255">
            <v>74.264000000432134</v>
          </cell>
          <cell r="DM255">
            <v>45.582499999552965</v>
          </cell>
          <cell r="DN255">
            <v>81.902529999613762</v>
          </cell>
          <cell r="DO255">
            <v>60.263900000602007</v>
          </cell>
          <cell r="DP255">
            <v>59.826999999582767</v>
          </cell>
          <cell r="DQ255">
            <v>60.26799999922514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442.42490001022816</v>
          </cell>
          <cell r="BS258">
            <v>23.878399999812245</v>
          </cell>
          <cell r="BT258">
            <v>44.274100000038743</v>
          </cell>
          <cell r="BU258">
            <v>40.010299999266863</v>
          </cell>
          <cell r="BV258">
            <v>38.03969999961555</v>
          </cell>
          <cell r="BW258">
            <v>55.71309999935329</v>
          </cell>
          <cell r="BX258">
            <v>73.1706000007689</v>
          </cell>
          <cell r="BY258">
            <v>38.601299999281764</v>
          </cell>
          <cell r="BZ258">
            <v>17.490900000557303</v>
          </cell>
          <cell r="CA258">
            <v>23.778500000014901</v>
          </cell>
          <cell r="CB258">
            <v>38.435099998489022</v>
          </cell>
          <cell r="CC258">
            <v>29.362900000065565</v>
          </cell>
          <cell r="CD258">
            <v>19.669999999925494</v>
          </cell>
          <cell r="CE258">
            <v>535.33839996159077</v>
          </cell>
          <cell r="CF258">
            <v>26.706000000238419</v>
          </cell>
          <cell r="CG258">
            <v>44.508600000292063</v>
          </cell>
          <cell r="CH258">
            <v>52.720000000670552</v>
          </cell>
          <cell r="CI258">
            <v>28.751199999824166</v>
          </cell>
          <cell r="CJ258">
            <v>52.590099999681115</v>
          </cell>
          <cell r="CK258">
            <v>96.547399999573827</v>
          </cell>
          <cell r="CL258">
            <v>27.274500001221895</v>
          </cell>
          <cell r="CM258">
            <v>22.786500001326203</v>
          </cell>
          <cell r="CN258">
            <v>43.959000000730157</v>
          </cell>
          <cell r="CO258">
            <v>60.247099999338388</v>
          </cell>
          <cell r="CP258">
            <v>47.893500000238419</v>
          </cell>
          <cell r="CQ258">
            <v>31.354499999433756</v>
          </cell>
          <cell r="CR258">
            <v>953.8975999802351</v>
          </cell>
          <cell r="CS258">
            <v>44.623999999836087</v>
          </cell>
          <cell r="CT258">
            <v>92.77449999935925</v>
          </cell>
          <cell r="CU258">
            <v>67.963999999687076</v>
          </cell>
          <cell r="CV258">
            <v>45.74900000076741</v>
          </cell>
          <cell r="CW258">
            <v>95.979600001126528</v>
          </cell>
          <cell r="CX258">
            <v>191.75140000134706</v>
          </cell>
          <cell r="CY258">
            <v>71.145500000566244</v>
          </cell>
          <cell r="CZ258">
            <v>65.574000000953674</v>
          </cell>
          <cell r="DA258">
            <v>83.200000001117587</v>
          </cell>
          <cell r="DB258">
            <v>94.759600000455976</v>
          </cell>
          <cell r="DC258">
            <v>41.871999999508262</v>
          </cell>
          <cell r="DD258">
            <v>58.504000000655651</v>
          </cell>
          <cell r="DE258">
            <v>949.73449999094009</v>
          </cell>
          <cell r="DF258">
            <v>41.219000000506639</v>
          </cell>
          <cell r="DG258">
            <v>76.496500000357628</v>
          </cell>
          <cell r="DH258">
            <v>84.485999999567866</v>
          </cell>
          <cell r="DI258">
            <v>38.907999999821186</v>
          </cell>
          <cell r="DJ258">
            <v>102.82799999974668</v>
          </cell>
          <cell r="DK258">
            <v>140.1765000000596</v>
          </cell>
          <cell r="DL258">
            <v>76.733000000938773</v>
          </cell>
          <cell r="DM258">
            <v>60.142500000074506</v>
          </cell>
          <cell r="DN258">
            <v>119.38099999912083</v>
          </cell>
          <cell r="DO258">
            <v>73.786499999463558</v>
          </cell>
          <cell r="DP258">
            <v>93.64049999974668</v>
          </cell>
          <cell r="DQ258">
            <v>41.937000000849366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-134281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-127553.12999999989</v>
          </cell>
          <cell r="R262">
            <v>-274607.80000000447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-139743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-134864.80000000075</v>
          </cell>
          <cell r="AE262">
            <v>-309273.79460802674</v>
          </cell>
          <cell r="AF262">
            <v>-2053.5117000006139</v>
          </cell>
          <cell r="AG262">
            <v>-4126.4808999998495</v>
          </cell>
          <cell r="AH262">
            <v>-3706.9579000007361</v>
          </cell>
          <cell r="AI262">
            <v>-3533.896608020179</v>
          </cell>
          <cell r="AJ262">
            <v>0</v>
          </cell>
          <cell r="AK262">
            <v>-391.25320000015199</v>
          </cell>
          <cell r="AL262">
            <v>-151253.43170000613</v>
          </cell>
          <cell r="AM262">
            <v>-675.06401999853551</v>
          </cell>
          <cell r="AN262">
            <v>-1413.697719999589</v>
          </cell>
          <cell r="AO262">
            <v>-2053.0310599990189</v>
          </cell>
          <cell r="AP262">
            <v>-3980.1310999998823</v>
          </cell>
          <cell r="AQ262">
            <v>-136086.3387000002</v>
          </cell>
          <cell r="AR262">
            <v>18.750569999217987</v>
          </cell>
          <cell r="AS262">
            <v>1.4428000003099442</v>
          </cell>
          <cell r="AT262">
            <v>2.3338000010699034</v>
          </cell>
          <cell r="AU262">
            <v>2.3070999998599291</v>
          </cell>
          <cell r="AV262">
            <v>4.2032000003382564</v>
          </cell>
          <cell r="AW262">
            <v>0</v>
          </cell>
          <cell r="AX262">
            <v>0.79679999966174364</v>
          </cell>
          <cell r="AY262">
            <v>1.1560999974608421</v>
          </cell>
          <cell r="AZ262">
            <v>0.39179999940097332</v>
          </cell>
          <cell r="BA262">
            <v>0.46387000009417534</v>
          </cell>
          <cell r="BB262">
            <v>1.4046999998390675</v>
          </cell>
          <cell r="BC262">
            <v>2.588000001385808</v>
          </cell>
          <cell r="BD262">
            <v>1.6623999997973442</v>
          </cell>
          <cell r="BE262">
            <v>171.31865999102592</v>
          </cell>
          <cell r="BF262">
            <v>11.872999999672174</v>
          </cell>
          <cell r="BG262">
            <v>18.292099999263883</v>
          </cell>
          <cell r="BH262">
            <v>21.823200000450015</v>
          </cell>
          <cell r="BI262">
            <v>24.524600000120699</v>
          </cell>
          <cell r="BJ262">
            <v>3.065500000026077</v>
          </cell>
          <cell r="BK262">
            <v>8.3366999998688698</v>
          </cell>
          <cell r="BL262">
            <v>7.9409500062465668</v>
          </cell>
          <cell r="BM262">
            <v>3.7136400006711483</v>
          </cell>
          <cell r="BN262">
            <v>25.580129999667406</v>
          </cell>
          <cell r="BO262">
            <v>23.626040000468493</v>
          </cell>
          <cell r="BP262">
            <v>12.135999999940395</v>
          </cell>
          <cell r="BQ262">
            <v>10.406799998134375</v>
          </cell>
          <cell r="BR262">
            <v>853.90645009279251</v>
          </cell>
          <cell r="BS262">
            <v>50.001899998635054</v>
          </cell>
          <cell r="BT262">
            <v>69.388400003314018</v>
          </cell>
          <cell r="BU262">
            <v>92.025600053369999</v>
          </cell>
          <cell r="BV262">
            <v>96.014200000092387</v>
          </cell>
          <cell r="BW262">
            <v>78.117999998852611</v>
          </cell>
          <cell r="BX262">
            <v>95.204700000584126</v>
          </cell>
          <cell r="BY262">
            <v>69.946400001645088</v>
          </cell>
          <cell r="BZ262">
            <v>26.221830002963543</v>
          </cell>
          <cell r="CA262">
            <v>64.110700003802776</v>
          </cell>
          <cell r="CB262">
            <v>80.927519999444485</v>
          </cell>
          <cell r="CC262">
            <v>79.337499998509884</v>
          </cell>
          <cell r="CD262">
            <v>52.609700001776218</v>
          </cell>
          <cell r="CE262">
            <v>1030.0495000481606</v>
          </cell>
          <cell r="CF262">
            <v>51.88910000026226</v>
          </cell>
          <cell r="CG262">
            <v>87.960699997842312</v>
          </cell>
          <cell r="CH262">
            <v>84.379399999976158</v>
          </cell>
          <cell r="CI262">
            <v>86.168800000101328</v>
          </cell>
          <cell r="CJ262">
            <v>93.289700001478195</v>
          </cell>
          <cell r="CK262">
            <v>172.71037999540567</v>
          </cell>
          <cell r="CL262">
            <v>51.266580000519753</v>
          </cell>
          <cell r="CM262">
            <v>48.393720000982285</v>
          </cell>
          <cell r="CN262">
            <v>92.045320004224777</v>
          </cell>
          <cell r="CO262">
            <v>105.2622999958694</v>
          </cell>
          <cell r="CP262">
            <v>94.614000000059605</v>
          </cell>
          <cell r="CQ262">
            <v>62.069499991834164</v>
          </cell>
          <cell r="CR262">
            <v>1861.3448799848557</v>
          </cell>
          <cell r="CS262">
            <v>107.47399999946356</v>
          </cell>
          <cell r="CT262">
            <v>177.59299999848008</v>
          </cell>
          <cell r="CU262">
            <v>113.99370000138879</v>
          </cell>
          <cell r="CV262">
            <v>144.50090000033379</v>
          </cell>
          <cell r="CW262">
            <v>141.06790000014007</v>
          </cell>
          <cell r="CX262">
            <v>370.76040000095963</v>
          </cell>
          <cell r="CY262">
            <v>111.62970000505447</v>
          </cell>
          <cell r="CZ262">
            <v>102.87997999787331</v>
          </cell>
          <cell r="DA262">
            <v>171.13530000299215</v>
          </cell>
          <cell r="DB262">
            <v>187.28140000253916</v>
          </cell>
          <cell r="DC262">
            <v>116.42479999735951</v>
          </cell>
          <cell r="DD262">
            <v>116.6038000062108</v>
          </cell>
          <cell r="DE262">
            <v>1804.5591303706169</v>
          </cell>
          <cell r="DF262">
            <v>93.163000002503395</v>
          </cell>
          <cell r="DG262">
            <v>129.4269000031054</v>
          </cell>
          <cell r="DH262">
            <v>140.75310008600354</v>
          </cell>
          <cell r="DI262">
            <v>137.16720028407872</v>
          </cell>
          <cell r="DJ262">
            <v>169.82039999961853</v>
          </cell>
          <cell r="DK262">
            <v>286.50010000169277</v>
          </cell>
          <cell r="DL262">
            <v>150.99699999392033</v>
          </cell>
          <cell r="DM262">
            <v>105.72499999776483</v>
          </cell>
          <cell r="DN262">
            <v>201.28352999687195</v>
          </cell>
          <cell r="DO262">
            <v>134.05040000379086</v>
          </cell>
          <cell r="DP262">
            <v>153.4674999974668</v>
          </cell>
          <cell r="DQ262">
            <v>102.20499999821186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-3.8159999999988941</v>
          </cell>
          <cell r="K269">
            <v>0</v>
          </cell>
          <cell r="L269">
            <v>0</v>
          </cell>
          <cell r="M269">
            <v>-180.57999999999447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-1156.6100000000151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-9.4800000000032014</v>
          </cell>
          <cell r="X269">
            <v>0</v>
          </cell>
          <cell r="Y269">
            <v>0</v>
          </cell>
          <cell r="Z269">
            <v>-1147.1300000000047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-2842.3509999999078</v>
          </cell>
          <cell r="AF269">
            <v>0</v>
          </cell>
          <cell r="AG269">
            <v>0</v>
          </cell>
          <cell r="AH269">
            <v>-139.74199999999837</v>
          </cell>
          <cell r="AI269">
            <v>0</v>
          </cell>
          <cell r="AJ269">
            <v>-15.609000000011292</v>
          </cell>
          <cell r="AK269">
            <v>0</v>
          </cell>
          <cell r="AL269">
            <v>-271.93999999998778</v>
          </cell>
          <cell r="AM269">
            <v>-2415.0599999999977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0.20300000003771856</v>
          </cell>
          <cell r="AS269">
            <v>0</v>
          </cell>
          <cell r="AT269">
            <v>0</v>
          </cell>
          <cell r="AU269">
            <v>-9.9999999983992893E-3</v>
          </cell>
          <cell r="AV269">
            <v>0</v>
          </cell>
          <cell r="AW269">
            <v>0</v>
          </cell>
          <cell r="AX269">
            <v>1.4999999999417923E-2</v>
          </cell>
          <cell r="AY269">
            <v>0</v>
          </cell>
          <cell r="AZ269">
            <v>6.8000000013853423E-2</v>
          </cell>
          <cell r="BA269">
            <v>0.1299999999901047</v>
          </cell>
          <cell r="BB269">
            <v>0</v>
          </cell>
          <cell r="BC269">
            <v>0</v>
          </cell>
          <cell r="BD269">
            <v>0</v>
          </cell>
          <cell r="BE269">
            <v>1.9729000000224914</v>
          </cell>
          <cell r="BF269">
            <v>0</v>
          </cell>
          <cell r="BG269">
            <v>0</v>
          </cell>
          <cell r="BH269">
            <v>-6.1000000005151378E-3</v>
          </cell>
          <cell r="BI269">
            <v>0</v>
          </cell>
          <cell r="BJ269">
            <v>0</v>
          </cell>
          <cell r="BK269">
            <v>0</v>
          </cell>
          <cell r="BL269">
            <v>1.1100000000005821</v>
          </cell>
          <cell r="BM269">
            <v>0.72899999999208376</v>
          </cell>
          <cell r="BN269">
            <v>0.13999999999941792</v>
          </cell>
          <cell r="BO269">
            <v>0</v>
          </cell>
          <cell r="BP269">
            <v>0</v>
          </cell>
          <cell r="BQ269">
            <v>0</v>
          </cell>
          <cell r="BR269">
            <v>6.3510000000242144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4.499999999825377E-2</v>
          </cell>
          <cell r="BX269">
            <v>0</v>
          </cell>
          <cell r="BY269">
            <v>2.8329999999987194</v>
          </cell>
          <cell r="BZ269">
            <v>3.3400000000256114</v>
          </cell>
          <cell r="CA269">
            <v>0.13300000000162981</v>
          </cell>
          <cell r="CB269">
            <v>0</v>
          </cell>
          <cell r="CC269">
            <v>0</v>
          </cell>
          <cell r="CD269">
            <v>0</v>
          </cell>
          <cell r="CE269">
            <v>3.5983000000123866</v>
          </cell>
          <cell r="CF269">
            <v>0</v>
          </cell>
          <cell r="CG269">
            <v>0</v>
          </cell>
          <cell r="CH269">
            <v>5.9300000000803266E-2</v>
          </cell>
          <cell r="CI269">
            <v>0</v>
          </cell>
          <cell r="CJ269">
            <v>8.4999999999126885E-2</v>
          </cell>
          <cell r="CK269">
            <v>0</v>
          </cell>
          <cell r="CL269">
            <v>1.5339999999850988</v>
          </cell>
          <cell r="CM269">
            <v>1.720000000030268</v>
          </cell>
          <cell r="CN269">
            <v>0.20000000001164153</v>
          </cell>
          <cell r="CO269">
            <v>0</v>
          </cell>
          <cell r="CP269">
            <v>0</v>
          </cell>
          <cell r="CQ269">
            <v>0</v>
          </cell>
          <cell r="CR269">
            <v>5.2839000000385568</v>
          </cell>
          <cell r="CS269">
            <v>0</v>
          </cell>
          <cell r="CT269">
            <v>0</v>
          </cell>
          <cell r="CU269">
            <v>6.9000000003143214E-3</v>
          </cell>
          <cell r="CV269">
            <v>0</v>
          </cell>
          <cell r="CW269">
            <v>5.9999999997671694E-2</v>
          </cell>
          <cell r="CX269">
            <v>0.4069999999992433</v>
          </cell>
          <cell r="CY269">
            <v>1.5599999999976717</v>
          </cell>
          <cell r="CZ269">
            <v>2.9300000000512227</v>
          </cell>
          <cell r="DA269">
            <v>0.31999999999970896</v>
          </cell>
          <cell r="DB269">
            <v>0</v>
          </cell>
          <cell r="DC269">
            <v>0</v>
          </cell>
          <cell r="DD269">
            <v>0</v>
          </cell>
          <cell r="DE269">
            <v>9.6300000000046566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6.6099999999860302</v>
          </cell>
          <cell r="DM269">
            <v>3.0200000000040745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0.31899999999995998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0.31899999999995998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-3.8159999999988941</v>
          </cell>
          <cell r="K273">
            <v>0</v>
          </cell>
          <cell r="L273">
            <v>0</v>
          </cell>
          <cell r="M273">
            <v>-180.57999999999447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-1156.609999999986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-9.4800000000032014</v>
          </cell>
          <cell r="X273">
            <v>0</v>
          </cell>
          <cell r="Y273">
            <v>0</v>
          </cell>
          <cell r="Z273">
            <v>-1147.1300000000047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-2842.3510000000242</v>
          </cell>
          <cell r="AF273">
            <v>0</v>
          </cell>
          <cell r="AG273">
            <v>0</v>
          </cell>
          <cell r="AH273">
            <v>-139.74199999999837</v>
          </cell>
          <cell r="AI273">
            <v>0</v>
          </cell>
          <cell r="AJ273">
            <v>-15.609000000011292</v>
          </cell>
          <cell r="AK273">
            <v>0</v>
          </cell>
          <cell r="AL273">
            <v>-271.93999999998778</v>
          </cell>
          <cell r="AM273">
            <v>-2415.0599999999977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0.2029999999795109</v>
          </cell>
          <cell r="AS273">
            <v>0</v>
          </cell>
          <cell r="AT273">
            <v>0</v>
          </cell>
          <cell r="AU273">
            <v>-9.9999999983992893E-3</v>
          </cell>
          <cell r="AV273">
            <v>0</v>
          </cell>
          <cell r="AW273">
            <v>0</v>
          </cell>
          <cell r="AX273">
            <v>1.4999999999417923E-2</v>
          </cell>
          <cell r="AY273">
            <v>0</v>
          </cell>
          <cell r="AZ273">
            <v>6.8000000013853423E-2</v>
          </cell>
          <cell r="BA273">
            <v>0.1299999999901047</v>
          </cell>
          <cell r="BB273">
            <v>0</v>
          </cell>
          <cell r="BC273">
            <v>0</v>
          </cell>
          <cell r="BD273">
            <v>0</v>
          </cell>
          <cell r="BE273">
            <v>1.9728999999933876</v>
          </cell>
          <cell r="BF273">
            <v>0</v>
          </cell>
          <cell r="BG273">
            <v>0</v>
          </cell>
          <cell r="BH273">
            <v>-6.1000000005151378E-3</v>
          </cell>
          <cell r="BI273">
            <v>0</v>
          </cell>
          <cell r="BJ273">
            <v>0</v>
          </cell>
          <cell r="BK273">
            <v>0</v>
          </cell>
          <cell r="BL273">
            <v>1.1100000000005821</v>
          </cell>
          <cell r="BM273">
            <v>0.72899999999208376</v>
          </cell>
          <cell r="BN273">
            <v>0.13999999999941792</v>
          </cell>
          <cell r="BO273">
            <v>0</v>
          </cell>
          <cell r="BP273">
            <v>0</v>
          </cell>
          <cell r="BQ273">
            <v>0</v>
          </cell>
          <cell r="BR273">
            <v>6.351000000082422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4.499999999825377E-2</v>
          </cell>
          <cell r="BX273">
            <v>0</v>
          </cell>
          <cell r="BY273">
            <v>2.8329999999987194</v>
          </cell>
          <cell r="BZ273">
            <v>3.3400000000256114</v>
          </cell>
          <cell r="CA273">
            <v>0.13300000000162981</v>
          </cell>
          <cell r="CB273">
            <v>0</v>
          </cell>
          <cell r="CC273">
            <v>0</v>
          </cell>
          <cell r="CD273">
            <v>0</v>
          </cell>
          <cell r="CE273">
            <v>3.9173000000300817</v>
          </cell>
          <cell r="CF273">
            <v>0</v>
          </cell>
          <cell r="CG273">
            <v>0</v>
          </cell>
          <cell r="CH273">
            <v>5.9300000000803266E-2</v>
          </cell>
          <cell r="CI273">
            <v>0</v>
          </cell>
          <cell r="CJ273">
            <v>8.4999999999126885E-2</v>
          </cell>
          <cell r="CK273">
            <v>0</v>
          </cell>
          <cell r="CL273">
            <v>1.8529999999882421</v>
          </cell>
          <cell r="CM273">
            <v>1.720000000030268</v>
          </cell>
          <cell r="CN273">
            <v>0.20000000001164153</v>
          </cell>
          <cell r="CO273">
            <v>0</v>
          </cell>
          <cell r="CP273">
            <v>0</v>
          </cell>
          <cell r="CQ273">
            <v>0</v>
          </cell>
          <cell r="CR273">
            <v>5.2838999999221414</v>
          </cell>
          <cell r="CS273">
            <v>0</v>
          </cell>
          <cell r="CT273">
            <v>0</v>
          </cell>
          <cell r="CU273">
            <v>6.9000000003143214E-3</v>
          </cell>
          <cell r="CV273">
            <v>0</v>
          </cell>
          <cell r="CW273">
            <v>5.9999999997671694E-2</v>
          </cell>
          <cell r="CX273">
            <v>0.4069999999992433</v>
          </cell>
          <cell r="CY273">
            <v>1.5599999999976717</v>
          </cell>
          <cell r="CZ273">
            <v>2.9300000000512227</v>
          </cell>
          <cell r="DA273">
            <v>0.31999999999970896</v>
          </cell>
          <cell r="DB273">
            <v>0</v>
          </cell>
          <cell r="DC273">
            <v>0</v>
          </cell>
          <cell r="DD273">
            <v>0</v>
          </cell>
          <cell r="DE273">
            <v>9.6300000000046566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6.6099999999860302</v>
          </cell>
          <cell r="DM273">
            <v>3.0200000000040745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-38924.793691337109</v>
          </cell>
          <cell r="G275">
            <v>-43165.985922634602</v>
          </cell>
          <cell r="H275">
            <v>-68894.727439418435</v>
          </cell>
          <cell r="I275">
            <v>-59253.036799907684</v>
          </cell>
          <cell r="J275">
            <v>-83241.890242308378</v>
          </cell>
          <cell r="K275">
            <v>-91702.61359551549</v>
          </cell>
          <cell r="L275">
            <v>-144423.03320801258</v>
          </cell>
          <cell r="M275">
            <v>-120271.85241094232</v>
          </cell>
          <cell r="N275">
            <v>-73992.97187563777</v>
          </cell>
          <cell r="O275">
            <v>-54969.033843562007</v>
          </cell>
          <cell r="P275">
            <v>-37190.152083739638</v>
          </cell>
          <cell r="Q275">
            <v>-56518.687022209167</v>
          </cell>
          <cell r="R275">
            <v>-962825.67696595192</v>
          </cell>
          <cell r="S275">
            <v>-38786.651909977198</v>
          </cell>
          <cell r="T275">
            <v>-39924.13235527277</v>
          </cell>
          <cell r="U275">
            <v>-66570.995448559523</v>
          </cell>
          <cell r="V275">
            <v>-65681.040951132774</v>
          </cell>
          <cell r="W275">
            <v>-93340.452966332436</v>
          </cell>
          <cell r="X275">
            <v>-107306.63225403428</v>
          </cell>
          <cell r="Y275">
            <v>-152721.2368594408</v>
          </cell>
          <cell r="Z275">
            <v>-136742.97717148066</v>
          </cell>
          <cell r="AA275">
            <v>-92471.655136346817</v>
          </cell>
          <cell r="AB275">
            <v>-65534.069766059518</v>
          </cell>
          <cell r="AC275">
            <v>-37764.885783523321</v>
          </cell>
          <cell r="AD275">
            <v>-65980.946363717318</v>
          </cell>
          <cell r="AE275">
            <v>-989900.9390809536</v>
          </cell>
          <cell r="AF275">
            <v>-42532.104690551758</v>
          </cell>
          <cell r="AG275">
            <v>-43071.956437110901</v>
          </cell>
          <cell r="AH275">
            <v>-70141.05752363801</v>
          </cell>
          <cell r="AI275">
            <v>-61345.38525159657</v>
          </cell>
          <cell r="AJ275">
            <v>-96859.513242840767</v>
          </cell>
          <cell r="AK275">
            <v>-95570.805901229382</v>
          </cell>
          <cell r="AL275">
            <v>-160616.2465519011</v>
          </cell>
          <cell r="AM275">
            <v>-141788.48068532348</v>
          </cell>
          <cell r="AN275">
            <v>-91673.949155241251</v>
          </cell>
          <cell r="AO275">
            <v>-67860.271744683385</v>
          </cell>
          <cell r="AP275">
            <v>-38188.42323179543</v>
          </cell>
          <cell r="AQ275">
            <v>-80252.744665324688</v>
          </cell>
          <cell r="AR275">
            <v>425.5604887008667</v>
          </cell>
          <cell r="AS275">
            <v>15.445602506399155</v>
          </cell>
          <cell r="AT275">
            <v>23.630646347999573</v>
          </cell>
          <cell r="AU275">
            <v>37.295968323945999</v>
          </cell>
          <cell r="AV275">
            <v>33.625620365142822</v>
          </cell>
          <cell r="AW275">
            <v>44.208441644906998</v>
          </cell>
          <cell r="AX275">
            <v>44.118364363908768</v>
          </cell>
          <cell r="AY275">
            <v>50.566677421331406</v>
          </cell>
          <cell r="AZ275">
            <v>66.751660406589508</v>
          </cell>
          <cell r="BA275">
            <v>44.046307563781738</v>
          </cell>
          <cell r="BB275">
            <v>30.938062056899071</v>
          </cell>
          <cell r="BC275">
            <v>15.333134308457375</v>
          </cell>
          <cell r="BD275">
            <v>19.600003272294998</v>
          </cell>
          <cell r="BE275">
            <v>3647.8945164680481</v>
          </cell>
          <cell r="BF275">
            <v>162.25597131252289</v>
          </cell>
          <cell r="BG275">
            <v>188.95761650800705</v>
          </cell>
          <cell r="BH275">
            <v>290.51786062121391</v>
          </cell>
          <cell r="BI275">
            <v>257.81460244953632</v>
          </cell>
          <cell r="BJ275">
            <v>363.64288271963596</v>
          </cell>
          <cell r="BK275">
            <v>392.20285329222679</v>
          </cell>
          <cell r="BL275">
            <v>465.69475170969963</v>
          </cell>
          <cell r="BM275">
            <v>590.11083650588989</v>
          </cell>
          <cell r="BN275">
            <v>382.18411698937416</v>
          </cell>
          <cell r="BO275">
            <v>259.31647372245789</v>
          </cell>
          <cell r="BP275">
            <v>153.72113999724388</v>
          </cell>
          <cell r="BQ275">
            <v>141.47541117668152</v>
          </cell>
          <cell r="BR275">
            <v>6319.4594054222107</v>
          </cell>
          <cell r="BS275">
            <v>287.6519261598587</v>
          </cell>
          <cell r="BT275">
            <v>316.33839082717896</v>
          </cell>
          <cell r="BU275">
            <v>467.05436751246452</v>
          </cell>
          <cell r="BV275">
            <v>444.59767265617847</v>
          </cell>
          <cell r="BW275">
            <v>627.69329853355885</v>
          </cell>
          <cell r="BX275">
            <v>615.03187388181686</v>
          </cell>
          <cell r="BY275">
            <v>862.3140889108181</v>
          </cell>
          <cell r="BZ275">
            <v>1054.722184240818</v>
          </cell>
          <cell r="CA275">
            <v>646.59626886248589</v>
          </cell>
          <cell r="CB275">
            <v>474.44757363200188</v>
          </cell>
          <cell r="CC275">
            <v>267.71642974019051</v>
          </cell>
          <cell r="CD275">
            <v>255.29532998800278</v>
          </cell>
          <cell r="CE275">
            <v>7281.679176568985</v>
          </cell>
          <cell r="CF275">
            <v>342.36688736081123</v>
          </cell>
          <cell r="CG275">
            <v>342.68409979343414</v>
          </cell>
          <cell r="CH275">
            <v>557.76062408089638</v>
          </cell>
          <cell r="CI275">
            <v>528.38145853579044</v>
          </cell>
          <cell r="CJ275">
            <v>725.43128256499767</v>
          </cell>
          <cell r="CK275">
            <v>725.82675567269325</v>
          </cell>
          <cell r="CL275">
            <v>976.51177600026131</v>
          </cell>
          <cell r="CM275">
            <v>1210.3175798654556</v>
          </cell>
          <cell r="CN275">
            <v>727.0160975754261</v>
          </cell>
          <cell r="CO275">
            <v>539.70232105255127</v>
          </cell>
          <cell r="CP275">
            <v>316.94248834252357</v>
          </cell>
          <cell r="CQ275">
            <v>288.73780563473701</v>
          </cell>
          <cell r="CR275">
            <v>11812.227385044098</v>
          </cell>
          <cell r="CS275">
            <v>579.03171527385712</v>
          </cell>
          <cell r="CT275">
            <v>569.19154188036919</v>
          </cell>
          <cell r="CU275">
            <v>909.58709970116615</v>
          </cell>
          <cell r="CV275">
            <v>871.33787697553635</v>
          </cell>
          <cell r="CW275">
            <v>1190.3977686017752</v>
          </cell>
          <cell r="CX275">
            <v>1168.0095146894455</v>
          </cell>
          <cell r="CY275">
            <v>1628.0304547548294</v>
          </cell>
          <cell r="CZ275">
            <v>1943.2482789158821</v>
          </cell>
          <cell r="DA275">
            <v>1175.8960519731045</v>
          </cell>
          <cell r="DB275">
            <v>780.52457970380783</v>
          </cell>
          <cell r="DC275">
            <v>522.03223437070847</v>
          </cell>
          <cell r="DD275">
            <v>474.94026878476143</v>
          </cell>
          <cell r="DE275">
            <v>13212.957144498825</v>
          </cell>
          <cell r="DF275">
            <v>584.30936601758003</v>
          </cell>
          <cell r="DG275">
            <v>559.41243657469749</v>
          </cell>
          <cell r="DH275">
            <v>836.2907742857933</v>
          </cell>
          <cell r="DI275">
            <v>888.54144886136055</v>
          </cell>
          <cell r="DJ275">
            <v>1208.6862879544497</v>
          </cell>
          <cell r="DK275">
            <v>1701.7650308310986</v>
          </cell>
          <cell r="DL275">
            <v>1747.1314845979214</v>
          </cell>
          <cell r="DM275">
            <v>2155.5788874328136</v>
          </cell>
          <cell r="DN275">
            <v>1411.3172068893909</v>
          </cell>
          <cell r="DO275">
            <v>996.76322773098946</v>
          </cell>
          <cell r="DP275">
            <v>597.91947224736214</v>
          </cell>
          <cell r="DQ275">
            <v>525.24152135848999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F277">
            <v>-7.4927146100520758E-3</v>
          </cell>
          <cell r="G277">
            <v>-9.2850662943675388E-3</v>
          </cell>
          <cell r="H277">
            <v>-1.475208145657092E-2</v>
          </cell>
          <cell r="I277">
            <v>-1.3504543530292068E-2</v>
          </cell>
          <cell r="J277">
            <v>-1.8224649177277286E-2</v>
          </cell>
          <cell r="K277">
            <v>-1.9216971880165801E-2</v>
          </cell>
          <cell r="L277">
            <v>-2.6157514622866529E-2</v>
          </cell>
          <cell r="M277">
            <v>-2.2781085993763384E-2</v>
          </cell>
          <cell r="N277">
            <v>-1.6037053394835965E-2</v>
          </cell>
          <cell r="O277">
            <v>-1.2116636428896044E-2</v>
          </cell>
          <cell r="P277">
            <v>-7.921454795088323E-3</v>
          </cell>
          <cell r="Q277">
            <v>-1.0838806310722759E-2</v>
          </cell>
          <cell r="R277">
            <v>-1.6570890268500449E-2</v>
          </cell>
          <cell r="S277">
            <v>-7.4503099038345511E-3</v>
          </cell>
          <cell r="T277">
            <v>-8.8327140839545848E-3</v>
          </cell>
          <cell r="U277">
            <v>-1.4221380312260834E-2</v>
          </cell>
          <cell r="V277">
            <v>-1.4940770706193263E-2</v>
          </cell>
          <cell r="W277">
            <v>-2.0390867623397924E-2</v>
          </cell>
          <cell r="X277">
            <v>-2.2429683941371792E-2</v>
          </cell>
          <cell r="Y277">
            <v>-2.758640988634653E-2</v>
          </cell>
          <cell r="Z277">
            <v>-2.5837180412739968E-2</v>
          </cell>
          <cell r="AA277">
            <v>-1.9986026177981842E-2</v>
          </cell>
          <cell r="AB277">
            <v>-1.441981797511005E-2</v>
          </cell>
          <cell r="AC277">
            <v>-8.0185956608040954E-3</v>
          </cell>
          <cell r="AD277">
            <v>-1.2618932232030033E-2</v>
          </cell>
          <cell r="AE277">
            <v>-1.7024588389599415E-2</v>
          </cell>
          <cell r="AF277">
            <v>-8.1651694437177014E-3</v>
          </cell>
          <cell r="AG277">
            <v>-9.5271249589643503E-3</v>
          </cell>
          <cell r="AH277">
            <v>-1.4965600955164859E-2</v>
          </cell>
          <cell r="AI277">
            <v>-1.3962683390044361E-2</v>
          </cell>
          <cell r="AJ277">
            <v>-2.1148736137885038E-2</v>
          </cell>
          <cell r="AK277">
            <v>-1.9956515808267739E-2</v>
          </cell>
          <cell r="AL277">
            <v>-2.8985798338659663E-2</v>
          </cell>
          <cell r="AM277">
            <v>-2.674493629415764E-2</v>
          </cell>
          <cell r="AN277">
            <v>-1.9809634134112741E-2</v>
          </cell>
          <cell r="AO277">
            <v>-1.4925786553259712E-2</v>
          </cell>
          <cell r="AP277">
            <v>-8.0983818383835171E-3</v>
          </cell>
          <cell r="AQ277">
            <v>-1.5333932416382368E-2</v>
          </cell>
          <cell r="AR277">
            <v>7.3119965513512852E-6</v>
          </cell>
          <cell r="AS277">
            <v>2.9600130702078786E-6</v>
          </cell>
          <cell r="AT277">
            <v>5.2138292616632498E-6</v>
          </cell>
          <cell r="AU277">
            <v>7.9497336464839918E-6</v>
          </cell>
          <cell r="AV277">
            <v>7.643102165388882E-6</v>
          </cell>
          <cell r="AW277">
            <v>9.6514981535733568E-6</v>
          </cell>
          <cell r="AX277">
            <v>9.2005319842769495E-6</v>
          </cell>
          <cell r="AY277">
            <v>9.1187189426022996E-6</v>
          </cell>
          <cell r="AZ277">
            <v>1.2577620850606763E-5</v>
          </cell>
          <cell r="BA277">
            <v>9.5212378745657134E-6</v>
          </cell>
          <cell r="BB277">
            <v>6.8015758039052798E-6</v>
          </cell>
          <cell r="BC277">
            <v>3.2512770502535204E-6</v>
          </cell>
          <cell r="BD277">
            <v>3.7404924349004887E-6</v>
          </cell>
          <cell r="BE277">
            <v>6.2418275000197809E-5</v>
          </cell>
          <cell r="BF277">
            <v>3.1017378283593189E-5</v>
          </cell>
          <cell r="BG277">
            <v>4.0354556329447178E-5</v>
          </cell>
          <cell r="BH277">
            <v>6.1884483596230666E-5</v>
          </cell>
          <cell r="BI277">
            <v>5.8566511224711348E-5</v>
          </cell>
          <cell r="BJ277">
            <v>7.925300508659916E-5</v>
          </cell>
          <cell r="BK277">
            <v>8.1737035642959199E-5</v>
          </cell>
          <cell r="BL277">
            <v>8.3763613794474168E-5</v>
          </cell>
          <cell r="BM277">
            <v>1.1100234186045554E-4</v>
          </cell>
          <cell r="BN277">
            <v>8.2475991007413541E-5</v>
          </cell>
          <cell r="BO277">
            <v>5.6876053292853612E-5</v>
          </cell>
          <cell r="BP277">
            <v>3.2544446973759023E-5</v>
          </cell>
          <cell r="BQ277">
            <v>2.693040044476902E-5</v>
          </cell>
          <cell r="BR277">
            <v>1.0814877850862104E-4</v>
          </cell>
          <cell r="BS277">
            <v>5.4818808738588132E-5</v>
          </cell>
          <cell r="BT277">
            <v>6.9554284696238255E-5</v>
          </cell>
          <cell r="BU277">
            <v>9.9321036316268874E-5</v>
          </cell>
          <cell r="BV277">
            <v>1.0077407806363681E-4</v>
          </cell>
          <cell r="BW277">
            <v>1.3667513572457324E-4</v>
          </cell>
          <cell r="BX277">
            <v>1.2789445437988434E-4</v>
          </cell>
          <cell r="BY277">
            <v>1.5464375826468313E-4</v>
          </cell>
          <cell r="BZ277">
            <v>1.9797165804646966E-4</v>
          </cell>
          <cell r="CA277">
            <v>1.39258106948148E-4</v>
          </cell>
          <cell r="CB277">
            <v>1.0387152274660139E-4</v>
          </cell>
          <cell r="CC277">
            <v>5.6505211624369167E-5</v>
          </cell>
          <cell r="CD277">
            <v>4.8449081425872009E-5</v>
          </cell>
          <cell r="CE277">
            <v>1.242305853104142E-4</v>
          </cell>
          <cell r="CF277">
            <v>6.5040012643180489E-5</v>
          </cell>
          <cell r="CG277">
            <v>7.5181353111020144E-5</v>
          </cell>
          <cell r="CH277">
            <v>1.1828840609240387E-4</v>
          </cell>
          <cell r="CI277">
            <v>1.1939139792005449E-4</v>
          </cell>
          <cell r="CJ277">
            <v>1.577239839143374E-4</v>
          </cell>
          <cell r="CK277">
            <v>1.5048046926580128E-4</v>
          </cell>
          <cell r="CL277">
            <v>1.7454650496517843E-4</v>
          </cell>
          <cell r="CM277">
            <v>2.2641816887869481E-4</v>
          </cell>
          <cell r="CN277">
            <v>1.5598894661295049E-4</v>
          </cell>
          <cell r="CO277">
            <v>1.1789570302767061E-4</v>
          </cell>
          <cell r="CP277">
            <v>6.6620420017926563E-5</v>
          </cell>
          <cell r="CQ277">
            <v>5.4555569793279801E-5</v>
          </cell>
          <cell r="CR277">
            <v>2.0080188394189236E-4</v>
          </cell>
          <cell r="CS277">
            <v>1.0957132783318002E-4</v>
          </cell>
          <cell r="CT277">
            <v>1.2447707905494099E-4</v>
          </cell>
          <cell r="CU277">
            <v>1.9230498783073813E-4</v>
          </cell>
          <cell r="CV277">
            <v>1.9636382197418811E-4</v>
          </cell>
          <cell r="CW277">
            <v>2.5800789772389976E-4</v>
          </cell>
          <cell r="CX277">
            <v>2.4131229939783339E-4</v>
          </cell>
          <cell r="CY277">
            <v>2.8986128431540692E-4</v>
          </cell>
          <cell r="CZ277">
            <v>3.6220781988305362E-4</v>
          </cell>
          <cell r="DA277">
            <v>2.513254199030257E-4</v>
          </cell>
          <cell r="DB277">
            <v>1.7000782315790275E-4</v>
          </cell>
          <cell r="DC277">
            <v>1.0919781932727801E-4</v>
          </cell>
          <cell r="DD277">
            <v>8.9363837158629167E-5</v>
          </cell>
          <cell r="DE277">
            <v>2.2313186595113166E-4</v>
          </cell>
          <cell r="DF277">
            <v>1.1011499912072509E-4</v>
          </cell>
          <cell r="DG277">
            <v>1.1831718102328637E-4</v>
          </cell>
          <cell r="DH277">
            <v>1.7585447861634407E-4</v>
          </cell>
          <cell r="DI277">
            <v>1.9987578950875218E-4</v>
          </cell>
          <cell r="DJ277">
            <v>2.6078240297877642E-4</v>
          </cell>
          <cell r="DK277">
            <v>3.502930841037255E-4</v>
          </cell>
          <cell r="DL277">
            <v>3.0982608227958508E-4</v>
          </cell>
          <cell r="DM277">
            <v>3.9940356469259086E-4</v>
          </cell>
          <cell r="DN277">
            <v>3.0069117390851829E-4</v>
          </cell>
          <cell r="DO277">
            <v>2.1620507640562892E-4</v>
          </cell>
          <cell r="DP277">
            <v>1.2428691946553272E-4</v>
          </cell>
          <cell r="DQ277">
            <v>9.8419621661349765E-5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31.081699741872491</v>
          </cell>
          <cell r="G278">
            <v>29.735152686769279</v>
          </cell>
          <cell r="H278">
            <v>31.560262469281788</v>
          </cell>
          <cell r="I278">
            <v>23.501079526713582</v>
          </cell>
          <cell r="J278">
            <v>28.520379665440785</v>
          </cell>
          <cell r="K278">
            <v>29.575286986765835</v>
          </cell>
          <cell r="L278">
            <v>51.460340242556391</v>
          </cell>
          <cell r="M278">
            <v>42.78445511790261</v>
          </cell>
          <cell r="N278">
            <v>29.861402439035693</v>
          </cell>
          <cell r="O278">
            <v>27.362425777959746</v>
          </cell>
          <cell r="P278">
            <v>27.485959295034693</v>
          </cell>
          <cell r="Q278">
            <v>54.14377846729807</v>
          </cell>
          <cell r="R278">
            <v>37.392315080882106</v>
          </cell>
          <cell r="S278">
            <v>31.12626115572515</v>
          </cell>
          <cell r="T278">
            <v>28.628315259831552</v>
          </cell>
          <cell r="U278">
            <v>30.649855361991399</v>
          </cell>
          <cell r="V278">
            <v>26.181722892353996</v>
          </cell>
          <cell r="W278">
            <v>32.142516266201149</v>
          </cell>
          <cell r="X278">
            <v>34.781432547974433</v>
          </cell>
          <cell r="Y278">
            <v>54.691395363960837</v>
          </cell>
          <cell r="Z278">
            <v>48.888512083136789</v>
          </cell>
          <cell r="AA278">
            <v>37.505031325832796</v>
          </cell>
          <cell r="AB278">
            <v>32.785903170304273</v>
          </cell>
          <cell r="AC278">
            <v>28.050036234178087</v>
          </cell>
          <cell r="AD278">
            <v>63.527269121180829</v>
          </cell>
          <cell r="AE278">
            <v>38.636641836989817</v>
          </cell>
          <cell r="AF278">
            <v>34.303514779342258</v>
          </cell>
          <cell r="AG278">
            <v>31.039451128316681</v>
          </cell>
          <cell r="AH278">
            <v>32.455672588390172</v>
          </cell>
          <cell r="AI278">
            <v>24.576001142397921</v>
          </cell>
          <cell r="AJ278">
            <v>33.521086012106124</v>
          </cell>
          <cell r="AK278">
            <v>31.133090936144434</v>
          </cell>
          <cell r="AL278">
            <v>57.808129733336081</v>
          </cell>
          <cell r="AM278">
            <v>50.947045508722596</v>
          </cell>
          <cell r="AN278">
            <v>37.369282100139515</v>
          </cell>
          <cell r="AO278">
            <v>34.120065215363013</v>
          </cell>
          <cell r="AP278">
            <v>28.506268974579502</v>
          </cell>
          <cell r="AQ278">
            <v>77.650745823524218</v>
          </cell>
          <cell r="AR278">
            <v>-1.6693443853232279E-2</v>
          </cell>
          <cell r="AS278">
            <v>-1.2519668370528135E-2</v>
          </cell>
          <cell r="AT278">
            <v>-1.7115223185676313E-2</v>
          </cell>
          <cell r="AU278">
            <v>-1.7343920774797163E-2</v>
          </cell>
          <cell r="AV278">
            <v>-1.3538846356614818E-2</v>
          </cell>
          <cell r="AW278">
            <v>-1.5376341179998226E-2</v>
          </cell>
          <cell r="AX278">
            <v>-1.4444389123714547E-2</v>
          </cell>
          <cell r="AY278">
            <v>-1.8290702533315321E-2</v>
          </cell>
          <cell r="AZ278">
            <v>-2.4106122227310386E-2</v>
          </cell>
          <cell r="BA278">
            <v>-1.8044739779094918E-2</v>
          </cell>
          <cell r="BB278">
            <v>-1.5633598098836944E-2</v>
          </cell>
          <cell r="BC278">
            <v>-1.1503071591388619E-2</v>
          </cell>
          <cell r="BD278">
            <v>-1.9061144711306367E-2</v>
          </cell>
          <cell r="BE278">
            <v>-0.14353714622777952</v>
          </cell>
          <cell r="BF278">
            <v>-0.13217999875565797</v>
          </cell>
          <cell r="BG278">
            <v>-0.13279893772722817</v>
          </cell>
          <cell r="BH278">
            <v>-0.13578012012470156</v>
          </cell>
          <cell r="BI278">
            <v>-0.10432431875365653</v>
          </cell>
          <cell r="BJ278">
            <v>-0.12712039241857387</v>
          </cell>
          <cell r="BK278">
            <v>-0.1290527273928139</v>
          </cell>
          <cell r="BL278">
            <v>-0.16929712788191878</v>
          </cell>
          <cell r="BM278">
            <v>-0.21417454360569158</v>
          </cell>
          <cell r="BN278">
            <v>-0.15736095169426328</v>
          </cell>
          <cell r="BO278">
            <v>-0.13169362772452534</v>
          </cell>
          <cell r="BP278">
            <v>-0.11590486099907552</v>
          </cell>
          <cell r="BQ278">
            <v>-0.13827368402312604</v>
          </cell>
          <cell r="BR278">
            <v>-0.25039076010050448</v>
          </cell>
          <cell r="BS278">
            <v>-0.23551000995567273</v>
          </cell>
          <cell r="BT278">
            <v>-0.23141744515361015</v>
          </cell>
          <cell r="BU278">
            <v>-0.2193850734584189</v>
          </cell>
          <cell r="BV278">
            <v>-0.18081234730149723</v>
          </cell>
          <cell r="BW278">
            <v>-0.22052266873345802</v>
          </cell>
          <cell r="BX278">
            <v>-0.20338960944003523</v>
          </cell>
          <cell r="BY278">
            <v>-0.31505213964178175</v>
          </cell>
          <cell r="BZ278">
            <v>-0.38472224281777601</v>
          </cell>
          <cell r="CA278">
            <v>-0.26756556505757528</v>
          </cell>
          <cell r="CB278">
            <v>-0.24217159466663496</v>
          </cell>
          <cell r="CC278">
            <v>-0.20287541754017516</v>
          </cell>
          <cell r="CD278">
            <v>-0.25077905007519852</v>
          </cell>
          <cell r="CE278">
            <v>-0.28996626242302476</v>
          </cell>
          <cell r="CF278">
            <v>-0.28172269630813046</v>
          </cell>
          <cell r="CG278">
            <v>-0.2519498898584796</v>
          </cell>
          <cell r="CH278">
            <v>-0.26331447674751862</v>
          </cell>
          <cell r="CI278">
            <v>-0.21596649153956748</v>
          </cell>
          <cell r="CJ278">
            <v>-0.2561462500820938</v>
          </cell>
          <cell r="CK278">
            <v>-0.24123302679212888</v>
          </cell>
          <cell r="CL278">
            <v>-0.35857006113803269</v>
          </cell>
          <cell r="CM278">
            <v>-0.44370009632931051</v>
          </cell>
          <cell r="CN278">
            <v>-0.30234891105874928</v>
          </cell>
          <cell r="CO278">
            <v>-0.27685503931075922</v>
          </cell>
          <cell r="CP278">
            <v>-0.24138619533935277</v>
          </cell>
          <cell r="CQ278">
            <v>-0.28505348928571911</v>
          </cell>
          <cell r="CR278">
            <v>-0.47274233401524929</v>
          </cell>
          <cell r="CS278">
            <v>-0.47884847407360059</v>
          </cell>
          <cell r="CT278">
            <v>-0.42059648582451226</v>
          </cell>
          <cell r="CU278">
            <v>-0.43156274316726095</v>
          </cell>
          <cell r="CV278">
            <v>-0.35793010005649745</v>
          </cell>
          <cell r="CW278">
            <v>-0.42242751085676056</v>
          </cell>
          <cell r="CX278">
            <v>-0.39014801276302891</v>
          </cell>
          <cell r="CY278">
            <v>-0.60080666556502238</v>
          </cell>
          <cell r="CZ278">
            <v>-0.71597122145586367</v>
          </cell>
          <cell r="DA278">
            <v>-0.49148643986621038</v>
          </cell>
          <cell r="DB278">
            <v>-0.40241357001198585</v>
          </cell>
          <cell r="DC278">
            <v>-0.39958378063340716</v>
          </cell>
          <cell r="DD278">
            <v>-0.4712452348979268</v>
          </cell>
          <cell r="DE278">
            <v>-0.53043566217673654</v>
          </cell>
          <cell r="DF278">
            <v>-0.48567830210450025</v>
          </cell>
          <cell r="DG278">
            <v>-0.40112464170965184</v>
          </cell>
          <cell r="DH278">
            <v>-0.39877489654330556</v>
          </cell>
          <cell r="DI278">
            <v>-0.36684149093832752</v>
          </cell>
          <cell r="DJ278">
            <v>-0.43107509570797753</v>
          </cell>
          <cell r="DK278">
            <v>-0.57129405927611498</v>
          </cell>
          <cell r="DL278">
            <v>-0.64799172346444434</v>
          </cell>
          <cell r="DM278">
            <v>-0.79818635865298393</v>
          </cell>
          <cell r="DN278">
            <v>-0.59285092872659839</v>
          </cell>
          <cell r="DO278">
            <v>-0.51648305368968395</v>
          </cell>
          <cell r="DP278">
            <v>-0.45998405398029202</v>
          </cell>
          <cell r="DQ278">
            <v>-0.52376502774527611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F315">
            <v>0</v>
          </cell>
          <cell r="G315">
            <v>0.19000000000232831</v>
          </cell>
          <cell r="H315">
            <v>20.502999999996973</v>
          </cell>
          <cell r="I315">
            <v>13.964999999996508</v>
          </cell>
          <cell r="J315">
            <v>21.673999999999069</v>
          </cell>
          <cell r="K315">
            <v>86.889999999999418</v>
          </cell>
          <cell r="L315">
            <v>9.0800000000017462</v>
          </cell>
          <cell r="M315">
            <v>8.8049999999930151</v>
          </cell>
          <cell r="N315">
            <v>0</v>
          </cell>
          <cell r="O315">
            <v>3.0049999999973807</v>
          </cell>
          <cell r="P315">
            <v>0</v>
          </cell>
          <cell r="Q315">
            <v>-30.796999999998661</v>
          </cell>
          <cell r="R315">
            <v>203.45200000004843</v>
          </cell>
          <cell r="S315">
            <v>0</v>
          </cell>
          <cell r="T315">
            <v>5.603000000002794</v>
          </cell>
          <cell r="U315">
            <v>14.520000000004075</v>
          </cell>
          <cell r="V315">
            <v>9.4800000000104774</v>
          </cell>
          <cell r="W315">
            <v>76.187999999994645</v>
          </cell>
          <cell r="X315">
            <v>102.51699999999983</v>
          </cell>
          <cell r="Y315">
            <v>3.9299999999930151</v>
          </cell>
          <cell r="Z315">
            <v>41.445000000006985</v>
          </cell>
          <cell r="AA315">
            <v>0.60900000001129229</v>
          </cell>
          <cell r="AB315">
            <v>1.4999999999417923E-2</v>
          </cell>
          <cell r="AC315">
            <v>0</v>
          </cell>
          <cell r="AD315">
            <v>-50.854999999995925</v>
          </cell>
          <cell r="AE315">
            <v>140.32100000022911</v>
          </cell>
          <cell r="AF315">
            <v>0</v>
          </cell>
          <cell r="AG315">
            <v>4.0820000000021537</v>
          </cell>
          <cell r="AH315">
            <v>47.949000000000524</v>
          </cell>
          <cell r="AI315">
            <v>0</v>
          </cell>
          <cell r="AJ315">
            <v>28.650000000001455</v>
          </cell>
          <cell r="AK315">
            <v>29.843999999997322</v>
          </cell>
          <cell r="AL315">
            <v>3.7649999999994179</v>
          </cell>
          <cell r="AM315">
            <v>25.426000000006752</v>
          </cell>
          <cell r="AN315">
            <v>0.60499999999592546</v>
          </cell>
          <cell r="AO315">
            <v>0</v>
          </cell>
          <cell r="AP315">
            <v>0</v>
          </cell>
          <cell r="AQ315">
            <v>0</v>
          </cell>
          <cell r="AR315">
            <v>-6.5999999991618097E-2</v>
          </cell>
          <cell r="AS315">
            <v>0</v>
          </cell>
          <cell r="AT315">
            <v>0</v>
          </cell>
          <cell r="AU315">
            <v>-2.0000000004074536E-2</v>
          </cell>
          <cell r="AV315">
            <v>-5.0000000046566129E-3</v>
          </cell>
          <cell r="AW315">
            <v>-1.5999999995983671E-2</v>
          </cell>
          <cell r="AX315">
            <v>-1.9000000000232831E-2</v>
          </cell>
          <cell r="AY315">
            <v>0</v>
          </cell>
          <cell r="AZ315">
            <v>-6.0000000084983185E-3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-0.51900000008754432</v>
          </cell>
          <cell r="BF315">
            <v>0</v>
          </cell>
          <cell r="BG315">
            <v>-1.6000000003259629E-2</v>
          </cell>
          <cell r="BH315">
            <v>-0.15499999999883585</v>
          </cell>
          <cell r="BI315">
            <v>-5.9999999939464033E-3</v>
          </cell>
          <cell r="BJ315">
            <v>-0.1279999999969732</v>
          </cell>
          <cell r="BK315">
            <v>-0.12399999999615829</v>
          </cell>
          <cell r="BL315">
            <v>-1.5000000013969839E-2</v>
          </cell>
          <cell r="BM315">
            <v>-7.0000000006984919E-2</v>
          </cell>
          <cell r="BN315">
            <v>-5.0000000046566129E-3</v>
          </cell>
          <cell r="BO315">
            <v>0</v>
          </cell>
          <cell r="BP315">
            <v>0</v>
          </cell>
          <cell r="BQ315">
            <v>0</v>
          </cell>
          <cell r="BR315">
            <v>-0.8770000000949949</v>
          </cell>
          <cell r="BS315">
            <v>0</v>
          </cell>
          <cell r="BT315">
            <v>0</v>
          </cell>
          <cell r="BU315">
            <v>-0.1860000000015134</v>
          </cell>
          <cell r="BV315">
            <v>-6.0000000084983185E-3</v>
          </cell>
          <cell r="BW315">
            <v>-0.28999999999359716</v>
          </cell>
          <cell r="BX315">
            <v>-0.180000000007567</v>
          </cell>
          <cell r="BY315">
            <v>0</v>
          </cell>
          <cell r="BZ315">
            <v>-0.20499999998719431</v>
          </cell>
          <cell r="CA315">
            <v>-9.9999999947613105E-3</v>
          </cell>
          <cell r="CB315">
            <v>0</v>
          </cell>
          <cell r="CC315">
            <v>0</v>
          </cell>
          <cell r="CD315">
            <v>0</v>
          </cell>
          <cell r="CE315">
            <v>-0.6530000000493601</v>
          </cell>
          <cell r="CF315">
            <v>0</v>
          </cell>
          <cell r="CG315">
            <v>0</v>
          </cell>
          <cell r="CH315">
            <v>-0.125</v>
          </cell>
          <cell r="CI315">
            <v>-8.000000000174623E-2</v>
          </cell>
          <cell r="CJ315">
            <v>-0.18200000000069849</v>
          </cell>
          <cell r="CK315">
            <v>-0.21000000000640284</v>
          </cell>
          <cell r="CL315">
            <v>0</v>
          </cell>
          <cell r="CM315">
            <v>-5.0000000002910383E-2</v>
          </cell>
          <cell r="CN315">
            <v>0</v>
          </cell>
          <cell r="CO315">
            <v>0</v>
          </cell>
          <cell r="CP315">
            <v>-6.0000000012223609E-3</v>
          </cell>
          <cell r="CQ315">
            <v>0</v>
          </cell>
          <cell r="CR315">
            <v>-0.49300000013317913</v>
          </cell>
          <cell r="CS315">
            <v>0</v>
          </cell>
          <cell r="CT315">
            <v>0</v>
          </cell>
          <cell r="CU315">
            <v>-5.9999999997671694E-2</v>
          </cell>
          <cell r="CV315">
            <v>-2.9999999998835847E-2</v>
          </cell>
          <cell r="CW315">
            <v>-9.9999999998544808E-2</v>
          </cell>
          <cell r="CX315">
            <v>-0.15199999999458669</v>
          </cell>
          <cell r="CY315">
            <v>0</v>
          </cell>
          <cell r="CZ315">
            <v>-0.14100000000325963</v>
          </cell>
          <cell r="DA315">
            <v>-1.0000000009313226E-2</v>
          </cell>
          <cell r="DB315">
            <v>0</v>
          </cell>
          <cell r="DC315">
            <v>0</v>
          </cell>
          <cell r="DD315">
            <v>0</v>
          </cell>
          <cell r="DE315">
            <v>-1.2639999999664724</v>
          </cell>
          <cell r="DF315">
            <v>0</v>
          </cell>
          <cell r="DG315">
            <v>0</v>
          </cell>
          <cell r="DH315">
            <v>-3.3999999999650754E-2</v>
          </cell>
          <cell r="DI315">
            <v>-3.2000000006519258E-2</v>
          </cell>
          <cell r="DJ315">
            <v>-0.22999999999592546</v>
          </cell>
          <cell r="DK315">
            <v>-0.48399999999674037</v>
          </cell>
          <cell r="DL315">
            <v>0</v>
          </cell>
          <cell r="DM315">
            <v>-0.31500000000232831</v>
          </cell>
          <cell r="DN315">
            <v>-9.9999999947613105E-3</v>
          </cell>
          <cell r="DO315">
            <v>0</v>
          </cell>
          <cell r="DP315">
            <v>-5.2999999999883585E-2</v>
          </cell>
          <cell r="DQ315">
            <v>-0.10599999999976717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72.263999999995576</v>
          </cell>
          <cell r="G316">
            <v>123.93600000000151</v>
          </cell>
          <cell r="H316">
            <v>130.57000000000698</v>
          </cell>
          <cell r="I316">
            <v>24.490000000005239</v>
          </cell>
          <cell r="J316">
            <v>8.5099999999947613</v>
          </cell>
          <cell r="K316">
            <v>0</v>
          </cell>
          <cell r="L316">
            <v>-9.0139999999955762</v>
          </cell>
          <cell r="M316">
            <v>22.340000000025611</v>
          </cell>
          <cell r="N316">
            <v>54.670000000012806</v>
          </cell>
          <cell r="O316">
            <v>116.38999999999942</v>
          </cell>
          <cell r="P316">
            <v>43.044999999998254</v>
          </cell>
          <cell r="Q316">
            <v>12.555000000007567</v>
          </cell>
          <cell r="R316">
            <v>626.03300000005402</v>
          </cell>
          <cell r="S316">
            <v>96</v>
          </cell>
          <cell r="T316">
            <v>63.899999999994179</v>
          </cell>
          <cell r="U316">
            <v>65.964999999996508</v>
          </cell>
          <cell r="V316">
            <v>74.879999999990105</v>
          </cell>
          <cell r="W316">
            <v>-126.77300000000105</v>
          </cell>
          <cell r="X316">
            <v>1.0299999999988358</v>
          </cell>
          <cell r="Y316">
            <v>24.140999999988708</v>
          </cell>
          <cell r="Z316">
            <v>19.830000000001746</v>
          </cell>
          <cell r="AA316">
            <v>109.08000000000175</v>
          </cell>
          <cell r="AB316">
            <v>79.839999999996508</v>
          </cell>
          <cell r="AC316">
            <v>45.410000000003492</v>
          </cell>
          <cell r="AD316">
            <v>172.72999999999593</v>
          </cell>
          <cell r="AE316">
            <v>431.01100000017323</v>
          </cell>
          <cell r="AF316">
            <v>101.95999999999185</v>
          </cell>
          <cell r="AG316">
            <v>76.98399999999674</v>
          </cell>
          <cell r="AH316">
            <v>94.080000000001746</v>
          </cell>
          <cell r="AI316">
            <v>13.203999999997905</v>
          </cell>
          <cell r="AJ316">
            <v>36.543999999994412</v>
          </cell>
          <cell r="AK316">
            <v>0.50999999999476131</v>
          </cell>
          <cell r="AL316">
            <v>21.694000000003143</v>
          </cell>
          <cell r="AM316">
            <v>55.384999999994761</v>
          </cell>
          <cell r="AN316">
            <v>-67.389999999984866</v>
          </cell>
          <cell r="AO316">
            <v>128.72000000000116</v>
          </cell>
          <cell r="AP316">
            <v>37.630000000004657</v>
          </cell>
          <cell r="AQ316">
            <v>-68.309999999997672</v>
          </cell>
          <cell r="AR316">
            <v>-0.31000000005587935</v>
          </cell>
          <cell r="AS316">
            <v>-5.9999999997671694E-2</v>
          </cell>
          <cell r="AT316">
            <v>-4.0000000008149073E-2</v>
          </cell>
          <cell r="AU316">
            <v>-1.6000000003259629E-2</v>
          </cell>
          <cell r="AV316">
            <v>-1.0000000009313226E-2</v>
          </cell>
          <cell r="AW316">
            <v>-4.0000000008149073E-3</v>
          </cell>
          <cell r="AX316">
            <v>0</v>
          </cell>
          <cell r="AY316">
            <v>-4.9999999988358468E-2</v>
          </cell>
          <cell r="AZ316">
            <v>-2.9999999998835847E-2</v>
          </cell>
          <cell r="BA316">
            <v>-2.0000000004074536E-2</v>
          </cell>
          <cell r="BB316">
            <v>-5.9999999997671694E-2</v>
          </cell>
          <cell r="BC316">
            <v>0</v>
          </cell>
          <cell r="BD316">
            <v>-2.0000000004074536E-2</v>
          </cell>
          <cell r="BE316">
            <v>-2.5169999999925494</v>
          </cell>
          <cell r="BF316">
            <v>-0.16000000000349246</v>
          </cell>
          <cell r="BG316">
            <v>-0.24499999999534339</v>
          </cell>
          <cell r="BH316">
            <v>-0.27999999999883585</v>
          </cell>
          <cell r="BI316">
            <v>-0.26999999998952262</v>
          </cell>
          <cell r="BJ316">
            <v>-5.8000000004540198E-2</v>
          </cell>
          <cell r="BK316">
            <v>-6.9999999992433004E-2</v>
          </cell>
          <cell r="BL316">
            <v>-0.2440000000060536</v>
          </cell>
          <cell r="BM316">
            <v>-0.25</v>
          </cell>
          <cell r="BN316">
            <v>-0.29000000000814907</v>
          </cell>
          <cell r="BO316">
            <v>-0.41999999998370185</v>
          </cell>
          <cell r="BP316">
            <v>-9.0000000025611371E-2</v>
          </cell>
          <cell r="BQ316">
            <v>-0.13999999999941792</v>
          </cell>
          <cell r="BR316">
            <v>-3.0949999999720603</v>
          </cell>
          <cell r="BS316">
            <v>-0.38000000000465661</v>
          </cell>
          <cell r="BT316">
            <v>-0.38999999999941792</v>
          </cell>
          <cell r="BU316">
            <v>-0.20500000000174623</v>
          </cell>
          <cell r="BV316">
            <v>-0.15000000000873115</v>
          </cell>
          <cell r="BW316">
            <v>-5.9999999997671694E-2</v>
          </cell>
          <cell r="BX316">
            <v>0</v>
          </cell>
          <cell r="BY316">
            <v>-0.3799999999901047</v>
          </cell>
          <cell r="BZ316">
            <v>-0.444999999992433</v>
          </cell>
          <cell r="CA316">
            <v>-0.36999999999534339</v>
          </cell>
          <cell r="CB316">
            <v>-0.42999999999301508</v>
          </cell>
          <cell r="CC316">
            <v>-0.12000000002444722</v>
          </cell>
          <cell r="CD316">
            <v>-0.16500000000814907</v>
          </cell>
          <cell r="CE316">
            <v>-4.6689999999944121</v>
          </cell>
          <cell r="CF316">
            <v>-0.76000000000931323</v>
          </cell>
          <cell r="CG316">
            <v>-0.39500000000407454</v>
          </cell>
          <cell r="CH316">
            <v>-0.36000000000058208</v>
          </cell>
          <cell r="CI316">
            <v>-7.0000000006984919E-2</v>
          </cell>
          <cell r="CJ316">
            <v>-0.10399999999935972</v>
          </cell>
          <cell r="CK316">
            <v>-4.0000000008149073E-3</v>
          </cell>
          <cell r="CL316">
            <v>-0.64999999999417923</v>
          </cell>
          <cell r="CM316">
            <v>-0.42999999999301508</v>
          </cell>
          <cell r="CN316">
            <v>-0.54600000000209548</v>
          </cell>
          <cell r="CO316">
            <v>-0.94000000000232831</v>
          </cell>
          <cell r="CP316">
            <v>-0.22000000000116415</v>
          </cell>
          <cell r="CQ316">
            <v>-0.18999999998777639</v>
          </cell>
          <cell r="CR316">
            <v>-6.8079999999608845</v>
          </cell>
          <cell r="CS316">
            <v>-1.0800000000017462</v>
          </cell>
          <cell r="CT316">
            <v>-0.60599999999976717</v>
          </cell>
          <cell r="CU316">
            <v>-0.86000000000058208</v>
          </cell>
          <cell r="CV316">
            <v>-0.36500000000523869</v>
          </cell>
          <cell r="CW316">
            <v>-5.3999999996449333E-2</v>
          </cell>
          <cell r="CX316">
            <v>-2.9999999998835847E-2</v>
          </cell>
          <cell r="CY316">
            <v>-1.125</v>
          </cell>
          <cell r="CZ316">
            <v>-0.66599999999743886</v>
          </cell>
          <cell r="DA316">
            <v>-0.62599999998928979</v>
          </cell>
          <cell r="DB316">
            <v>-0.88999999998486601</v>
          </cell>
          <cell r="DC316">
            <v>-0.13000000000465661</v>
          </cell>
          <cell r="DD316">
            <v>-0.37599999998928979</v>
          </cell>
          <cell r="DE316">
            <v>-8.272000000346452</v>
          </cell>
          <cell r="DF316">
            <v>-1.25</v>
          </cell>
          <cell r="DG316">
            <v>-0.30000000000291038</v>
          </cell>
          <cell r="DH316">
            <v>-0.47499999999126885</v>
          </cell>
          <cell r="DI316">
            <v>-5.9999999997671694E-2</v>
          </cell>
          <cell r="DJ316">
            <v>-1.0000000002037268E-2</v>
          </cell>
          <cell r="DK316">
            <v>-2.0000000004074536E-2</v>
          </cell>
          <cell r="DL316">
            <v>-1.1699999999982538</v>
          </cell>
          <cell r="DM316">
            <v>-0.96100000001024455</v>
          </cell>
          <cell r="DN316">
            <v>-1.6860000000015134</v>
          </cell>
          <cell r="DO316">
            <v>-1.3399999999965075</v>
          </cell>
          <cell r="DP316">
            <v>-0.32000000000698492</v>
          </cell>
          <cell r="DQ316">
            <v>-0.680000000007567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89.884999999994761</v>
          </cell>
          <cell r="I317">
            <v>29.900000000008731</v>
          </cell>
          <cell r="J317">
            <v>81.382999999999811</v>
          </cell>
          <cell r="K317">
            <v>124.45300000000134</v>
          </cell>
          <cell r="L317">
            <v>-122.85000000000582</v>
          </cell>
          <cell r="M317">
            <v>164.52399999999761</v>
          </cell>
          <cell r="N317">
            <v>51.589999999996508</v>
          </cell>
          <cell r="O317">
            <v>3.0299999999988358</v>
          </cell>
          <cell r="P317">
            <v>2.3000000001047738E-2</v>
          </cell>
          <cell r="Q317">
            <v>-652.91000000000349</v>
          </cell>
          <cell r="R317">
            <v>-146.62099999992643</v>
          </cell>
          <cell r="S317">
            <v>0</v>
          </cell>
          <cell r="T317">
            <v>2.4340000000011059</v>
          </cell>
          <cell r="U317">
            <v>52.290000000008149</v>
          </cell>
          <cell r="V317">
            <v>42.573999999993248</v>
          </cell>
          <cell r="W317">
            <v>45.835999999999331</v>
          </cell>
          <cell r="X317">
            <v>120.46299999999974</v>
          </cell>
          <cell r="Y317">
            <v>10.049999999988358</v>
          </cell>
          <cell r="Z317">
            <v>133.44700000000012</v>
          </cell>
          <cell r="AA317">
            <v>36.283999999999651</v>
          </cell>
          <cell r="AB317">
            <v>6.875</v>
          </cell>
          <cell r="AC317">
            <v>2.3999999997613486E-2</v>
          </cell>
          <cell r="AD317">
            <v>-596.89800000000105</v>
          </cell>
          <cell r="AE317">
            <v>248.23199999995995</v>
          </cell>
          <cell r="AF317">
            <v>8.8379999999997381</v>
          </cell>
          <cell r="AG317">
            <v>0</v>
          </cell>
          <cell r="AH317">
            <v>53.429000000003725</v>
          </cell>
          <cell r="AI317">
            <v>2.8700000000098953</v>
          </cell>
          <cell r="AJ317">
            <v>33.677000000001499</v>
          </cell>
          <cell r="AK317">
            <v>108.83899999999994</v>
          </cell>
          <cell r="AL317">
            <v>58.970000000001164</v>
          </cell>
          <cell r="AM317">
            <v>92.54500000000553</v>
          </cell>
          <cell r="AN317">
            <v>21.879999999990105</v>
          </cell>
          <cell r="AO317">
            <v>10.764000000010128</v>
          </cell>
          <cell r="AP317">
            <v>2.1199999999953434</v>
          </cell>
          <cell r="AQ317">
            <v>-145.70000000001164</v>
          </cell>
          <cell r="AR317">
            <v>-0.53000000002793968</v>
          </cell>
          <cell r="AS317">
            <v>0</v>
          </cell>
          <cell r="AT317">
            <v>4.9999999973806553E-3</v>
          </cell>
          <cell r="AU317">
            <v>-4.0000000008149073E-3</v>
          </cell>
          <cell r="AV317">
            <v>-2.0000000004074536E-2</v>
          </cell>
          <cell r="AW317">
            <v>-3.9999999989959178E-3</v>
          </cell>
          <cell r="AX317">
            <v>-3.8000000000465661E-2</v>
          </cell>
          <cell r="AY317">
            <v>-0.35000000000582077</v>
          </cell>
          <cell r="AZ317">
            <v>-6.3999999998486601E-2</v>
          </cell>
          <cell r="BA317">
            <v>-2.5000000008731149E-2</v>
          </cell>
          <cell r="BB317">
            <v>-9.9999999947613105E-3</v>
          </cell>
          <cell r="BC317">
            <v>0</v>
          </cell>
          <cell r="BD317">
            <v>-2.0000000018626451E-2</v>
          </cell>
          <cell r="BE317">
            <v>-5.8599999998696148</v>
          </cell>
          <cell r="BF317">
            <v>-4.6000000002095476E-2</v>
          </cell>
          <cell r="BG317">
            <v>-6.9999999977881089E-3</v>
          </cell>
          <cell r="BH317">
            <v>-0.30999999999767169</v>
          </cell>
          <cell r="BI317">
            <v>0</v>
          </cell>
          <cell r="BJ317">
            <v>-0.44399999999950523</v>
          </cell>
          <cell r="BK317">
            <v>-0.70000000000436557</v>
          </cell>
          <cell r="BL317">
            <v>-3.2200000000011642</v>
          </cell>
          <cell r="BM317">
            <v>-0.85900000000401633</v>
          </cell>
          <cell r="BN317">
            <v>-0.17999999999301508</v>
          </cell>
          <cell r="BO317">
            <v>-7.4000000007799827E-2</v>
          </cell>
          <cell r="BP317">
            <v>0</v>
          </cell>
          <cell r="BQ317">
            <v>-2.0000000018626451E-2</v>
          </cell>
          <cell r="BR317">
            <v>-8.6730000001844019</v>
          </cell>
          <cell r="BS317">
            <v>0</v>
          </cell>
          <cell r="BT317">
            <v>0</v>
          </cell>
          <cell r="BU317">
            <v>-0.16999999999825377</v>
          </cell>
          <cell r="BV317">
            <v>-0.19599999999627471</v>
          </cell>
          <cell r="BW317">
            <v>-0.35399999999935972</v>
          </cell>
          <cell r="BX317">
            <v>-0.47999999999592546</v>
          </cell>
          <cell r="BY317">
            <v>-5.5799999999871943</v>
          </cell>
          <cell r="BZ317">
            <v>-1.4830000000001746</v>
          </cell>
          <cell r="CA317">
            <v>-0.27999999999883585</v>
          </cell>
          <cell r="CB317">
            <v>-7.0000000006984919E-2</v>
          </cell>
          <cell r="CC317">
            <v>0</v>
          </cell>
          <cell r="CD317">
            <v>-5.9999999997671694E-2</v>
          </cell>
          <cell r="CE317">
            <v>-8.2049999996088445</v>
          </cell>
          <cell r="CF317">
            <v>0</v>
          </cell>
          <cell r="CG317">
            <v>0</v>
          </cell>
          <cell r="CH317">
            <v>-0.180000000007567</v>
          </cell>
          <cell r="CI317">
            <v>-8.999999999650754E-2</v>
          </cell>
          <cell r="CJ317">
            <v>-0.34400000000096043</v>
          </cell>
          <cell r="CK317">
            <v>-0.57000000000698492</v>
          </cell>
          <cell r="CL317">
            <v>-4.9100000000034925</v>
          </cell>
          <cell r="CM317">
            <v>-1.8280000000013388</v>
          </cell>
          <cell r="CN317">
            <v>-0.21899999999732245</v>
          </cell>
          <cell r="CO317">
            <v>-3.3999999999650754E-2</v>
          </cell>
          <cell r="CP317">
            <v>0</v>
          </cell>
          <cell r="CQ317">
            <v>-2.9999999998835847E-2</v>
          </cell>
          <cell r="CR317">
            <v>-8.2690000000875443</v>
          </cell>
          <cell r="CS317">
            <v>-2.9999999998835847E-2</v>
          </cell>
          <cell r="CT317">
            <v>0</v>
          </cell>
          <cell r="CU317">
            <v>-0.35000000000582077</v>
          </cell>
          <cell r="CV317">
            <v>-3.3999999999650754E-2</v>
          </cell>
          <cell r="CW317">
            <v>-0.74200000000200816</v>
          </cell>
          <cell r="CX317">
            <v>-0.62599999998928979</v>
          </cell>
          <cell r="CY317">
            <v>-8.5400000000081491</v>
          </cell>
          <cell r="CZ317">
            <v>2.7119999999995343</v>
          </cell>
          <cell r="DA317">
            <v>-0.42500000000291038</v>
          </cell>
          <cell r="DB317">
            <v>-0.11400000000139698</v>
          </cell>
          <cell r="DC317">
            <v>-4.9999999988358468E-2</v>
          </cell>
          <cell r="DD317">
            <v>-7.0000000006984919E-2</v>
          </cell>
          <cell r="DE317">
            <v>73.248999999836087</v>
          </cell>
          <cell r="DF317">
            <v>0</v>
          </cell>
          <cell r="DG317">
            <v>-9.9999999947613105E-3</v>
          </cell>
          <cell r="DH317">
            <v>-0.35999999998603016</v>
          </cell>
          <cell r="DI317">
            <v>-7.4000000007799827E-2</v>
          </cell>
          <cell r="DJ317">
            <v>-0.67799999999988358</v>
          </cell>
          <cell r="DK317">
            <v>78.864999999990687</v>
          </cell>
          <cell r="DL317">
            <v>-1.9799999999813735</v>
          </cell>
          <cell r="DM317">
            <v>-2.1539999999949941</v>
          </cell>
          <cell r="DN317">
            <v>-0.14999999999417923</v>
          </cell>
          <cell r="DO317">
            <v>-4.0000000008149073E-3</v>
          </cell>
          <cell r="DP317">
            <v>-1.6000000003259629E-2</v>
          </cell>
          <cell r="DQ317">
            <v>-0.19000000000232831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82.245000000009895</v>
          </cell>
          <cell r="G318">
            <v>120.91399999998976</v>
          </cell>
          <cell r="H318">
            <v>83.968999999997322</v>
          </cell>
          <cell r="I318">
            <v>58.895000000018626</v>
          </cell>
          <cell r="J318">
            <v>27.527000000001863</v>
          </cell>
          <cell r="K318">
            <v>1.0430000000051223</v>
          </cell>
          <cell r="L318">
            <v>0</v>
          </cell>
          <cell r="M318">
            <v>40.740999999994528</v>
          </cell>
          <cell r="N318">
            <v>100.68400000000838</v>
          </cell>
          <cell r="O318">
            <v>68.680999999982305</v>
          </cell>
          <cell r="P318">
            <v>146.25</v>
          </cell>
          <cell r="Q318">
            <v>22.562000000005355</v>
          </cell>
          <cell r="R318">
            <v>827.81900000013411</v>
          </cell>
          <cell r="S318">
            <v>68.317999999999302</v>
          </cell>
          <cell r="T318">
            <v>122.63300000000163</v>
          </cell>
          <cell r="U318">
            <v>99.406000000002678</v>
          </cell>
          <cell r="V318">
            <v>42.680000000007567</v>
          </cell>
          <cell r="W318">
            <v>75.422000000005937</v>
          </cell>
          <cell r="X318">
            <v>1.05899999999383</v>
          </cell>
          <cell r="Y318">
            <v>-10.906000000017229</v>
          </cell>
          <cell r="Z318">
            <v>48.95700000000943</v>
          </cell>
          <cell r="AA318">
            <v>132.47000000000116</v>
          </cell>
          <cell r="AB318">
            <v>140.94500000000698</v>
          </cell>
          <cell r="AC318">
            <v>99.988000000012107</v>
          </cell>
          <cell r="AD318">
            <v>6.8470000000088476</v>
          </cell>
          <cell r="AE318">
            <v>659.07700000004843</v>
          </cell>
          <cell r="AF318">
            <v>83.6019999999844</v>
          </cell>
          <cell r="AG318">
            <v>89.773000000001048</v>
          </cell>
          <cell r="AH318">
            <v>109.91400000000431</v>
          </cell>
          <cell r="AI318">
            <v>23.910000000003492</v>
          </cell>
          <cell r="AJ318">
            <v>49.987999999997555</v>
          </cell>
          <cell r="AK318">
            <v>8.6589999999996508</v>
          </cell>
          <cell r="AL318">
            <v>12.125</v>
          </cell>
          <cell r="AM318">
            <v>27.625</v>
          </cell>
          <cell r="AN318">
            <v>96.659000000014203</v>
          </cell>
          <cell r="AO318">
            <v>140.84000000002561</v>
          </cell>
          <cell r="AP318">
            <v>68.299999999988358</v>
          </cell>
          <cell r="AQ318">
            <v>-52.317999999999302</v>
          </cell>
          <cell r="AR318">
            <v>-0.41600000020116568</v>
          </cell>
          <cell r="AS318">
            <v>-3.6000000007334165E-2</v>
          </cell>
          <cell r="AT318">
            <v>-8.4000000002561137E-2</v>
          </cell>
          <cell r="AU318">
            <v>-3.8999999997031409E-2</v>
          </cell>
          <cell r="AV318">
            <v>-1.2000000002444722E-2</v>
          </cell>
          <cell r="AW318">
            <v>-1.9999999989522621E-2</v>
          </cell>
          <cell r="AX318">
            <v>0</v>
          </cell>
          <cell r="AY318">
            <v>-8.0000000016298145E-3</v>
          </cell>
          <cell r="AZ318">
            <v>-3.3999999999650754E-2</v>
          </cell>
          <cell r="BA318">
            <v>-5.9999999997671694E-2</v>
          </cell>
          <cell r="BB318">
            <v>-5.400000000372529E-2</v>
          </cell>
          <cell r="BC318">
            <v>-4.0000000153668225E-3</v>
          </cell>
          <cell r="BD318">
            <v>-6.5000000002328306E-2</v>
          </cell>
          <cell r="BE318">
            <v>-2.8840000000782311</v>
          </cell>
          <cell r="BF318">
            <v>-0.45299999999406282</v>
          </cell>
          <cell r="BG318">
            <v>-0.31699999998090789</v>
          </cell>
          <cell r="BH318">
            <v>-0.22099999999045394</v>
          </cell>
          <cell r="BI318">
            <v>-6.300000000919681E-2</v>
          </cell>
          <cell r="BJ318">
            <v>-0.11699999999837019</v>
          </cell>
          <cell r="BK318">
            <v>-3.2000000006519258E-2</v>
          </cell>
          <cell r="BL318">
            <v>-0.10700000000360887</v>
          </cell>
          <cell r="BM318">
            <v>-0.17500000000291038</v>
          </cell>
          <cell r="BN318">
            <v>-0.64199999999254942</v>
          </cell>
          <cell r="BO318">
            <v>-0.32500000001164153</v>
          </cell>
          <cell r="BP318">
            <v>-0.14499999998952262</v>
          </cell>
          <cell r="BQ318">
            <v>-0.28700000001117587</v>
          </cell>
          <cell r="BR318">
            <v>-5.1389999999664724</v>
          </cell>
          <cell r="BS318">
            <v>-0.48300000000745058</v>
          </cell>
          <cell r="BT318">
            <v>-0.47999999998137355</v>
          </cell>
          <cell r="BU318">
            <v>-0.35500000001047738</v>
          </cell>
          <cell r="BV318">
            <v>-0.1870000000053551</v>
          </cell>
          <cell r="BW318">
            <v>-0.16199999999662396</v>
          </cell>
          <cell r="BX318">
            <v>-6.6000000006170012E-2</v>
          </cell>
          <cell r="BY318">
            <v>-0.15600000000267755</v>
          </cell>
          <cell r="BZ318">
            <v>-0.3779999999969732</v>
          </cell>
          <cell r="CA318">
            <v>-0.98499999998603016</v>
          </cell>
          <cell r="CB318">
            <v>-0.75300000002607703</v>
          </cell>
          <cell r="CC318">
            <v>-0.28399999998509884</v>
          </cell>
          <cell r="CD318">
            <v>-0.85000000000582077</v>
          </cell>
          <cell r="CE318">
            <v>-4.9069999998901039</v>
          </cell>
          <cell r="CF318">
            <v>-0.59500000000116415</v>
          </cell>
          <cell r="CG318">
            <v>-0.64499999998952262</v>
          </cell>
          <cell r="CH318">
            <v>-0.67100000000209548</v>
          </cell>
          <cell r="CI318">
            <v>-0.36399999998684507</v>
          </cell>
          <cell r="CJ318">
            <v>-4.9999999988358468E-2</v>
          </cell>
          <cell r="CK318">
            <v>-4.0000000008149073E-3</v>
          </cell>
          <cell r="CL318">
            <v>-0.16200000001117587</v>
          </cell>
          <cell r="CM318">
            <v>-0.32899999999790452</v>
          </cell>
          <cell r="CN318">
            <v>-0.58700000002863817</v>
          </cell>
          <cell r="CO318">
            <v>-0.71299999998882413</v>
          </cell>
          <cell r="CP318">
            <v>-0.36399999997229315</v>
          </cell>
          <cell r="CQ318">
            <v>-0.42300000000977889</v>
          </cell>
          <cell r="CR318">
            <v>-7.6159999999217689</v>
          </cell>
          <cell r="CS318">
            <v>-1.0720000000146683</v>
          </cell>
          <cell r="CT318">
            <v>-0.46099999999569263</v>
          </cell>
          <cell r="CU318">
            <v>-0.78800000000046566</v>
          </cell>
          <cell r="CV318">
            <v>-0.51599999999598367</v>
          </cell>
          <cell r="CW318">
            <v>-0.30400000000372529</v>
          </cell>
          <cell r="CX318">
            <v>-9.1999999989639036E-2</v>
          </cell>
          <cell r="CY318">
            <v>-0.17899999998917338</v>
          </cell>
          <cell r="CZ318">
            <v>6.146999999997206</v>
          </cell>
          <cell r="DA318">
            <v>-1.2459999999846332</v>
          </cell>
          <cell r="DB318">
            <v>-7.8879999999771826</v>
          </cell>
          <cell r="DC318">
            <v>-0.31600000000617001</v>
          </cell>
          <cell r="DD318">
            <v>-0.90100000001257285</v>
          </cell>
          <cell r="DE318">
            <v>-9.1920000000391155</v>
          </cell>
          <cell r="DF318">
            <v>-0.3799999999901047</v>
          </cell>
          <cell r="DG318">
            <v>-0.52500000000873115</v>
          </cell>
          <cell r="DH318">
            <v>-0.32800000000861473</v>
          </cell>
          <cell r="DI318">
            <v>-0.56500000000232831</v>
          </cell>
          <cell r="DJ318">
            <v>-0.41800000000512227</v>
          </cell>
          <cell r="DK318">
            <v>-1.2000000002444722E-2</v>
          </cell>
          <cell r="DL318">
            <v>-0.22800000000279397</v>
          </cell>
          <cell r="DM318">
            <v>-1.3709999999991851</v>
          </cell>
          <cell r="DN318">
            <v>-2.3799999999901047</v>
          </cell>
          <cell r="DO318">
            <v>-1.2920000000158325</v>
          </cell>
          <cell r="DP318">
            <v>-0.88899999999557622</v>
          </cell>
          <cell r="DQ318">
            <v>-0.80400000000372529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5.4439999999995052</v>
          </cell>
          <cell r="G319">
            <v>18.211999999999534</v>
          </cell>
          <cell r="H319">
            <v>2.9062999999996464</v>
          </cell>
          <cell r="I319">
            <v>0</v>
          </cell>
          <cell r="J319">
            <v>0</v>
          </cell>
          <cell r="K319">
            <v>0</v>
          </cell>
          <cell r="L319">
            <v>1.3429999999989377</v>
          </cell>
          <cell r="M319">
            <v>8.5546999999996842</v>
          </cell>
          <cell r="N319">
            <v>2.4900000000343425E-2</v>
          </cell>
          <cell r="O319">
            <v>7.66990000000078</v>
          </cell>
          <cell r="P319">
            <v>9.8373000000001412</v>
          </cell>
          <cell r="Q319">
            <v>1.5750000000007276</v>
          </cell>
          <cell r="R319">
            <v>75.154300000023795</v>
          </cell>
          <cell r="S319">
            <v>4.4062999999996464</v>
          </cell>
          <cell r="T319">
            <v>0</v>
          </cell>
          <cell r="U319">
            <v>18.071400000000722</v>
          </cell>
          <cell r="V319">
            <v>0</v>
          </cell>
          <cell r="W319">
            <v>6.011000000000422</v>
          </cell>
          <cell r="X319">
            <v>0</v>
          </cell>
          <cell r="Y319">
            <v>-1.2489999999997963</v>
          </cell>
          <cell r="Z319">
            <v>7.4304000000001906</v>
          </cell>
          <cell r="AA319">
            <v>30.685999999999694</v>
          </cell>
          <cell r="AB319">
            <v>1.4700000000630098E-2</v>
          </cell>
          <cell r="AC319">
            <v>8.4909999999999854</v>
          </cell>
          <cell r="AD319">
            <v>1.2924999999995634</v>
          </cell>
          <cell r="AE319">
            <v>62.511700000002747</v>
          </cell>
          <cell r="AF319">
            <v>7.61200000000008</v>
          </cell>
          <cell r="AG319">
            <v>1.6145000000005894</v>
          </cell>
          <cell r="AH319">
            <v>22.813000000000102</v>
          </cell>
          <cell r="AI319">
            <v>0</v>
          </cell>
          <cell r="AJ319">
            <v>0</v>
          </cell>
          <cell r="AK319">
            <v>0</v>
          </cell>
          <cell r="AL319">
            <v>6.7106000000003405</v>
          </cell>
          <cell r="AM319">
            <v>12.416000000000167</v>
          </cell>
          <cell r="AN319">
            <v>5.2156000000004497</v>
          </cell>
          <cell r="AO319">
            <v>6.1369999999997162</v>
          </cell>
          <cell r="AP319">
            <v>0</v>
          </cell>
          <cell r="AQ319">
            <v>-6.9999999996070983E-3</v>
          </cell>
          <cell r="AR319">
            <v>-3.6700000026030466E-2</v>
          </cell>
          <cell r="AS319">
            <v>-4.8999999999068677E-3</v>
          </cell>
          <cell r="AT319">
            <v>-7.3999999995066901E-3</v>
          </cell>
          <cell r="AU319">
            <v>-9.3999999999141437E-3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-5.0000000001091394E-3</v>
          </cell>
          <cell r="BB319">
            <v>-3.9999999999054126E-3</v>
          </cell>
          <cell r="BC319">
            <v>-3.0000000006111804E-3</v>
          </cell>
          <cell r="BD319">
            <v>-3.0000000006111804E-3</v>
          </cell>
          <cell r="BE319">
            <v>-0.28020000000833534</v>
          </cell>
          <cell r="BF319">
            <v>-4.1299999999864667E-2</v>
          </cell>
          <cell r="BG319">
            <v>-2.9800000000250293E-2</v>
          </cell>
          <cell r="BH319">
            <v>-7.9600000000027649E-2</v>
          </cell>
          <cell r="BI319">
            <v>0</v>
          </cell>
          <cell r="BJ319">
            <v>0</v>
          </cell>
          <cell r="BK319">
            <v>0</v>
          </cell>
          <cell r="BL319">
            <v>-3.8999999997031409E-3</v>
          </cell>
          <cell r="BM319">
            <v>-5.7000000000698492E-2</v>
          </cell>
          <cell r="BN319">
            <v>0</v>
          </cell>
          <cell r="BO319">
            <v>-2.7600000000347791E-2</v>
          </cell>
          <cell r="BP319">
            <v>0</v>
          </cell>
          <cell r="BQ319">
            <v>-4.1000000001076842E-2</v>
          </cell>
          <cell r="BR319">
            <v>-0.42429999998421408</v>
          </cell>
          <cell r="BS319">
            <v>0</v>
          </cell>
          <cell r="BT319">
            <v>0</v>
          </cell>
          <cell r="BU319">
            <v>-2.0000000000436557E-2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-4.4399999999768625E-2</v>
          </cell>
          <cell r="CA319">
            <v>-0.21460000000024593</v>
          </cell>
          <cell r="CB319">
            <v>-0.11399999999957799</v>
          </cell>
          <cell r="CC319">
            <v>-2.0000000004074536E-3</v>
          </cell>
          <cell r="CD319">
            <v>-2.9299999999238935E-2</v>
          </cell>
          <cell r="CE319">
            <v>-0.84900000000197906</v>
          </cell>
          <cell r="CF319">
            <v>-0.25749999999970896</v>
          </cell>
          <cell r="CG319">
            <v>-3.7699999999858846E-2</v>
          </cell>
          <cell r="CH319">
            <v>-5.4399999999986903E-2</v>
          </cell>
          <cell r="CI319">
            <v>-1.0999999998603016E-2</v>
          </cell>
          <cell r="CJ319">
            <v>0</v>
          </cell>
          <cell r="CK319">
            <v>0</v>
          </cell>
          <cell r="CL319">
            <v>-0.13550000000032014</v>
          </cell>
          <cell r="CM319">
            <v>-0.11229999999977736</v>
          </cell>
          <cell r="CN319">
            <v>-0.16659999999956199</v>
          </cell>
          <cell r="CO319">
            <v>0</v>
          </cell>
          <cell r="CP319">
            <v>-7.4000000000523869E-2</v>
          </cell>
          <cell r="CQ319">
            <v>0</v>
          </cell>
          <cell r="CR319">
            <v>-4.7107999999861931</v>
          </cell>
          <cell r="CS319">
            <v>-6.5999999999803549E-2</v>
          </cell>
          <cell r="CT319">
            <v>0</v>
          </cell>
          <cell r="CU319">
            <v>-0.17199999999957072</v>
          </cell>
          <cell r="CV319">
            <v>0</v>
          </cell>
          <cell r="CW319">
            <v>-0.19999999999890861</v>
          </cell>
          <cell r="CX319">
            <v>0</v>
          </cell>
          <cell r="CY319">
            <v>-0.13079999999990832</v>
          </cell>
          <cell r="CZ319">
            <v>-3.7593999999999141</v>
          </cell>
          <cell r="DA319">
            <v>-8.7499999999636202E-2</v>
          </cell>
          <cell r="DB319">
            <v>-7.9099999999925785E-2</v>
          </cell>
          <cell r="DC319">
            <v>-6.099999999969441E-2</v>
          </cell>
          <cell r="DD319">
            <v>-0.15500000000065484</v>
          </cell>
          <cell r="DE319">
            <v>-0.85310000002209563</v>
          </cell>
          <cell r="DF319">
            <v>-0.20649999999932334</v>
          </cell>
          <cell r="DG319">
            <v>-2.4000000001251465E-2</v>
          </cell>
          <cell r="DH319">
            <v>0</v>
          </cell>
          <cell r="DI319">
            <v>-8.1500000000232831E-2</v>
          </cell>
          <cell r="DJ319">
            <v>0</v>
          </cell>
          <cell r="DK319">
            <v>-5.9999999994033715E-3</v>
          </cell>
          <cell r="DL319">
            <v>0</v>
          </cell>
          <cell r="DM319">
            <v>0</v>
          </cell>
          <cell r="DN319">
            <v>-0.30240000000048894</v>
          </cell>
          <cell r="DO319">
            <v>-0.17370000000028085</v>
          </cell>
          <cell r="DP319">
            <v>-5.8999999999286956E-2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-3.9060000017343555E-3</v>
          </cell>
          <cell r="AS322">
            <v>0</v>
          </cell>
          <cell r="AT322">
            <v>0</v>
          </cell>
          <cell r="AU322">
            <v>0</v>
          </cell>
          <cell r="AV322">
            <v>-3.9060000000006312E-3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-0.36425114000303438</v>
          </cell>
          <cell r="BS322">
            <v>0</v>
          </cell>
          <cell r="BT322">
            <v>0</v>
          </cell>
          <cell r="BU322">
            <v>-4.7119139999999948E-2</v>
          </cell>
          <cell r="BV322">
            <v>-0.31713199999990138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-0.1738100000002305</v>
          </cell>
          <cell r="CF322">
            <v>0</v>
          </cell>
          <cell r="CG322">
            <v>0</v>
          </cell>
          <cell r="CH322">
            <v>0</v>
          </cell>
          <cell r="CI322">
            <v>-0.17381000000000313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-0.6872529999964172</v>
          </cell>
          <cell r="CS322">
            <v>0</v>
          </cell>
          <cell r="CT322">
            <v>0</v>
          </cell>
          <cell r="CU322">
            <v>-0.49901999999997315</v>
          </cell>
          <cell r="CV322">
            <v>-0.18823299999996834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-6.0990069999970729</v>
          </cell>
          <cell r="DF322">
            <v>0</v>
          </cell>
          <cell r="DG322">
            <v>0</v>
          </cell>
          <cell r="DH322">
            <v>-2.9774999999990541</v>
          </cell>
          <cell r="DI322">
            <v>-2.3836000000010245</v>
          </cell>
          <cell r="DJ322">
            <v>0</v>
          </cell>
          <cell r="DK322">
            <v>-0.73790699999995013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159.95300000000861</v>
          </cell>
          <cell r="G323">
            <v>263.25200000003679</v>
          </cell>
          <cell r="H323">
            <v>327.83329999999842</v>
          </cell>
          <cell r="I323">
            <v>127.25</v>
          </cell>
          <cell r="J323">
            <v>139.09399999998277</v>
          </cell>
          <cell r="K323">
            <v>212.3859999999986</v>
          </cell>
          <cell r="L323">
            <v>-121.44099999999162</v>
          </cell>
          <cell r="M323">
            <v>244.96470000001136</v>
          </cell>
          <cell r="N323">
            <v>206.96889999997802</v>
          </cell>
          <cell r="O323">
            <v>198.77589999994962</v>
          </cell>
          <cell r="P323">
            <v>199.15530000004219</v>
          </cell>
          <cell r="Q323">
            <v>-647.01499999995576</v>
          </cell>
          <cell r="R323">
            <v>1585.8373000002466</v>
          </cell>
          <cell r="S323">
            <v>168.72430000000168</v>
          </cell>
          <cell r="T323">
            <v>194.56999999994878</v>
          </cell>
          <cell r="U323">
            <v>250.25239999999758</v>
          </cell>
          <cell r="V323">
            <v>169.6140000000596</v>
          </cell>
          <cell r="W323">
            <v>76.684000000008382</v>
          </cell>
          <cell r="X323">
            <v>225.0690000000177</v>
          </cell>
          <cell r="Y323">
            <v>25.965999999956694</v>
          </cell>
          <cell r="Z323">
            <v>251.10940000001574</v>
          </cell>
          <cell r="AA323">
            <v>309.12899999995716</v>
          </cell>
          <cell r="AB323">
            <v>227.68969999998808</v>
          </cell>
          <cell r="AC323">
            <v>153.91300000000047</v>
          </cell>
          <cell r="AD323">
            <v>-466.88349999999627</v>
          </cell>
          <cell r="AE323">
            <v>1541.1527000004426</v>
          </cell>
          <cell r="AF323">
            <v>202.01199999998789</v>
          </cell>
          <cell r="AG323">
            <v>172.45350000006147</v>
          </cell>
          <cell r="AH323">
            <v>328.18499999999767</v>
          </cell>
          <cell r="AI323">
            <v>39.983999999938533</v>
          </cell>
          <cell r="AJ323">
            <v>148.85899999999674</v>
          </cell>
          <cell r="AK323">
            <v>147.8520000000135</v>
          </cell>
          <cell r="AL323">
            <v>103.26459999999497</v>
          </cell>
          <cell r="AM323">
            <v>213.39700000005541</v>
          </cell>
          <cell r="AN323">
            <v>56.969600000069477</v>
          </cell>
          <cell r="AO323">
            <v>286.46100000001024</v>
          </cell>
          <cell r="AP323">
            <v>108.04999999998836</v>
          </cell>
          <cell r="AQ323">
            <v>-266.33499999996275</v>
          </cell>
          <cell r="AR323">
            <v>-1.3626060001552105</v>
          </cell>
          <cell r="AS323">
            <v>-0.10090000001946464</v>
          </cell>
          <cell r="AT323">
            <v>-0.12640000000828877</v>
          </cell>
          <cell r="AU323">
            <v>-8.8399999949615449E-2</v>
          </cell>
          <cell r="AV323">
            <v>-5.0906000076793134E-2</v>
          </cell>
          <cell r="AW323">
            <v>-4.3999999994412065E-2</v>
          </cell>
          <cell r="AX323">
            <v>-5.7000000029802322E-2</v>
          </cell>
          <cell r="AY323">
            <v>-0.40799999999580905</v>
          </cell>
          <cell r="AZ323">
            <v>-0.13399999996181577</v>
          </cell>
          <cell r="BA323">
            <v>-0.10999999998603016</v>
          </cell>
          <cell r="BB323">
            <v>-0.12800000002607703</v>
          </cell>
          <cell r="BC323">
            <v>-6.9999999250285327E-3</v>
          </cell>
          <cell r="BD323">
            <v>-0.10800000000745058</v>
          </cell>
          <cell r="BE323">
            <v>-12.060200000181794</v>
          </cell>
          <cell r="BF323">
            <v>-0.70030000002589077</v>
          </cell>
          <cell r="BG323">
            <v>-0.61479999992297962</v>
          </cell>
          <cell r="BH323">
            <v>-1.0456000000122003</v>
          </cell>
          <cell r="BI323">
            <v>-0.33900000003632158</v>
          </cell>
          <cell r="BJ323">
            <v>-0.7470000000030268</v>
          </cell>
          <cell r="BK323">
            <v>-0.92599999997764826</v>
          </cell>
          <cell r="BL323">
            <v>-3.5899000000790693</v>
          </cell>
          <cell r="BM323">
            <v>-1.4110000000218861</v>
          </cell>
          <cell r="BN323">
            <v>-1.1169999999692664</v>
          </cell>
          <cell r="BO323">
            <v>-0.84659999998984858</v>
          </cell>
          <cell r="BP323">
            <v>-0.23500000004423782</v>
          </cell>
          <cell r="BQ323">
            <v>-0.48799999989569187</v>
          </cell>
          <cell r="BR323">
            <v>-18.572551141493022</v>
          </cell>
          <cell r="BS323">
            <v>-0.86300000001210719</v>
          </cell>
          <cell r="BT323">
            <v>-0.86999999999534339</v>
          </cell>
          <cell r="BU323">
            <v>-0.98311913991346955</v>
          </cell>
          <cell r="BV323">
            <v>-0.85613200004445389</v>
          </cell>
          <cell r="BW323">
            <v>-0.86599999997997656</v>
          </cell>
          <cell r="BX323">
            <v>-0.72600000002421439</v>
          </cell>
          <cell r="BY323">
            <v>-6.1159999999799766</v>
          </cell>
          <cell r="BZ323">
            <v>-2.5553999999538064</v>
          </cell>
          <cell r="CA323">
            <v>-1.8595999999670312</v>
          </cell>
          <cell r="CB323">
            <v>-1.367000000027474</v>
          </cell>
          <cell r="CC323">
            <v>-0.40600000001722947</v>
          </cell>
          <cell r="CD323">
            <v>-1.1042999999481253</v>
          </cell>
          <cell r="CE323">
            <v>-19.456810000352561</v>
          </cell>
          <cell r="CF323">
            <v>-1.6124999999301508</v>
          </cell>
          <cell r="CG323">
            <v>-1.0777000000234693</v>
          </cell>
          <cell r="CH323">
            <v>-1.3904000000329688</v>
          </cell>
          <cell r="CI323">
            <v>-0.78880999993998557</v>
          </cell>
          <cell r="CJ323">
            <v>-0.67999999999301508</v>
          </cell>
          <cell r="CK323">
            <v>-0.78800000005867332</v>
          </cell>
          <cell r="CL323">
            <v>-5.8574999999837019</v>
          </cell>
          <cell r="CM323">
            <v>-2.7493000000249594</v>
          </cell>
          <cell r="CN323">
            <v>-1.5186000000685453</v>
          </cell>
          <cell r="CO323">
            <v>-1.6870000000344589</v>
          </cell>
          <cell r="CP323">
            <v>-0.66400000004796311</v>
          </cell>
          <cell r="CQ323">
            <v>-0.64299999998183921</v>
          </cell>
          <cell r="CR323">
            <v>-28.584052999503911</v>
          </cell>
          <cell r="CS323">
            <v>-2.2479999999632128</v>
          </cell>
          <cell r="CT323">
            <v>-1.0670000000391155</v>
          </cell>
          <cell r="CU323">
            <v>-2.7290199999697506</v>
          </cell>
          <cell r="CV323">
            <v>-1.1332330000004731</v>
          </cell>
          <cell r="CW323">
            <v>-1.4000000000232831</v>
          </cell>
          <cell r="CX323">
            <v>-0.8999999999650754</v>
          </cell>
          <cell r="CY323">
            <v>-9.9747999999672174</v>
          </cell>
          <cell r="CZ323">
            <v>4.292600000044331</v>
          </cell>
          <cell r="DA323">
            <v>-2.3945000000530854</v>
          </cell>
          <cell r="DB323">
            <v>-8.9710999999660999</v>
          </cell>
          <cell r="DC323">
            <v>-0.55700000002980232</v>
          </cell>
          <cell r="DD323">
            <v>-1.5020000000949949</v>
          </cell>
          <cell r="DE323">
            <v>47.568893000483513</v>
          </cell>
          <cell r="DF323">
            <v>-1.8365000000339933</v>
          </cell>
          <cell r="DG323">
            <v>-0.85899999999674037</v>
          </cell>
          <cell r="DH323">
            <v>-4.1745000000228174</v>
          </cell>
          <cell r="DI323">
            <v>-3.1961000000010245</v>
          </cell>
          <cell r="DJ323">
            <v>-1.3359999999811407</v>
          </cell>
          <cell r="DK323">
            <v>77.60509299999103</v>
          </cell>
          <cell r="DL323">
            <v>-3.378000000026077</v>
          </cell>
          <cell r="DM323">
            <v>-4.8009999999776483</v>
          </cell>
          <cell r="DN323">
            <v>-4.5284000000101514</v>
          </cell>
          <cell r="DO323">
            <v>-2.8096999999252148</v>
          </cell>
          <cell r="DP323">
            <v>-1.3370000001159497</v>
          </cell>
          <cell r="DQ323">
            <v>-1.7800000000279397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5">
          <cell r="F325">
            <v>159.95300000000861</v>
          </cell>
          <cell r="G325">
            <v>263.25200000003679</v>
          </cell>
          <cell r="H325">
            <v>327.83329999999842</v>
          </cell>
          <cell r="I325">
            <v>127.25</v>
          </cell>
          <cell r="J325">
            <v>139.09399999998277</v>
          </cell>
          <cell r="K325">
            <v>212.3859999999986</v>
          </cell>
          <cell r="L325">
            <v>-121.44099999999162</v>
          </cell>
          <cell r="M325">
            <v>244.96470000001136</v>
          </cell>
          <cell r="N325">
            <v>206.96889999997802</v>
          </cell>
          <cell r="O325">
            <v>198.77589999994962</v>
          </cell>
          <cell r="P325">
            <v>199.15530000004219</v>
          </cell>
          <cell r="Q325">
            <v>-647.01499999995576</v>
          </cell>
          <cell r="R325">
            <v>1585.8372999993153</v>
          </cell>
          <cell r="S325">
            <v>168.72430000000168</v>
          </cell>
          <cell r="T325">
            <v>194.56999999994878</v>
          </cell>
          <cell r="U325">
            <v>250.25239999999758</v>
          </cell>
          <cell r="V325">
            <v>169.6140000000596</v>
          </cell>
          <cell r="W325">
            <v>76.684000000008382</v>
          </cell>
          <cell r="X325">
            <v>225.0690000000177</v>
          </cell>
          <cell r="Y325">
            <v>25.965999999956694</v>
          </cell>
          <cell r="Z325">
            <v>251.10940000001574</v>
          </cell>
          <cell r="AA325">
            <v>309.12899999995716</v>
          </cell>
          <cell r="AB325">
            <v>227.68969999998808</v>
          </cell>
          <cell r="AC325">
            <v>153.91300000000047</v>
          </cell>
          <cell r="AD325">
            <v>-466.88349999999627</v>
          </cell>
          <cell r="AE325">
            <v>1541.1526999995112</v>
          </cell>
          <cell r="AF325">
            <v>202.01199999998789</v>
          </cell>
          <cell r="AG325">
            <v>172.45350000006147</v>
          </cell>
          <cell r="AH325">
            <v>328.18499999999767</v>
          </cell>
          <cell r="AI325">
            <v>39.983999999938533</v>
          </cell>
          <cell r="AJ325">
            <v>148.85899999999674</v>
          </cell>
          <cell r="AK325">
            <v>147.8520000000135</v>
          </cell>
          <cell r="AL325">
            <v>103.26459999999497</v>
          </cell>
          <cell r="AM325">
            <v>213.39700000005541</v>
          </cell>
          <cell r="AN325">
            <v>56.969600000069477</v>
          </cell>
          <cell r="AO325">
            <v>286.46100000001024</v>
          </cell>
          <cell r="AP325">
            <v>108.04999999998836</v>
          </cell>
          <cell r="AQ325">
            <v>-266.33499999996275</v>
          </cell>
          <cell r="AR325">
            <v>-1.3626060001552105</v>
          </cell>
          <cell r="AS325">
            <v>-0.10090000001946464</v>
          </cell>
          <cell r="AT325">
            <v>-0.12640000000828877</v>
          </cell>
          <cell r="AU325">
            <v>-8.8399999949615449E-2</v>
          </cell>
          <cell r="AV325">
            <v>-5.0906000076793134E-2</v>
          </cell>
          <cell r="AW325">
            <v>-4.3999999994412065E-2</v>
          </cell>
          <cell r="AX325">
            <v>-5.7000000029802322E-2</v>
          </cell>
          <cell r="AY325">
            <v>-0.40799999999580905</v>
          </cell>
          <cell r="AZ325">
            <v>-0.13399999996181577</v>
          </cell>
          <cell r="BA325">
            <v>-0.10999999998603016</v>
          </cell>
          <cell r="BB325">
            <v>-0.12800000002607703</v>
          </cell>
          <cell r="BC325">
            <v>-6.9999999250285327E-3</v>
          </cell>
          <cell r="BD325">
            <v>-0.10800000000745058</v>
          </cell>
          <cell r="BE325">
            <v>-12.060200001113117</v>
          </cell>
          <cell r="BF325">
            <v>-0.70030000002589077</v>
          </cell>
          <cell r="BG325">
            <v>-0.61479999992297962</v>
          </cell>
          <cell r="BH325">
            <v>-1.0456000000122003</v>
          </cell>
          <cell r="BI325">
            <v>-0.33900000003632158</v>
          </cell>
          <cell r="BJ325">
            <v>-0.7470000000030268</v>
          </cell>
          <cell r="BK325">
            <v>-0.92599999997764826</v>
          </cell>
          <cell r="BL325">
            <v>-3.5899000000790693</v>
          </cell>
          <cell r="BM325">
            <v>-1.4110000000218861</v>
          </cell>
          <cell r="BN325">
            <v>-1.1169999999692664</v>
          </cell>
          <cell r="BO325">
            <v>-0.84659999998984858</v>
          </cell>
          <cell r="BP325">
            <v>-0.23500000004423782</v>
          </cell>
          <cell r="BQ325">
            <v>-0.48799999989569187</v>
          </cell>
          <cell r="BR325">
            <v>-18.5725511405617</v>
          </cell>
          <cell r="BS325">
            <v>-0.86300000001210719</v>
          </cell>
          <cell r="BT325">
            <v>-0.86999999999534339</v>
          </cell>
          <cell r="BU325">
            <v>-0.98311913991346955</v>
          </cell>
          <cell r="BV325">
            <v>-0.85613200004445389</v>
          </cell>
          <cell r="BW325">
            <v>-0.86599999997997656</v>
          </cell>
          <cell r="BX325">
            <v>-0.72600000002421439</v>
          </cell>
          <cell r="BY325">
            <v>-6.1159999999799766</v>
          </cell>
          <cell r="BZ325">
            <v>-2.5553999999538064</v>
          </cell>
          <cell r="CA325">
            <v>-1.8595999999670312</v>
          </cell>
          <cell r="CB325">
            <v>-1.367000000027474</v>
          </cell>
          <cell r="CC325">
            <v>-0.40600000001722947</v>
          </cell>
          <cell r="CD325">
            <v>-1.1042999999481253</v>
          </cell>
          <cell r="CE325">
            <v>-19.456810000352561</v>
          </cell>
          <cell r="CF325">
            <v>-1.6124999999301508</v>
          </cell>
          <cell r="CG325">
            <v>-1.0777000000234693</v>
          </cell>
          <cell r="CH325">
            <v>-1.3904000000329688</v>
          </cell>
          <cell r="CI325">
            <v>-0.78880999993998557</v>
          </cell>
          <cell r="CJ325">
            <v>-0.67999999999301508</v>
          </cell>
          <cell r="CK325">
            <v>-0.78800000005867332</v>
          </cell>
          <cell r="CL325">
            <v>-5.8574999999837019</v>
          </cell>
          <cell r="CM325">
            <v>-2.7493000000249594</v>
          </cell>
          <cell r="CN325">
            <v>-1.5186000000685453</v>
          </cell>
          <cell r="CO325">
            <v>-1.6870000000344589</v>
          </cell>
          <cell r="CP325">
            <v>-0.66400000004796311</v>
          </cell>
          <cell r="CQ325">
            <v>-0.64299999998183921</v>
          </cell>
          <cell r="CR325">
            <v>-28.584052999503911</v>
          </cell>
          <cell r="CS325">
            <v>-2.2479999999632128</v>
          </cell>
          <cell r="CT325">
            <v>-1.0670000000391155</v>
          </cell>
          <cell r="CU325">
            <v>-2.7290199999697506</v>
          </cell>
          <cell r="CV325">
            <v>-1.1332330000004731</v>
          </cell>
          <cell r="CW325">
            <v>-1.4000000000232831</v>
          </cell>
          <cell r="CX325">
            <v>-0.8999999999650754</v>
          </cell>
          <cell r="CY325">
            <v>-9.9747999999672174</v>
          </cell>
          <cell r="CZ325">
            <v>4.292600000044331</v>
          </cell>
          <cell r="DA325">
            <v>-2.3945000000530854</v>
          </cell>
          <cell r="DB325">
            <v>-8.9710999999660999</v>
          </cell>
          <cell r="DC325">
            <v>-0.55700000002980232</v>
          </cell>
          <cell r="DD325">
            <v>-1.5020000000949949</v>
          </cell>
          <cell r="DE325">
            <v>47.56889299955219</v>
          </cell>
          <cell r="DF325">
            <v>-1.8365000000339933</v>
          </cell>
          <cell r="DG325">
            <v>-0.85899999999674037</v>
          </cell>
          <cell r="DH325">
            <v>-4.1745000000228174</v>
          </cell>
          <cell r="DI325">
            <v>-3.1961000000010245</v>
          </cell>
          <cell r="DJ325">
            <v>-1.3359999999811407</v>
          </cell>
          <cell r="DK325">
            <v>77.60509299999103</v>
          </cell>
          <cell r="DL325">
            <v>-3.378000000026077</v>
          </cell>
          <cell r="DM325">
            <v>-4.8009999999776483</v>
          </cell>
          <cell r="DN325">
            <v>-4.5284000000101514</v>
          </cell>
          <cell r="DO325">
            <v>-2.8096999999252148</v>
          </cell>
          <cell r="DP325">
            <v>-1.3370000001159497</v>
          </cell>
          <cell r="DQ325">
            <v>-1.7800000000279397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159.95299999974668</v>
          </cell>
          <cell r="G327">
            <v>263.25200000032783</v>
          </cell>
          <cell r="H327">
            <v>327.8332999991253</v>
          </cell>
          <cell r="I327">
            <v>127.25</v>
          </cell>
          <cell r="J327">
            <v>139.09399999957532</v>
          </cell>
          <cell r="K327">
            <v>212.3859999999404</v>
          </cell>
          <cell r="L327">
            <v>-121.44100000057369</v>
          </cell>
          <cell r="M327">
            <v>244.96470000036061</v>
          </cell>
          <cell r="N327">
            <v>206.96890000067651</v>
          </cell>
          <cell r="O327">
            <v>198.77589999977499</v>
          </cell>
          <cell r="P327">
            <v>199.15529999975115</v>
          </cell>
          <cell r="Q327">
            <v>-647.01499999966472</v>
          </cell>
          <cell r="R327">
            <v>1585.8372999951243</v>
          </cell>
          <cell r="S327">
            <v>168.72429999988526</v>
          </cell>
          <cell r="T327">
            <v>194.57000000029802</v>
          </cell>
          <cell r="U327">
            <v>250.25240000057966</v>
          </cell>
          <cell r="V327">
            <v>169.6140000000596</v>
          </cell>
          <cell r="W327">
            <v>76.684000000357628</v>
          </cell>
          <cell r="X327">
            <v>225.06900000013411</v>
          </cell>
          <cell r="Y327">
            <v>25.966000000014901</v>
          </cell>
          <cell r="Z327">
            <v>251.10939999949187</v>
          </cell>
          <cell r="AA327">
            <v>309.12899999972433</v>
          </cell>
          <cell r="AB327">
            <v>227.68969999998808</v>
          </cell>
          <cell r="AC327">
            <v>153.91300000064075</v>
          </cell>
          <cell r="AD327">
            <v>-466.88350000046194</v>
          </cell>
          <cell r="AE327">
            <v>1541.1526999920607</v>
          </cell>
          <cell r="AF327">
            <v>202.01200000010431</v>
          </cell>
          <cell r="AG327">
            <v>172.45349999982864</v>
          </cell>
          <cell r="AH327">
            <v>328.18499999959022</v>
          </cell>
          <cell r="AI327">
            <v>39.984000000171363</v>
          </cell>
          <cell r="AJ327">
            <v>148.85900000017136</v>
          </cell>
          <cell r="AK327">
            <v>147.8519999999553</v>
          </cell>
          <cell r="AL327">
            <v>103.26460000034422</v>
          </cell>
          <cell r="AM327">
            <v>213.39699999988079</v>
          </cell>
          <cell r="AN327">
            <v>56.969600000418723</v>
          </cell>
          <cell r="AO327">
            <v>286.46100000012666</v>
          </cell>
          <cell r="AP327">
            <v>108.05000000074506</v>
          </cell>
          <cell r="AQ327">
            <v>-266.33499999903142</v>
          </cell>
          <cell r="AR327">
            <v>-1.3626059964299202</v>
          </cell>
          <cell r="AS327">
            <v>-0.10089999996125698</v>
          </cell>
          <cell r="AT327">
            <v>-0.1264000004157424</v>
          </cell>
          <cell r="AU327">
            <v>-8.8399999774992466E-2</v>
          </cell>
          <cell r="AV327">
            <v>-5.0906000658869743E-2</v>
          </cell>
          <cell r="AW327">
            <v>-4.3999999761581421E-2</v>
          </cell>
          <cell r="AX327">
            <v>-5.7000000029802322E-2</v>
          </cell>
          <cell r="AY327">
            <v>-0.40799999982118607</v>
          </cell>
          <cell r="AZ327">
            <v>-0.13400000054389238</v>
          </cell>
          <cell r="BA327">
            <v>-0.11000000033527613</v>
          </cell>
          <cell r="BB327">
            <v>-0.12799999956041574</v>
          </cell>
          <cell r="BC327">
            <v>-7.0000002160668373E-3</v>
          </cell>
          <cell r="BD327">
            <v>-0.10800000000745058</v>
          </cell>
          <cell r="BE327">
            <v>-12.060199990868568</v>
          </cell>
          <cell r="BF327">
            <v>-0.7002999996766448</v>
          </cell>
          <cell r="BG327">
            <v>-0.61479999963194132</v>
          </cell>
          <cell r="BH327">
            <v>-1.0455999998375773</v>
          </cell>
          <cell r="BI327">
            <v>-0.33899999968707561</v>
          </cell>
          <cell r="BJ327">
            <v>-0.74699999950826168</v>
          </cell>
          <cell r="BK327">
            <v>-0.92600000090897083</v>
          </cell>
          <cell r="BL327">
            <v>-3.5899000009521842</v>
          </cell>
          <cell r="BM327">
            <v>-1.4110000003129244</v>
          </cell>
          <cell r="BN327">
            <v>-1.117000000551343</v>
          </cell>
          <cell r="BO327">
            <v>-0.84660000074654818</v>
          </cell>
          <cell r="BP327">
            <v>-0.23500000033527613</v>
          </cell>
          <cell r="BQ327">
            <v>-0.48799999989569187</v>
          </cell>
          <cell r="BR327">
            <v>-18.572551153600216</v>
          </cell>
          <cell r="BS327">
            <v>-0.86299999989569187</v>
          </cell>
          <cell r="BT327">
            <v>-0.87000000011175871</v>
          </cell>
          <cell r="BU327">
            <v>-0.98311913944780827</v>
          </cell>
          <cell r="BV327">
            <v>-0.85613199975341558</v>
          </cell>
          <cell r="BW327">
            <v>-0.86600000038743019</v>
          </cell>
          <cell r="BX327">
            <v>-0.72599999979138374</v>
          </cell>
          <cell r="BY327">
            <v>-6.1160000003874302</v>
          </cell>
          <cell r="BZ327">
            <v>-2.5553999999538064</v>
          </cell>
          <cell r="CA327">
            <v>-1.8596000000834465</v>
          </cell>
          <cell r="CB327">
            <v>-1.3669999996200204</v>
          </cell>
          <cell r="CC327">
            <v>-0.40599999949336052</v>
          </cell>
          <cell r="CD327">
            <v>-1.1042999997735023</v>
          </cell>
          <cell r="CE327">
            <v>-19.456810005009174</v>
          </cell>
          <cell r="CF327">
            <v>-1.6124999998137355</v>
          </cell>
          <cell r="CG327">
            <v>-1.0777000002563</v>
          </cell>
          <cell r="CH327">
            <v>-1.3903999999165535</v>
          </cell>
          <cell r="CI327">
            <v>-0.78880999982357025</v>
          </cell>
          <cell r="CJ327">
            <v>-0.67999999970197678</v>
          </cell>
          <cell r="CK327">
            <v>-0.78800000064074993</v>
          </cell>
          <cell r="CL327">
            <v>-5.8574999999254942</v>
          </cell>
          <cell r="CM327">
            <v>-2.7493000002577901</v>
          </cell>
          <cell r="CN327">
            <v>-1.5186000000685453</v>
          </cell>
          <cell r="CO327">
            <v>-1.6869999999180436</v>
          </cell>
          <cell r="CP327">
            <v>-0.66399999987334013</v>
          </cell>
          <cell r="CQ327">
            <v>-0.64300000015646219</v>
          </cell>
          <cell r="CR327">
            <v>-28.584053017199039</v>
          </cell>
          <cell r="CS327">
            <v>-2.248000000603497</v>
          </cell>
          <cell r="CT327">
            <v>-1.0670000007376075</v>
          </cell>
          <cell r="CU327">
            <v>-2.7290199995040894</v>
          </cell>
          <cell r="CV327">
            <v>-1.1332329995930195</v>
          </cell>
          <cell r="CW327">
            <v>-1.400000000372529</v>
          </cell>
          <cell r="CX327">
            <v>-0.90000000037252903</v>
          </cell>
          <cell r="CY327">
            <v>-9.9747999999672174</v>
          </cell>
          <cell r="CZ327">
            <v>4.292599999345839</v>
          </cell>
          <cell r="DA327">
            <v>-2.3944999994710088</v>
          </cell>
          <cell r="DB327">
            <v>-8.9711000006645918</v>
          </cell>
          <cell r="DC327">
            <v>-0.55700000002980232</v>
          </cell>
          <cell r="DD327">
            <v>-1.5020000003278255</v>
          </cell>
          <cell r="DE327">
            <v>47.568893007934093</v>
          </cell>
          <cell r="DF327">
            <v>-1.8364999992772937</v>
          </cell>
          <cell r="DG327">
            <v>-0.85900000017136335</v>
          </cell>
          <cell r="DH327">
            <v>-4.1745000006631017</v>
          </cell>
          <cell r="DI327">
            <v>-3.1961000002920628</v>
          </cell>
          <cell r="DJ327">
            <v>-1.3360000001266599</v>
          </cell>
          <cell r="DK327">
            <v>77.605093000456691</v>
          </cell>
          <cell r="DL327">
            <v>-3.3779999995604157</v>
          </cell>
          <cell r="DM327">
            <v>-4.8009999999776483</v>
          </cell>
          <cell r="DN327">
            <v>-4.5283999992534518</v>
          </cell>
          <cell r="DO327">
            <v>-2.8096999991685152</v>
          </cell>
          <cell r="DP327">
            <v>-1.3369999993592501</v>
          </cell>
          <cell r="DQ327">
            <v>-1.7800000002607703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F361">
            <v>1252.338</v>
          </cell>
          <cell r="G361">
            <v>1451.682</v>
          </cell>
          <cell r="H361">
            <v>2182.9580000000001</v>
          </cell>
          <cell r="I361">
            <v>2521.29</v>
          </cell>
          <cell r="J361">
            <v>2918.681</v>
          </cell>
          <cell r="K361">
            <v>3100.65</v>
          </cell>
          <cell r="L361">
            <v>2806.4920000000002</v>
          </cell>
          <cell r="M361">
            <v>2811.1109999999999</v>
          </cell>
          <cell r="N361">
            <v>2477.88</v>
          </cell>
          <cell r="O361">
            <v>2008.924</v>
          </cell>
          <cell r="P361">
            <v>1353.06</v>
          </cell>
          <cell r="Q361">
            <v>1043.8630000000001</v>
          </cell>
          <cell r="R361">
            <v>25749.292999999994</v>
          </cell>
          <cell r="S361">
            <v>1246.107</v>
          </cell>
          <cell r="T361">
            <v>1394.568</v>
          </cell>
          <cell r="U361">
            <v>2171.9839999999999</v>
          </cell>
          <cell r="V361">
            <v>2508.66</v>
          </cell>
          <cell r="W361">
            <v>2903.9560000000001</v>
          </cell>
          <cell r="X361">
            <v>3085.17</v>
          </cell>
          <cell r="Y361">
            <v>2792.4180000000001</v>
          </cell>
          <cell r="Z361">
            <v>2797.0369999999998</v>
          </cell>
          <cell r="AA361">
            <v>2465.58</v>
          </cell>
          <cell r="AB361">
            <v>1998.8489999999999</v>
          </cell>
          <cell r="AC361">
            <v>1346.34</v>
          </cell>
          <cell r="AD361">
            <v>1038.624</v>
          </cell>
          <cell r="AE361">
            <v>25620.780999999995</v>
          </cell>
          <cell r="AF361">
            <v>1239.876</v>
          </cell>
          <cell r="AG361">
            <v>1387.652</v>
          </cell>
          <cell r="AH361">
            <v>2161.134</v>
          </cell>
          <cell r="AI361">
            <v>2496.15</v>
          </cell>
          <cell r="AJ361">
            <v>2889.51</v>
          </cell>
          <cell r="AK361">
            <v>3069.75</v>
          </cell>
          <cell r="AL361">
            <v>2778.4369999999999</v>
          </cell>
          <cell r="AM361">
            <v>2783.056</v>
          </cell>
          <cell r="AN361">
            <v>2453.19</v>
          </cell>
          <cell r="AO361">
            <v>1988.867</v>
          </cell>
          <cell r="AP361">
            <v>1339.65</v>
          </cell>
          <cell r="AQ361">
            <v>1033.509</v>
          </cell>
          <cell r="AR361">
            <v>25492.672000000002</v>
          </cell>
          <cell r="AS361">
            <v>1233.7070000000001</v>
          </cell>
          <cell r="AT361">
            <v>1380.68</v>
          </cell>
          <cell r="AU361">
            <v>2150.377</v>
          </cell>
          <cell r="AV361">
            <v>2483.64</v>
          </cell>
          <cell r="AW361">
            <v>2875.0949999999998</v>
          </cell>
          <cell r="AX361">
            <v>3054.36</v>
          </cell>
          <cell r="AY361">
            <v>2764.6109999999999</v>
          </cell>
          <cell r="AZ361">
            <v>2769.0749999999998</v>
          </cell>
          <cell r="BA361">
            <v>2440.9499999999998</v>
          </cell>
          <cell r="BB361">
            <v>1978.9469999999999</v>
          </cell>
          <cell r="BC361">
            <v>1332.96</v>
          </cell>
          <cell r="BD361">
            <v>1028.27</v>
          </cell>
          <cell r="BE361">
            <v>25414.288999999997</v>
          </cell>
          <cell r="BF361">
            <v>1227.538</v>
          </cell>
          <cell r="BG361">
            <v>1422.885</v>
          </cell>
          <cell r="BH361">
            <v>2139.62</v>
          </cell>
          <cell r="BI361">
            <v>2471.2800000000002</v>
          </cell>
          <cell r="BJ361">
            <v>2860.6179999999999</v>
          </cell>
          <cell r="BK361">
            <v>3039.09</v>
          </cell>
          <cell r="BL361">
            <v>2750.7539999999999</v>
          </cell>
          <cell r="BM361">
            <v>2755.28</v>
          </cell>
          <cell r="BN361">
            <v>2428.71</v>
          </cell>
          <cell r="BO361">
            <v>1969.0889999999999</v>
          </cell>
          <cell r="BP361">
            <v>1326.27</v>
          </cell>
          <cell r="BQ361">
            <v>1023.155</v>
          </cell>
          <cell r="BR361">
            <v>25238.388999999996</v>
          </cell>
          <cell r="BS361">
            <v>1221.4000000000001</v>
          </cell>
          <cell r="BT361">
            <v>1366.96</v>
          </cell>
          <cell r="BU361">
            <v>2128.9250000000002</v>
          </cell>
          <cell r="BV361">
            <v>2458.89</v>
          </cell>
          <cell r="BW361">
            <v>2846.3890000000001</v>
          </cell>
          <cell r="BX361">
            <v>3023.91</v>
          </cell>
          <cell r="BY361">
            <v>2737.0520000000001</v>
          </cell>
          <cell r="BZ361">
            <v>2741.5160000000001</v>
          </cell>
          <cell r="CA361">
            <v>2416.59</v>
          </cell>
          <cell r="CB361">
            <v>1959.1379999999999</v>
          </cell>
          <cell r="CC361">
            <v>1319.61</v>
          </cell>
          <cell r="CD361">
            <v>1018.009</v>
          </cell>
          <cell r="CE361">
            <v>25112.16</v>
          </cell>
          <cell r="CF361">
            <v>1215.2619999999999</v>
          </cell>
          <cell r="CG361">
            <v>1360.1279999999999</v>
          </cell>
          <cell r="CH361">
            <v>2118.23</v>
          </cell>
          <cell r="CI361">
            <v>2446.59</v>
          </cell>
          <cell r="CJ361">
            <v>2832.098</v>
          </cell>
          <cell r="CK361">
            <v>3008.82</v>
          </cell>
          <cell r="CL361">
            <v>2723.35</v>
          </cell>
          <cell r="CM361">
            <v>2727.7829999999999</v>
          </cell>
          <cell r="CN361">
            <v>2404.56</v>
          </cell>
          <cell r="CO361">
            <v>1949.404</v>
          </cell>
          <cell r="CP361">
            <v>1313.01</v>
          </cell>
          <cell r="CQ361">
            <v>1012.925</v>
          </cell>
          <cell r="CR361">
            <v>24986.607999999997</v>
          </cell>
          <cell r="CS361">
            <v>1209.2170000000001</v>
          </cell>
          <cell r="CT361">
            <v>1353.296</v>
          </cell>
          <cell r="CU361">
            <v>2107.6590000000001</v>
          </cell>
          <cell r="CV361">
            <v>2434.38</v>
          </cell>
          <cell r="CW361">
            <v>2817.9929999999999</v>
          </cell>
          <cell r="CX361">
            <v>2993.76</v>
          </cell>
          <cell r="CY361">
            <v>2709.741</v>
          </cell>
          <cell r="CZ361">
            <v>2714.143</v>
          </cell>
          <cell r="DA361">
            <v>2392.5300000000002</v>
          </cell>
          <cell r="DB361">
            <v>1939.6079999999999</v>
          </cell>
          <cell r="DC361">
            <v>1306.44</v>
          </cell>
          <cell r="DD361">
            <v>1007.841</v>
          </cell>
          <cell r="DE361">
            <v>24909.631999999998</v>
          </cell>
          <cell r="DF361">
            <v>1203.079</v>
          </cell>
          <cell r="DG361">
            <v>1394.61</v>
          </cell>
          <cell r="DH361">
            <v>2097.15</v>
          </cell>
          <cell r="DI361">
            <v>2422.14</v>
          </cell>
          <cell r="DJ361">
            <v>2803.8879999999999</v>
          </cell>
          <cell r="DK361">
            <v>2978.79</v>
          </cell>
          <cell r="DL361">
            <v>2696.2249999999999</v>
          </cell>
          <cell r="DM361">
            <v>2700.596</v>
          </cell>
          <cell r="DN361">
            <v>2380.56</v>
          </cell>
          <cell r="DO361">
            <v>1929.905</v>
          </cell>
          <cell r="DP361">
            <v>1299.8699999999999</v>
          </cell>
          <cell r="DQ361">
            <v>1002.819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1252.338</v>
          </cell>
          <cell r="G363">
            <v>1451.682</v>
          </cell>
          <cell r="H363">
            <v>2182.9580000000001</v>
          </cell>
          <cell r="I363">
            <v>2521.29</v>
          </cell>
          <cell r="J363">
            <v>2918.681</v>
          </cell>
          <cell r="K363">
            <v>3100.65</v>
          </cell>
          <cell r="L363">
            <v>2806.4920000000002</v>
          </cell>
          <cell r="M363">
            <v>2811.1109999999999</v>
          </cell>
          <cell r="N363">
            <v>2477.88</v>
          </cell>
          <cell r="O363">
            <v>2008.924</v>
          </cell>
          <cell r="P363">
            <v>1353.06</v>
          </cell>
          <cell r="Q363">
            <v>1043.8630000000001</v>
          </cell>
          <cell r="R363">
            <v>25749.292999999994</v>
          </cell>
          <cell r="S363">
            <v>1246.107</v>
          </cell>
          <cell r="T363">
            <v>1394.568</v>
          </cell>
          <cell r="U363">
            <v>2171.9839999999999</v>
          </cell>
          <cell r="V363">
            <v>2508.66</v>
          </cell>
          <cell r="W363">
            <v>2903.9560000000001</v>
          </cell>
          <cell r="X363">
            <v>3085.17</v>
          </cell>
          <cell r="Y363">
            <v>2792.4180000000001</v>
          </cell>
          <cell r="Z363">
            <v>2797.0369999999998</v>
          </cell>
          <cell r="AA363">
            <v>2465.58</v>
          </cell>
          <cell r="AB363">
            <v>1998.8489999999999</v>
          </cell>
          <cell r="AC363">
            <v>1346.34</v>
          </cell>
          <cell r="AD363">
            <v>1038.624</v>
          </cell>
          <cell r="AE363">
            <v>25620.780999999995</v>
          </cell>
          <cell r="AF363">
            <v>1239.876</v>
          </cell>
          <cell r="AG363">
            <v>1387.652</v>
          </cell>
          <cell r="AH363">
            <v>2161.134</v>
          </cell>
          <cell r="AI363">
            <v>2496.15</v>
          </cell>
          <cell r="AJ363">
            <v>2889.51</v>
          </cell>
          <cell r="AK363">
            <v>3069.75</v>
          </cell>
          <cell r="AL363">
            <v>2778.4369999999999</v>
          </cell>
          <cell r="AM363">
            <v>2783.056</v>
          </cell>
          <cell r="AN363">
            <v>2453.19</v>
          </cell>
          <cell r="AO363">
            <v>1988.867</v>
          </cell>
          <cell r="AP363">
            <v>1339.65</v>
          </cell>
          <cell r="AQ363">
            <v>1033.509</v>
          </cell>
          <cell r="AR363">
            <v>25492.672000000002</v>
          </cell>
          <cell r="AS363">
            <v>1233.7070000000001</v>
          </cell>
          <cell r="AT363">
            <v>1380.68</v>
          </cell>
          <cell r="AU363">
            <v>2150.377</v>
          </cell>
          <cell r="AV363">
            <v>2483.64</v>
          </cell>
          <cell r="AW363">
            <v>2875.0949999999998</v>
          </cell>
          <cell r="AX363">
            <v>3054.36</v>
          </cell>
          <cell r="AY363">
            <v>2764.6109999999999</v>
          </cell>
          <cell r="AZ363">
            <v>2769.0749999999998</v>
          </cell>
          <cell r="BA363">
            <v>2440.9499999999998</v>
          </cell>
          <cell r="BB363">
            <v>1978.9469999999999</v>
          </cell>
          <cell r="BC363">
            <v>1332.96</v>
          </cell>
          <cell r="BD363">
            <v>1028.27</v>
          </cell>
          <cell r="BE363">
            <v>25414.288999999997</v>
          </cell>
          <cell r="BF363">
            <v>1227.538</v>
          </cell>
          <cell r="BG363">
            <v>1422.885</v>
          </cell>
          <cell r="BH363">
            <v>2139.62</v>
          </cell>
          <cell r="BI363">
            <v>2471.2800000000002</v>
          </cell>
          <cell r="BJ363">
            <v>2860.6179999999999</v>
          </cell>
          <cell r="BK363">
            <v>3039.09</v>
          </cell>
          <cell r="BL363">
            <v>2750.7539999999999</v>
          </cell>
          <cell r="BM363">
            <v>2755.28</v>
          </cell>
          <cell r="BN363">
            <v>2428.71</v>
          </cell>
          <cell r="BO363">
            <v>1969.0889999999999</v>
          </cell>
          <cell r="BP363">
            <v>1326.27</v>
          </cell>
          <cell r="BQ363">
            <v>1023.155</v>
          </cell>
          <cell r="BR363">
            <v>25238.388999999996</v>
          </cell>
          <cell r="BS363">
            <v>1221.4000000000001</v>
          </cell>
          <cell r="BT363">
            <v>1366.96</v>
          </cell>
          <cell r="BU363">
            <v>2128.9250000000002</v>
          </cell>
          <cell r="BV363">
            <v>2458.89</v>
          </cell>
          <cell r="BW363">
            <v>2846.3890000000001</v>
          </cell>
          <cell r="BX363">
            <v>3023.91</v>
          </cell>
          <cell r="BY363">
            <v>2737.0520000000001</v>
          </cell>
          <cell r="BZ363">
            <v>2741.5160000000001</v>
          </cell>
          <cell r="CA363">
            <v>2416.59</v>
          </cell>
          <cell r="CB363">
            <v>1959.1379999999999</v>
          </cell>
          <cell r="CC363">
            <v>1319.61</v>
          </cell>
          <cell r="CD363">
            <v>1018.009</v>
          </cell>
          <cell r="CE363">
            <v>25112.16</v>
          </cell>
          <cell r="CF363">
            <v>1215.2619999999999</v>
          </cell>
          <cell r="CG363">
            <v>1360.1279999999999</v>
          </cell>
          <cell r="CH363">
            <v>2118.23</v>
          </cell>
          <cell r="CI363">
            <v>2446.59</v>
          </cell>
          <cell r="CJ363">
            <v>2832.098</v>
          </cell>
          <cell r="CK363">
            <v>3008.82</v>
          </cell>
          <cell r="CL363">
            <v>2723.35</v>
          </cell>
          <cell r="CM363">
            <v>2727.7829999999999</v>
          </cell>
          <cell r="CN363">
            <v>2404.56</v>
          </cell>
          <cell r="CO363">
            <v>1949.404</v>
          </cell>
          <cell r="CP363">
            <v>1313.01</v>
          </cell>
          <cell r="CQ363">
            <v>1012.925</v>
          </cell>
          <cell r="CR363">
            <v>24986.607999999997</v>
          </cell>
          <cell r="CS363">
            <v>1209.2170000000001</v>
          </cell>
          <cell r="CT363">
            <v>1353.296</v>
          </cell>
          <cell r="CU363">
            <v>2107.6590000000001</v>
          </cell>
          <cell r="CV363">
            <v>2434.38</v>
          </cell>
          <cell r="CW363">
            <v>2817.9929999999999</v>
          </cell>
          <cell r="CX363">
            <v>2993.76</v>
          </cell>
          <cell r="CY363">
            <v>2709.741</v>
          </cell>
          <cell r="CZ363">
            <v>2714.143</v>
          </cell>
          <cell r="DA363">
            <v>2392.5300000000002</v>
          </cell>
          <cell r="DB363">
            <v>1939.6079999999999</v>
          </cell>
          <cell r="DC363">
            <v>1306.44</v>
          </cell>
          <cell r="DD363">
            <v>1007.841</v>
          </cell>
          <cell r="DE363">
            <v>24909.631999999998</v>
          </cell>
          <cell r="DF363">
            <v>1203.079</v>
          </cell>
          <cell r="DG363">
            <v>1394.61</v>
          </cell>
          <cell r="DH363">
            <v>2097.15</v>
          </cell>
          <cell r="DI363">
            <v>2422.14</v>
          </cell>
          <cell r="DJ363">
            <v>2803.8879999999999</v>
          </cell>
          <cell r="DK363">
            <v>2978.79</v>
          </cell>
          <cell r="DL363">
            <v>2696.2249999999999</v>
          </cell>
          <cell r="DM363">
            <v>2700.596</v>
          </cell>
          <cell r="DN363">
            <v>2380.56</v>
          </cell>
          <cell r="DO363">
            <v>1929.905</v>
          </cell>
          <cell r="DP363">
            <v>1299.8699999999999</v>
          </cell>
          <cell r="DQ363">
            <v>1002.819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1252.3379999999888</v>
          </cell>
          <cell r="G424">
            <v>1451.6819999999716</v>
          </cell>
          <cell r="H424">
            <v>2182.9580000001006</v>
          </cell>
          <cell r="I424">
            <v>2521.2900000000373</v>
          </cell>
          <cell r="J424">
            <v>2918.6809999999823</v>
          </cell>
          <cell r="K424">
            <v>3100.6500000000233</v>
          </cell>
          <cell r="L424">
            <v>2806.4920000000857</v>
          </cell>
          <cell r="M424">
            <v>2811.1110000000335</v>
          </cell>
          <cell r="N424">
            <v>2477.8800000000047</v>
          </cell>
          <cell r="O424">
            <v>2008.9239999999991</v>
          </cell>
          <cell r="P424">
            <v>1353.0599999999977</v>
          </cell>
          <cell r="Q424">
            <v>1043.8630000000121</v>
          </cell>
          <cell r="R424">
            <v>25749.293000000529</v>
          </cell>
          <cell r="S424">
            <v>1246.1070000000182</v>
          </cell>
          <cell r="T424">
            <v>1394.5680000000866</v>
          </cell>
          <cell r="U424">
            <v>2171.9839999999967</v>
          </cell>
          <cell r="V424">
            <v>2508.6600000000326</v>
          </cell>
          <cell r="W424">
            <v>2903.9560000000056</v>
          </cell>
          <cell r="X424">
            <v>3085.1700000000419</v>
          </cell>
          <cell r="Y424">
            <v>2792.4180000000633</v>
          </cell>
          <cell r="Z424">
            <v>2797.036999999953</v>
          </cell>
          <cell r="AA424">
            <v>2465.5799999999581</v>
          </cell>
          <cell r="AB424">
            <v>1998.8490000000456</v>
          </cell>
          <cell r="AC424">
            <v>1346.3400000000256</v>
          </cell>
          <cell r="AD424">
            <v>1038.6240000000107</v>
          </cell>
          <cell r="AE424">
            <v>25620.781000000425</v>
          </cell>
          <cell r="AF424">
            <v>1239.8759999999893</v>
          </cell>
          <cell r="AG424">
            <v>1387.6520000000019</v>
          </cell>
          <cell r="AH424">
            <v>2161.13400000002</v>
          </cell>
          <cell r="AI424">
            <v>2496.1500000000233</v>
          </cell>
          <cell r="AJ424">
            <v>2889.5100000000093</v>
          </cell>
          <cell r="AK424">
            <v>3069.7500000000582</v>
          </cell>
          <cell r="AL424">
            <v>2778.4370000000345</v>
          </cell>
          <cell r="AM424">
            <v>2783.0559999999823</v>
          </cell>
          <cell r="AN424">
            <v>2453.1900000000023</v>
          </cell>
          <cell r="AO424">
            <v>1988.8669999999693</v>
          </cell>
          <cell r="AP424">
            <v>1339.6500000000233</v>
          </cell>
          <cell r="AQ424">
            <v>1033.5090000000782</v>
          </cell>
          <cell r="AR424">
            <v>25492.672000000253</v>
          </cell>
          <cell r="AS424">
            <v>1233.7069999999367</v>
          </cell>
          <cell r="AT424">
            <v>1380.679999999993</v>
          </cell>
          <cell r="AU424">
            <v>2150.3769999999786</v>
          </cell>
          <cell r="AV424">
            <v>2483.640000000014</v>
          </cell>
          <cell r="AW424">
            <v>2875.0949999999721</v>
          </cell>
          <cell r="AX424">
            <v>3054.359999999986</v>
          </cell>
          <cell r="AY424">
            <v>2764.6110000000335</v>
          </cell>
          <cell r="AZ424">
            <v>2769.0749999999534</v>
          </cell>
          <cell r="BA424">
            <v>2440.9499999999534</v>
          </cell>
          <cell r="BB424">
            <v>1978.9469999999274</v>
          </cell>
          <cell r="BC424">
            <v>1332.960000000021</v>
          </cell>
          <cell r="BD424">
            <v>1028.2700000000186</v>
          </cell>
          <cell r="BE424">
            <v>25414.288999999873</v>
          </cell>
          <cell r="BF424">
            <v>1227.5379999999423</v>
          </cell>
          <cell r="BG424">
            <v>1422.8849999999511</v>
          </cell>
          <cell r="BH424">
            <v>2139.6199999999953</v>
          </cell>
          <cell r="BI424">
            <v>2471.2800000000279</v>
          </cell>
          <cell r="BJ424">
            <v>2860.6180000000168</v>
          </cell>
          <cell r="BK424">
            <v>3039.0900000000838</v>
          </cell>
          <cell r="BL424">
            <v>2750.7540000000154</v>
          </cell>
          <cell r="BM424">
            <v>2755.2800000000279</v>
          </cell>
          <cell r="BN424">
            <v>2428.710000000021</v>
          </cell>
          <cell r="BO424">
            <v>1969.0889999999781</v>
          </cell>
          <cell r="BP424">
            <v>1326.2700000000186</v>
          </cell>
          <cell r="BQ424">
            <v>1023.1549999999697</v>
          </cell>
          <cell r="BR424">
            <v>25238.388999999966</v>
          </cell>
          <cell r="BS424">
            <v>1221.4000000000233</v>
          </cell>
          <cell r="BT424">
            <v>1366.9599999999627</v>
          </cell>
          <cell r="BU424">
            <v>2128.9249999999884</v>
          </cell>
          <cell r="BV424">
            <v>2458.8899999999558</v>
          </cell>
          <cell r="BW424">
            <v>2846.3890000000247</v>
          </cell>
          <cell r="BX424">
            <v>3023.9099999999744</v>
          </cell>
          <cell r="BY424">
            <v>2737.0520000000251</v>
          </cell>
          <cell r="BZ424">
            <v>2741.5160000000033</v>
          </cell>
          <cell r="CA424">
            <v>2416.5899999999674</v>
          </cell>
          <cell r="CB424">
            <v>1959.1379999999772</v>
          </cell>
          <cell r="CC424">
            <v>1319.6100000000442</v>
          </cell>
          <cell r="CD424">
            <v>1018.0089999999618</v>
          </cell>
          <cell r="CE424">
            <v>25112.160000000149</v>
          </cell>
          <cell r="CF424">
            <v>1215.262000000017</v>
          </cell>
          <cell r="CG424">
            <v>1360.127999999997</v>
          </cell>
          <cell r="CH424">
            <v>2118.2299999999814</v>
          </cell>
          <cell r="CI424">
            <v>2446.5899999999674</v>
          </cell>
          <cell r="CJ424">
            <v>2832.0979999999981</v>
          </cell>
          <cell r="CK424">
            <v>3008.820000000007</v>
          </cell>
          <cell r="CL424">
            <v>2723.3499999999767</v>
          </cell>
          <cell r="CM424">
            <v>2727.7829999999958</v>
          </cell>
          <cell r="CN424">
            <v>2404.5599999999977</v>
          </cell>
          <cell r="CO424">
            <v>1949.4039999999804</v>
          </cell>
          <cell r="CP424">
            <v>1313.0100000000093</v>
          </cell>
          <cell r="CQ424">
            <v>1012.9249999999884</v>
          </cell>
          <cell r="CR424">
            <v>24986.608000000007</v>
          </cell>
          <cell r="CS424">
            <v>1209.2170000000042</v>
          </cell>
          <cell r="CT424">
            <v>1353.2960000000021</v>
          </cell>
          <cell r="CU424">
            <v>2107.6589999999851</v>
          </cell>
          <cell r="CV424">
            <v>2434.3800000000047</v>
          </cell>
          <cell r="CW424">
            <v>2817.9930000000168</v>
          </cell>
          <cell r="CX424">
            <v>2993.7599999999511</v>
          </cell>
          <cell r="CY424">
            <v>2709.7409999999218</v>
          </cell>
          <cell r="CZ424">
            <v>2714.1429999999818</v>
          </cell>
          <cell r="DA424">
            <v>2392.5299999999697</v>
          </cell>
          <cell r="DB424">
            <v>1939.6080000000075</v>
          </cell>
          <cell r="DC424">
            <v>1306.4400000000023</v>
          </cell>
          <cell r="DD424">
            <v>1007.8409999999858</v>
          </cell>
          <cell r="DE424">
            <v>24909.632000000216</v>
          </cell>
          <cell r="DF424">
            <v>1203.079000000027</v>
          </cell>
          <cell r="DG424">
            <v>1394.609999999986</v>
          </cell>
          <cell r="DH424">
            <v>2097.1500000000233</v>
          </cell>
          <cell r="DI424">
            <v>2422.140000000014</v>
          </cell>
          <cell r="DJ424">
            <v>2803.8879999999772</v>
          </cell>
          <cell r="DK424">
            <v>2978.7900000000373</v>
          </cell>
          <cell r="DL424">
            <v>2696.2250000000349</v>
          </cell>
          <cell r="DM424">
            <v>2700.5959999999614</v>
          </cell>
          <cell r="DN424">
            <v>2380.5599999999977</v>
          </cell>
          <cell r="DO424">
            <v>1929.9050000000134</v>
          </cell>
          <cell r="DP424">
            <v>1299.8699999999881</v>
          </cell>
          <cell r="DQ424">
            <v>1002.8190000000031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1252.3379999999888</v>
          </cell>
          <cell r="G434">
            <v>1451.6819999999716</v>
          </cell>
          <cell r="H434">
            <v>2182.9580000001006</v>
          </cell>
          <cell r="I434">
            <v>2521.2900000000373</v>
          </cell>
          <cell r="J434">
            <v>2918.6809999999823</v>
          </cell>
          <cell r="K434">
            <v>3100.6500000000233</v>
          </cell>
          <cell r="L434">
            <v>2806.4920000000857</v>
          </cell>
          <cell r="M434">
            <v>2811.1110000000335</v>
          </cell>
          <cell r="N434">
            <v>2477.8800000000047</v>
          </cell>
          <cell r="O434">
            <v>2008.9239999999991</v>
          </cell>
          <cell r="P434">
            <v>1353.0599999999977</v>
          </cell>
          <cell r="Q434">
            <v>1043.8630000000121</v>
          </cell>
          <cell r="R434">
            <v>25749.293000000529</v>
          </cell>
          <cell r="S434">
            <v>1246.1070000000182</v>
          </cell>
          <cell r="T434">
            <v>1394.5680000000866</v>
          </cell>
          <cell r="U434">
            <v>2171.9839999999967</v>
          </cell>
          <cell r="V434">
            <v>2508.6600000000326</v>
          </cell>
          <cell r="W434">
            <v>2903.9560000000056</v>
          </cell>
          <cell r="X434">
            <v>3085.1700000000419</v>
          </cell>
          <cell r="Y434">
            <v>2792.4180000000633</v>
          </cell>
          <cell r="Z434">
            <v>2797.036999999953</v>
          </cell>
          <cell r="AA434">
            <v>2465.5799999999581</v>
          </cell>
          <cell r="AB434">
            <v>1998.8490000000456</v>
          </cell>
          <cell r="AC434">
            <v>1346.3400000000256</v>
          </cell>
          <cell r="AD434">
            <v>1038.6240000000107</v>
          </cell>
          <cell r="AE434">
            <v>25620.781000000425</v>
          </cell>
          <cell r="AF434">
            <v>1239.8759999999893</v>
          </cell>
          <cell r="AG434">
            <v>1387.6520000000019</v>
          </cell>
          <cell r="AH434">
            <v>2161.13400000002</v>
          </cell>
          <cell r="AI434">
            <v>2496.1500000000233</v>
          </cell>
          <cell r="AJ434">
            <v>2889.5100000000093</v>
          </cell>
          <cell r="AK434">
            <v>3069.7500000000582</v>
          </cell>
          <cell r="AL434">
            <v>2778.4370000000345</v>
          </cell>
          <cell r="AM434">
            <v>2783.0559999999823</v>
          </cell>
          <cell r="AN434">
            <v>2453.1900000000023</v>
          </cell>
          <cell r="AO434">
            <v>1988.8669999999693</v>
          </cell>
          <cell r="AP434">
            <v>1339.6500000000233</v>
          </cell>
          <cell r="AQ434">
            <v>1033.5090000000782</v>
          </cell>
          <cell r="AR434">
            <v>25492.672000000253</v>
          </cell>
          <cell r="AS434">
            <v>1233.7069999999367</v>
          </cell>
          <cell r="AT434">
            <v>1380.679999999993</v>
          </cell>
          <cell r="AU434">
            <v>2150.3769999999786</v>
          </cell>
          <cell r="AV434">
            <v>2483.640000000014</v>
          </cell>
          <cell r="AW434">
            <v>2875.0949999999721</v>
          </cell>
          <cell r="AX434">
            <v>3054.359999999986</v>
          </cell>
          <cell r="AY434">
            <v>2764.6110000000335</v>
          </cell>
          <cell r="AZ434">
            <v>2769.0749999999534</v>
          </cell>
          <cell r="BA434">
            <v>2440.9499999999534</v>
          </cell>
          <cell r="BB434">
            <v>1978.9469999999274</v>
          </cell>
          <cell r="BC434">
            <v>1332.960000000021</v>
          </cell>
          <cell r="BD434">
            <v>1028.2700000000186</v>
          </cell>
          <cell r="BE434">
            <v>25414.288999999873</v>
          </cell>
          <cell r="BF434">
            <v>1227.5379999999423</v>
          </cell>
          <cell r="BG434">
            <v>1422.8849999999511</v>
          </cell>
          <cell r="BH434">
            <v>2139.6199999999953</v>
          </cell>
          <cell r="BI434">
            <v>2471.2800000000279</v>
          </cell>
          <cell r="BJ434">
            <v>2860.6180000000168</v>
          </cell>
          <cell r="BK434">
            <v>3039.0900000000838</v>
          </cell>
          <cell r="BL434">
            <v>2750.7540000000154</v>
          </cell>
          <cell r="BM434">
            <v>2755.2800000000279</v>
          </cell>
          <cell r="BN434">
            <v>2428.710000000021</v>
          </cell>
          <cell r="BO434">
            <v>1969.0889999999781</v>
          </cell>
          <cell r="BP434">
            <v>1326.2700000000186</v>
          </cell>
          <cell r="BQ434">
            <v>1023.1549999999697</v>
          </cell>
          <cell r="BR434">
            <v>25238.388999999966</v>
          </cell>
          <cell r="BS434">
            <v>1221.4000000000233</v>
          </cell>
          <cell r="BT434">
            <v>1366.9599999999627</v>
          </cell>
          <cell r="BU434">
            <v>2128.9249999999884</v>
          </cell>
          <cell r="BV434">
            <v>2458.8899999999558</v>
          </cell>
          <cell r="BW434">
            <v>2846.3890000000247</v>
          </cell>
          <cell r="BX434">
            <v>3023.9099999999744</v>
          </cell>
          <cell r="BY434">
            <v>2737.0520000000251</v>
          </cell>
          <cell r="BZ434">
            <v>2741.5160000000033</v>
          </cell>
          <cell r="CA434">
            <v>2416.5899999999674</v>
          </cell>
          <cell r="CB434">
            <v>1959.1379999999772</v>
          </cell>
          <cell r="CC434">
            <v>1319.6100000000442</v>
          </cell>
          <cell r="CD434">
            <v>1018.0089999999618</v>
          </cell>
          <cell r="CE434">
            <v>25112.160000000149</v>
          </cell>
          <cell r="CF434">
            <v>1215.262000000017</v>
          </cell>
          <cell r="CG434">
            <v>1360.127999999997</v>
          </cell>
          <cell r="CH434">
            <v>2118.2299999999814</v>
          </cell>
          <cell r="CI434">
            <v>2446.5899999999674</v>
          </cell>
          <cell r="CJ434">
            <v>2832.0979999999981</v>
          </cell>
          <cell r="CK434">
            <v>3008.820000000007</v>
          </cell>
          <cell r="CL434">
            <v>2723.3499999999767</v>
          </cell>
          <cell r="CM434">
            <v>2727.7829999999958</v>
          </cell>
          <cell r="CN434">
            <v>2404.5599999999977</v>
          </cell>
          <cell r="CO434">
            <v>1949.4039999999804</v>
          </cell>
          <cell r="CP434">
            <v>1313.0100000000093</v>
          </cell>
          <cell r="CQ434">
            <v>1012.9249999999884</v>
          </cell>
          <cell r="CR434">
            <v>24986.608000000007</v>
          </cell>
          <cell r="CS434">
            <v>1209.2170000000042</v>
          </cell>
          <cell r="CT434">
            <v>1353.2960000000021</v>
          </cell>
          <cell r="CU434">
            <v>2107.6589999999851</v>
          </cell>
          <cell r="CV434">
            <v>2434.3800000000047</v>
          </cell>
          <cell r="CW434">
            <v>2817.9930000000168</v>
          </cell>
          <cell r="CX434">
            <v>2993.7599999999511</v>
          </cell>
          <cell r="CY434">
            <v>2709.7409999999218</v>
          </cell>
          <cell r="CZ434">
            <v>2714.1429999999818</v>
          </cell>
          <cell r="DA434">
            <v>2392.5299999999697</v>
          </cell>
          <cell r="DB434">
            <v>1939.6080000000075</v>
          </cell>
          <cell r="DC434">
            <v>1306.4400000000023</v>
          </cell>
          <cell r="DD434">
            <v>1007.8409999999858</v>
          </cell>
          <cell r="DE434">
            <v>24909.632000000216</v>
          </cell>
          <cell r="DF434">
            <v>1203.079000000027</v>
          </cell>
          <cell r="DG434">
            <v>1394.609999999986</v>
          </cell>
          <cell r="DH434">
            <v>2097.1500000000233</v>
          </cell>
          <cell r="DI434">
            <v>2422.140000000014</v>
          </cell>
          <cell r="DJ434">
            <v>2803.8879999999772</v>
          </cell>
          <cell r="DK434">
            <v>2978.7900000000373</v>
          </cell>
          <cell r="DL434">
            <v>2696.2250000000349</v>
          </cell>
          <cell r="DM434">
            <v>2700.5959999999614</v>
          </cell>
          <cell r="DN434">
            <v>2380.5599999999977</v>
          </cell>
          <cell r="DO434">
            <v>1929.9050000000134</v>
          </cell>
          <cell r="DP434">
            <v>1299.8699999999881</v>
          </cell>
          <cell r="DQ434">
            <v>1002.8190000000031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F463">
            <v>-2.7319999999999709</v>
          </cell>
          <cell r="G463">
            <v>-25.174999999999272</v>
          </cell>
          <cell r="H463">
            <v>-116.18800000000192</v>
          </cell>
          <cell r="I463">
            <v>-6.8086100000000442</v>
          </cell>
          <cell r="J463">
            <v>-109.07300000000396</v>
          </cell>
          <cell r="K463">
            <v>-212.54799999999886</v>
          </cell>
          <cell r="L463">
            <v>-2.2252400000002126</v>
          </cell>
          <cell r="M463">
            <v>-93.401699999998527</v>
          </cell>
          <cell r="N463">
            <v>-21.706300000000283</v>
          </cell>
          <cell r="O463">
            <v>0</v>
          </cell>
          <cell r="P463">
            <v>-9.0469000000002779</v>
          </cell>
          <cell r="Q463">
            <v>94.114700000000084</v>
          </cell>
          <cell r="R463">
            <v>-450.33231000002706</v>
          </cell>
          <cell r="S463">
            <v>-2.3316400000001067</v>
          </cell>
          <cell r="T463">
            <v>0</v>
          </cell>
          <cell r="U463">
            <v>-74.379000000000815</v>
          </cell>
          <cell r="V463">
            <v>-22.686099999999897</v>
          </cell>
          <cell r="W463">
            <v>-137.7410000000018</v>
          </cell>
          <cell r="X463">
            <v>-139.59459999999672</v>
          </cell>
          <cell r="Y463">
            <v>9.3850499999998647</v>
          </cell>
          <cell r="Z463">
            <v>-99.276099999999133</v>
          </cell>
          <cell r="AA463">
            <v>-58.236760000000231</v>
          </cell>
          <cell r="AB463">
            <v>0</v>
          </cell>
          <cell r="AC463">
            <v>-4.5684599999995044</v>
          </cell>
          <cell r="AD463">
            <v>79.096300000000156</v>
          </cell>
          <cell r="AE463">
            <v>-475.88685699999041</v>
          </cell>
          <cell r="AF463">
            <v>0</v>
          </cell>
          <cell r="AG463">
            <v>-13.732520000000022</v>
          </cell>
          <cell r="AH463">
            <v>-89.561700000000201</v>
          </cell>
          <cell r="AI463">
            <v>0</v>
          </cell>
          <cell r="AJ463">
            <v>-79.997400000000198</v>
          </cell>
          <cell r="AK463">
            <v>-105.65569999999934</v>
          </cell>
          <cell r="AL463">
            <v>-5.3401000000003478</v>
          </cell>
          <cell r="AM463">
            <v>-93.421699999998964</v>
          </cell>
          <cell r="AN463">
            <v>-90.354299999999967</v>
          </cell>
          <cell r="AO463">
            <v>0</v>
          </cell>
          <cell r="AP463">
            <v>-0.42785699999998883</v>
          </cell>
          <cell r="AQ463">
            <v>2.6044200000000046</v>
          </cell>
          <cell r="AR463">
            <v>0.28988500000559725</v>
          </cell>
          <cell r="AS463">
            <v>9.7499999998262865E-4</v>
          </cell>
          <cell r="AT463">
            <v>9.1000000020358129E-4</v>
          </cell>
          <cell r="AU463">
            <v>5.100000000129512E-2</v>
          </cell>
          <cell r="AV463">
            <v>1.3380000000097425E-2</v>
          </cell>
          <cell r="AW463">
            <v>5.2899999998771818E-2</v>
          </cell>
          <cell r="AX463">
            <v>7.9499999999825377E-2</v>
          </cell>
          <cell r="AY463">
            <v>1.2200000001030276E-3</v>
          </cell>
          <cell r="AZ463">
            <v>5.9300000000803266E-2</v>
          </cell>
          <cell r="BA463">
            <v>3.0700000000251748E-2</v>
          </cell>
          <cell r="BB463">
            <v>0</v>
          </cell>
          <cell r="BC463">
            <v>0</v>
          </cell>
          <cell r="BD463">
            <v>0</v>
          </cell>
          <cell r="BE463">
            <v>1.6874379999935627</v>
          </cell>
          <cell r="BF463">
            <v>0</v>
          </cell>
          <cell r="BG463">
            <v>3.19999999992433E-2</v>
          </cell>
          <cell r="BH463">
            <v>0.4360000000015134</v>
          </cell>
          <cell r="BI463">
            <v>5.8699999999589636E-3</v>
          </cell>
          <cell r="BJ463">
            <v>0.39730000000054133</v>
          </cell>
          <cell r="BK463">
            <v>0.28029999999853317</v>
          </cell>
          <cell r="BL463">
            <v>0</v>
          </cell>
          <cell r="BM463">
            <v>0.3889999999992142</v>
          </cell>
          <cell r="BN463">
            <v>0.14489299999968352</v>
          </cell>
          <cell r="BO463">
            <v>0</v>
          </cell>
          <cell r="BP463">
            <v>2.0749999999907232E-3</v>
          </cell>
          <cell r="BQ463">
            <v>0</v>
          </cell>
          <cell r="BR463">
            <v>2.3649759999825619</v>
          </cell>
          <cell r="BS463">
            <v>0</v>
          </cell>
          <cell r="BT463">
            <v>2.7700000000550062E-2</v>
          </cell>
          <cell r="BU463">
            <v>0.27000000000043656</v>
          </cell>
          <cell r="BV463">
            <v>0</v>
          </cell>
          <cell r="BW463">
            <v>0.48329999999987194</v>
          </cell>
          <cell r="BX463">
            <v>0.57379999999830034</v>
          </cell>
          <cell r="BY463">
            <v>0</v>
          </cell>
          <cell r="BZ463">
            <v>0.78540000000066357</v>
          </cell>
          <cell r="CA463">
            <v>0.22276000000010754</v>
          </cell>
          <cell r="CB463">
            <v>0</v>
          </cell>
          <cell r="CC463">
            <v>2.0159999999975753E-3</v>
          </cell>
          <cell r="CD463">
            <v>0</v>
          </cell>
          <cell r="CE463">
            <v>3.8861500000057276</v>
          </cell>
          <cell r="CF463">
            <v>0</v>
          </cell>
          <cell r="CG463">
            <v>4.1200000000117143E-2</v>
          </cell>
          <cell r="CH463">
            <v>0.77250000000094587</v>
          </cell>
          <cell r="CI463">
            <v>7.3550000000295768E-2</v>
          </cell>
          <cell r="CJ463">
            <v>0.81799999999930151</v>
          </cell>
          <cell r="CK463">
            <v>0.86349999999947613</v>
          </cell>
          <cell r="CL463">
            <v>0</v>
          </cell>
          <cell r="CM463">
            <v>0.98899999999775901</v>
          </cell>
          <cell r="CN463">
            <v>0.32840000000032887</v>
          </cell>
          <cell r="CO463">
            <v>0</v>
          </cell>
          <cell r="CP463">
            <v>0</v>
          </cell>
          <cell r="CQ463">
            <v>0</v>
          </cell>
          <cell r="CR463">
            <v>4.3454800000035902</v>
          </cell>
          <cell r="CS463">
            <v>0</v>
          </cell>
          <cell r="CT463">
            <v>0</v>
          </cell>
          <cell r="CU463">
            <v>0.75900000000001455</v>
          </cell>
          <cell r="CV463">
            <v>3.3380000000079235E-2</v>
          </cell>
          <cell r="CW463">
            <v>1.0470000000059372</v>
          </cell>
          <cell r="CX463">
            <v>1.292699999999968</v>
          </cell>
          <cell r="CY463">
            <v>1.0200000000622822E-2</v>
          </cell>
          <cell r="CZ463">
            <v>1.1046000000023923</v>
          </cell>
          <cell r="DA463">
            <v>9.8599999999919419E-2</v>
          </cell>
          <cell r="DB463">
            <v>0</v>
          </cell>
          <cell r="DC463">
            <v>0</v>
          </cell>
          <cell r="DD463">
            <v>0</v>
          </cell>
          <cell r="DE463">
            <v>3.9513560000050347</v>
          </cell>
          <cell r="DF463">
            <v>0.13220000000001164</v>
          </cell>
          <cell r="DG463">
            <v>0</v>
          </cell>
          <cell r="DH463">
            <v>0.13879999999971915</v>
          </cell>
          <cell r="DI463">
            <v>0.19344000000023698</v>
          </cell>
          <cell r="DJ463">
            <v>1.1089999999967404</v>
          </cell>
          <cell r="DK463">
            <v>0.80159999999887077</v>
          </cell>
          <cell r="DL463">
            <v>0</v>
          </cell>
          <cell r="DM463">
            <v>1.1856000000007043</v>
          </cell>
          <cell r="DN463">
            <v>0.21430000000009386</v>
          </cell>
          <cell r="DO463">
            <v>0</v>
          </cell>
          <cell r="DP463">
            <v>0.1241099999999733</v>
          </cell>
          <cell r="DQ463">
            <v>5.2305999999994413E-2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-212.69000000000233</v>
          </cell>
          <cell r="G464">
            <v>-238.41000000000349</v>
          </cell>
          <cell r="H464">
            <v>-353.97000000000116</v>
          </cell>
          <cell r="I464">
            <v>-88.470000000001164</v>
          </cell>
          <cell r="J464">
            <v>-0.11179999999967549</v>
          </cell>
          <cell r="K464">
            <v>-3.5408999999999651</v>
          </cell>
          <cell r="L464">
            <v>20.627399999999398</v>
          </cell>
          <cell r="M464">
            <v>-128.5</v>
          </cell>
          <cell r="N464">
            <v>-93.733000000000175</v>
          </cell>
          <cell r="O464">
            <v>-248.2960000000021</v>
          </cell>
          <cell r="P464">
            <v>-97.222000000001572</v>
          </cell>
          <cell r="Q464">
            <v>-30.20499999999447</v>
          </cell>
          <cell r="R464">
            <v>-1455.4897000000346</v>
          </cell>
          <cell r="S464">
            <v>-175.23999999999796</v>
          </cell>
          <cell r="T464">
            <v>-93.89600000000064</v>
          </cell>
          <cell r="U464">
            <v>-356.12900000000081</v>
          </cell>
          <cell r="V464">
            <v>-92.618999999998778</v>
          </cell>
          <cell r="W464">
            <v>-186.68000000000029</v>
          </cell>
          <cell r="X464">
            <v>-18.365300000000389</v>
          </cell>
          <cell r="Y464">
            <v>53.956600000000435</v>
          </cell>
          <cell r="Z464">
            <v>-128.79699999999139</v>
          </cell>
          <cell r="AA464">
            <v>-205.33599999999933</v>
          </cell>
          <cell r="AB464">
            <v>-344.44000000000233</v>
          </cell>
          <cell r="AC464">
            <v>-21.381000000001222</v>
          </cell>
          <cell r="AD464">
            <v>113.43700000000536</v>
          </cell>
          <cell r="AE464">
            <v>-1124.5352999999886</v>
          </cell>
          <cell r="AF464">
            <v>-194.61000000000058</v>
          </cell>
          <cell r="AG464">
            <v>-146.83600000000297</v>
          </cell>
          <cell r="AH464">
            <v>-304.13300000000163</v>
          </cell>
          <cell r="AI464">
            <v>-55.892899999999827</v>
          </cell>
          <cell r="AJ464">
            <v>-88.00800000000163</v>
          </cell>
          <cell r="AK464">
            <v>-1.5253999999999905</v>
          </cell>
          <cell r="AL464">
            <v>134.45900000000256</v>
          </cell>
          <cell r="AM464">
            <v>-111.61300000000483</v>
          </cell>
          <cell r="AN464">
            <v>-274.3650000000016</v>
          </cell>
          <cell r="AO464">
            <v>-270.75600000000122</v>
          </cell>
          <cell r="AP464">
            <v>-35.580999999998312</v>
          </cell>
          <cell r="AQ464">
            <v>224.32600000000093</v>
          </cell>
          <cell r="AR464">
            <v>0.70630000001983717</v>
          </cell>
          <cell r="AS464">
            <v>3.4999999996216502E-2</v>
          </cell>
          <cell r="AT464">
            <v>4.5999999994819518E-2</v>
          </cell>
          <cell r="AU464">
            <v>0.17500000000291038</v>
          </cell>
          <cell r="AV464">
            <v>2.4399999999332067E-2</v>
          </cell>
          <cell r="AW464">
            <v>1.3999999999214197E-2</v>
          </cell>
          <cell r="AX464">
            <v>2.4000000003070454E-3</v>
          </cell>
          <cell r="AY464">
            <v>0.11400000000139698</v>
          </cell>
          <cell r="AZ464">
            <v>2.9999999998835847E-2</v>
          </cell>
          <cell r="BA464">
            <v>7.8000000001338776E-2</v>
          </cell>
          <cell r="BB464">
            <v>0.13999999999941792</v>
          </cell>
          <cell r="BC464">
            <v>1.5000000003055902E-3</v>
          </cell>
          <cell r="BD464">
            <v>4.6000000002095476E-2</v>
          </cell>
          <cell r="BE464">
            <v>5.0247000001254492</v>
          </cell>
          <cell r="BF464">
            <v>0.46300000000337604</v>
          </cell>
          <cell r="BG464">
            <v>0.62099999999918509</v>
          </cell>
          <cell r="BH464">
            <v>0.79699999999866122</v>
          </cell>
          <cell r="BI464">
            <v>0.22870000000057189</v>
          </cell>
          <cell r="BJ464">
            <v>5.5000000000291038E-2</v>
          </cell>
          <cell r="BK464">
            <v>5.1999999999679858E-2</v>
          </cell>
          <cell r="BL464">
            <v>0.72499999999854481</v>
          </cell>
          <cell r="BM464">
            <v>0.36000000000058208</v>
          </cell>
          <cell r="BN464">
            <v>0.66400000000066939</v>
          </cell>
          <cell r="BO464">
            <v>0.54000000000087311</v>
          </cell>
          <cell r="BP464">
            <v>0.12100000000100408</v>
          </cell>
          <cell r="BQ464">
            <v>0.39800000000104774</v>
          </cell>
          <cell r="BR464">
            <v>6.9556999999913387</v>
          </cell>
          <cell r="BS464">
            <v>0.59400000000459841</v>
          </cell>
          <cell r="BT464">
            <v>0.68300000000090222</v>
          </cell>
          <cell r="BU464">
            <v>1.1009999999987485</v>
          </cell>
          <cell r="BV464">
            <v>0.33600000000024011</v>
          </cell>
          <cell r="BW464">
            <v>3.8000000000465661E-2</v>
          </cell>
          <cell r="BX464">
            <v>9.569999999985157E-2</v>
          </cell>
          <cell r="BY464">
            <v>0.9330000000045402</v>
          </cell>
          <cell r="BZ464">
            <v>0.63599999999860302</v>
          </cell>
          <cell r="CA464">
            <v>0.80799999999726424</v>
          </cell>
          <cell r="CB464">
            <v>1.2559999999939464</v>
          </cell>
          <cell r="CC464">
            <v>0.10399999999935972</v>
          </cell>
          <cell r="CD464">
            <v>0.37099999999918509</v>
          </cell>
          <cell r="CE464">
            <v>7.920200000051409</v>
          </cell>
          <cell r="CF464">
            <v>0.79999999999563443</v>
          </cell>
          <cell r="CG464">
            <v>0.28899999999703141</v>
          </cell>
          <cell r="CH464">
            <v>1.2699999999967986</v>
          </cell>
          <cell r="CI464">
            <v>0.42799999999988358</v>
          </cell>
          <cell r="CJ464">
            <v>4.800000000068394E-2</v>
          </cell>
          <cell r="CK464">
            <v>1.2200000000120781E-2</v>
          </cell>
          <cell r="CL464">
            <v>1.2799999999988358</v>
          </cell>
          <cell r="CM464">
            <v>0.61500000000523869</v>
          </cell>
          <cell r="CN464">
            <v>1.0199999999967986</v>
          </cell>
          <cell r="CO464">
            <v>1.5840000000025611</v>
          </cell>
          <cell r="CP464">
            <v>0.19499999999970896</v>
          </cell>
          <cell r="CQ464">
            <v>0.37900000000081491</v>
          </cell>
          <cell r="CR464">
            <v>33.149399999878369</v>
          </cell>
          <cell r="CS464">
            <v>1.4159999999974389</v>
          </cell>
          <cell r="CT464">
            <v>0.86999999999534339</v>
          </cell>
          <cell r="CU464">
            <v>2.7230000000054133</v>
          </cell>
          <cell r="CV464">
            <v>0.72799999999915599</v>
          </cell>
          <cell r="CW464">
            <v>0.68699999999807915</v>
          </cell>
          <cell r="CX464">
            <v>8.0399999999826832E-2</v>
          </cell>
          <cell r="CY464">
            <v>2.2160000000003492</v>
          </cell>
          <cell r="CZ464">
            <v>19.673999999999069</v>
          </cell>
          <cell r="DA464">
            <v>1.2309999999997672</v>
          </cell>
          <cell r="DB464">
            <v>2.3600000000005821</v>
          </cell>
          <cell r="DC464">
            <v>0.47399999999834108</v>
          </cell>
          <cell r="DD464">
            <v>0.69000000000232831</v>
          </cell>
          <cell r="DE464">
            <v>18.30980000004638</v>
          </cell>
          <cell r="DF464">
            <v>1.5899999999965075</v>
          </cell>
          <cell r="DG464">
            <v>0.68900000000212458</v>
          </cell>
          <cell r="DH464">
            <v>1.407999999999447</v>
          </cell>
          <cell r="DI464">
            <v>0.50200000000040745</v>
          </cell>
          <cell r="DJ464">
            <v>2.0000000000436557E-2</v>
          </cell>
          <cell r="DK464">
            <v>2.9800000000250293E-2</v>
          </cell>
          <cell r="DL464">
            <v>2.4299999999930151</v>
          </cell>
          <cell r="DM464">
            <v>3.2400000000052387</v>
          </cell>
          <cell r="DN464">
            <v>3.5599999999976717</v>
          </cell>
          <cell r="DO464">
            <v>3</v>
          </cell>
          <cell r="DP464">
            <v>0.45100000000093132</v>
          </cell>
          <cell r="DQ464">
            <v>1.3899999999994179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-115.5800000000163</v>
          </cell>
          <cell r="G465">
            <v>-40.529999999998836</v>
          </cell>
          <cell r="H465">
            <v>-447.57999999998719</v>
          </cell>
          <cell r="I465">
            <v>-56.009999999994761</v>
          </cell>
          <cell r="J465">
            <v>-1419.5599999999977</v>
          </cell>
          <cell r="K465">
            <v>-947.66000000000349</v>
          </cell>
          <cell r="L465">
            <v>-249.1299999999901</v>
          </cell>
          <cell r="M465">
            <v>-1186.1100000000151</v>
          </cell>
          <cell r="N465">
            <v>-352.53500000000349</v>
          </cell>
          <cell r="O465">
            <v>-49.105999999999767</v>
          </cell>
          <cell r="P465">
            <v>-17.689999999987776</v>
          </cell>
          <cell r="Q465">
            <v>737.80999999999767</v>
          </cell>
          <cell r="R465">
            <v>-5416.1940000001341</v>
          </cell>
          <cell r="S465">
            <v>-76.480000000010477</v>
          </cell>
          <cell r="T465">
            <v>-10.671999999998661</v>
          </cell>
          <cell r="U465">
            <v>-232</v>
          </cell>
          <cell r="V465">
            <v>-73.025999999998021</v>
          </cell>
          <cell r="W465">
            <v>-1688.1600000000326</v>
          </cell>
          <cell r="X465">
            <v>-1683.179999999993</v>
          </cell>
          <cell r="Y465">
            <v>-258.64999999999418</v>
          </cell>
          <cell r="Z465">
            <v>-1418.1300000000047</v>
          </cell>
          <cell r="AA465">
            <v>-411.35999999998603</v>
          </cell>
          <cell r="AB465">
            <v>-90.879999999990105</v>
          </cell>
          <cell r="AC465">
            <v>-16.546000000002095</v>
          </cell>
          <cell r="AD465">
            <v>542.89000000001397</v>
          </cell>
          <cell r="AE465">
            <v>-4756.2420000007842</v>
          </cell>
          <cell r="AF465">
            <v>-87.345000000001164</v>
          </cell>
          <cell r="AG465">
            <v>-1.3589999999967404</v>
          </cell>
          <cell r="AH465">
            <v>-235.70000000001164</v>
          </cell>
          <cell r="AI465">
            <v>-22.589999999996508</v>
          </cell>
          <cell r="AJ465">
            <v>-1522.6200000001118</v>
          </cell>
          <cell r="AK465">
            <v>-823.60999999998603</v>
          </cell>
          <cell r="AL465">
            <v>-285.6699999999837</v>
          </cell>
          <cell r="AM465">
            <v>-1497.0900000000256</v>
          </cell>
          <cell r="AN465">
            <v>-392.45000000001164</v>
          </cell>
          <cell r="AO465">
            <v>-66.226000000009662</v>
          </cell>
          <cell r="AP465">
            <v>-6.9159999999974389</v>
          </cell>
          <cell r="AQ465">
            <v>185.33399999999892</v>
          </cell>
          <cell r="AR465">
            <v>2.0179999996908009</v>
          </cell>
          <cell r="AS465">
            <v>1.3999999995576218E-2</v>
          </cell>
          <cell r="AT465">
            <v>-2.0000000004074536E-2</v>
          </cell>
          <cell r="AU465">
            <v>0.12999999997555278</v>
          </cell>
          <cell r="AV465">
            <v>1.1000000005878974E-2</v>
          </cell>
          <cell r="AW465">
            <v>0.58999999996740371</v>
          </cell>
          <cell r="AX465">
            <v>0.32999999998719431</v>
          </cell>
          <cell r="AY465">
            <v>0.15000000002328306</v>
          </cell>
          <cell r="AZ465">
            <v>0.61999999999534339</v>
          </cell>
          <cell r="BA465">
            <v>0.16000000000349246</v>
          </cell>
          <cell r="BB465">
            <v>3.1000000002677552E-2</v>
          </cell>
          <cell r="BC465">
            <v>2.0000000004074536E-3</v>
          </cell>
          <cell r="BD465">
            <v>0</v>
          </cell>
          <cell r="BE465">
            <v>14.386000000173226</v>
          </cell>
          <cell r="BF465">
            <v>4.6999999998661224E-2</v>
          </cell>
          <cell r="BG465">
            <v>3.9999999993597157E-2</v>
          </cell>
          <cell r="BH465">
            <v>1.0999999999767169</v>
          </cell>
          <cell r="BI465">
            <v>5.8000000004540198E-2</v>
          </cell>
          <cell r="BJ465">
            <v>3.7600000000093132</v>
          </cell>
          <cell r="BK465">
            <v>1.7600000000093132</v>
          </cell>
          <cell r="BL465">
            <v>0.98000000001047738</v>
          </cell>
          <cell r="BM465">
            <v>5.0199999999604188</v>
          </cell>
          <cell r="BN465">
            <v>1.3299999999871943</v>
          </cell>
          <cell r="BO465">
            <v>0.25</v>
          </cell>
          <cell r="BP465">
            <v>2.4999999997817213E-2</v>
          </cell>
          <cell r="BQ465">
            <v>1.5999999995983671E-2</v>
          </cell>
          <cell r="BR465">
            <v>19.190999999642372</v>
          </cell>
          <cell r="BS465">
            <v>0.14999999999781721</v>
          </cell>
          <cell r="BT465">
            <v>1.9999999989522621E-2</v>
          </cell>
          <cell r="BU465">
            <v>0.88999999999941792</v>
          </cell>
          <cell r="BV465">
            <v>0.17599999999947613</v>
          </cell>
          <cell r="BW465">
            <v>5.2800000000279397</v>
          </cell>
          <cell r="BX465">
            <v>0.78000000001338776</v>
          </cell>
          <cell r="BY465">
            <v>2.0200000000186265</v>
          </cell>
          <cell r="BZ465">
            <v>7.779999999969732</v>
          </cell>
          <cell r="CA465">
            <v>1.8099999999976717</v>
          </cell>
          <cell r="CB465">
            <v>0.23999999999068677</v>
          </cell>
          <cell r="CC465">
            <v>1.5000000001236913E-2</v>
          </cell>
          <cell r="CD465">
            <v>3.0000000002473826E-2</v>
          </cell>
          <cell r="CE465">
            <v>22.096000000368804</v>
          </cell>
          <cell r="CF465">
            <v>0.22200000000157161</v>
          </cell>
          <cell r="CG465">
            <v>1.9999999996798579E-2</v>
          </cell>
          <cell r="CH465">
            <v>1.1400000000139698</v>
          </cell>
          <cell r="CI465">
            <v>0.51000000000931323</v>
          </cell>
          <cell r="CJ465">
            <v>6.1900000000023283</v>
          </cell>
          <cell r="CK465">
            <v>0.83500000000640284</v>
          </cell>
          <cell r="CL465">
            <v>2.6099999999860302</v>
          </cell>
          <cell r="CM465">
            <v>8.5599999999976717</v>
          </cell>
          <cell r="CN465">
            <v>1.5899999999965075</v>
          </cell>
          <cell r="CO465">
            <v>0.36999999999534339</v>
          </cell>
          <cell r="CP465">
            <v>1.599999999962165E-2</v>
          </cell>
          <cell r="CQ465">
            <v>3.2999999999447027E-2</v>
          </cell>
          <cell r="CR465">
            <v>9.8179999995045364</v>
          </cell>
          <cell r="CS465">
            <v>0.32999999999447027</v>
          </cell>
          <cell r="CT465">
            <v>3.7000000000261934E-2</v>
          </cell>
          <cell r="CU465">
            <v>1.5599999999976717</v>
          </cell>
          <cell r="CV465">
            <v>0.66000000000349246</v>
          </cell>
          <cell r="CW465">
            <v>9.5</v>
          </cell>
          <cell r="CX465">
            <v>1.7549999999901047</v>
          </cell>
          <cell r="CY465">
            <v>3.1400000000139698</v>
          </cell>
          <cell r="CZ465">
            <v>-3.2199999999720603</v>
          </cell>
          <cell r="DA465">
            <v>2.3699999999953434</v>
          </cell>
          <cell r="DB465">
            <v>-6.5390000000043074</v>
          </cell>
          <cell r="DC465">
            <v>0.14400000000023283</v>
          </cell>
          <cell r="DD465">
            <v>8.1000000001949957E-2</v>
          </cell>
          <cell r="DE465">
            <v>27.073999999789521</v>
          </cell>
          <cell r="DF465">
            <v>0.26999999999679858</v>
          </cell>
          <cell r="DG465">
            <v>8.0000000016298145E-3</v>
          </cell>
          <cell r="DH465">
            <v>0.36400000000139698</v>
          </cell>
          <cell r="DI465">
            <v>0.77599999999802094</v>
          </cell>
          <cell r="DJ465">
            <v>8.3499999999767169</v>
          </cell>
          <cell r="DK465">
            <v>1.569999999992433</v>
          </cell>
          <cell r="DL465">
            <v>2.3940000000002328</v>
          </cell>
          <cell r="DM465">
            <v>11.440000000002328</v>
          </cell>
          <cell r="DN465">
            <v>1.2450000000098953</v>
          </cell>
          <cell r="DO465">
            <v>0.53299999999944703</v>
          </cell>
          <cell r="DP465">
            <v>6.7999999999301508E-2</v>
          </cell>
          <cell r="DQ465">
            <v>5.6000000000494765E-2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-123.48700000000099</v>
          </cell>
          <cell r="G466">
            <v>-98.062000000005355</v>
          </cell>
          <cell r="H466">
            <v>-139.33407999999326</v>
          </cell>
          <cell r="I466">
            <v>-47.40099999999984</v>
          </cell>
          <cell r="J466">
            <v>-26.664499999999862</v>
          </cell>
          <cell r="K466">
            <v>-4.6046999999998661</v>
          </cell>
          <cell r="L466">
            <v>0</v>
          </cell>
          <cell r="M466">
            <v>-47.412759999999253</v>
          </cell>
          <cell r="N466">
            <v>-23.57857999999942</v>
          </cell>
          <cell r="O466">
            <v>-78.252000000000407</v>
          </cell>
          <cell r="P466">
            <v>-107.4164940000046</v>
          </cell>
          <cell r="Q466">
            <v>-28.849999999998545</v>
          </cell>
          <cell r="R466">
            <v>-692.07900999998674</v>
          </cell>
          <cell r="S466">
            <v>-70.218000000000757</v>
          </cell>
          <cell r="T466">
            <v>-107.04066000000239</v>
          </cell>
          <cell r="U466">
            <v>-164.84450000000652</v>
          </cell>
          <cell r="V466">
            <v>-47.890999999999622</v>
          </cell>
          <cell r="W466">
            <v>38.570999999999913</v>
          </cell>
          <cell r="X466">
            <v>-34.697299999999814</v>
          </cell>
          <cell r="Y466">
            <v>16.555119999999988</v>
          </cell>
          <cell r="Z466">
            <v>-60.505000000001019</v>
          </cell>
          <cell r="AA466">
            <v>-55.459000000000742</v>
          </cell>
          <cell r="AB466">
            <v>-106.60366999999678</v>
          </cell>
          <cell r="AC466">
            <v>-52.358000000000175</v>
          </cell>
          <cell r="AD466">
            <v>-47.5879999999961</v>
          </cell>
          <cell r="AE466">
            <v>-461.95910999999614</v>
          </cell>
          <cell r="AF466">
            <v>-102.55000000000291</v>
          </cell>
          <cell r="AG466">
            <v>-94.380299999997078</v>
          </cell>
          <cell r="AH466">
            <v>-122.73399999999674</v>
          </cell>
          <cell r="AI466">
            <v>-37.661000000000058</v>
          </cell>
          <cell r="AJ466">
            <v>-86.068999999999505</v>
          </cell>
          <cell r="AK466">
            <v>0</v>
          </cell>
          <cell r="AL466">
            <v>50.482099999999718</v>
          </cell>
          <cell r="AM466">
            <v>-35.980999999999767</v>
          </cell>
          <cell r="AN466">
            <v>-8.131600000000617</v>
          </cell>
          <cell r="AO466">
            <v>-33.0203100000017</v>
          </cell>
          <cell r="AP466">
            <v>-43.697000000000116</v>
          </cell>
          <cell r="AQ466">
            <v>51.783000000003085</v>
          </cell>
          <cell r="AR466">
            <v>0.32727999999769963</v>
          </cell>
          <cell r="AS466">
            <v>3.6000000000058208E-2</v>
          </cell>
          <cell r="AT466">
            <v>5.0049999998009298E-2</v>
          </cell>
          <cell r="AU466">
            <v>5.4910000006202608E-2</v>
          </cell>
          <cell r="AV466">
            <v>2.5999999999839929E-2</v>
          </cell>
          <cell r="AW466">
            <v>2.3999999999432475E-2</v>
          </cell>
          <cell r="AX466">
            <v>8.2999999995081453E-3</v>
          </cell>
          <cell r="AY466">
            <v>1.9999999999527063E-3</v>
          </cell>
          <cell r="AZ466">
            <v>1.599999999962165E-2</v>
          </cell>
          <cell r="BA466">
            <v>1.3079999998808489E-2</v>
          </cell>
          <cell r="BB466">
            <v>4.1100000002188608E-2</v>
          </cell>
          <cell r="BC466">
            <v>1.8000000000029104E-2</v>
          </cell>
          <cell r="BD466">
            <v>3.7840000000869622E-2</v>
          </cell>
          <cell r="BE466">
            <v>2.7884399999456946</v>
          </cell>
          <cell r="BF466">
            <v>0.38473000000522006</v>
          </cell>
          <cell r="BG466">
            <v>0.55900000000110595</v>
          </cell>
          <cell r="BH466">
            <v>0.51999999999679858</v>
          </cell>
          <cell r="BI466">
            <v>9.0000000000145519E-2</v>
          </cell>
          <cell r="BJ466">
            <v>5.0810000000637956E-2</v>
          </cell>
          <cell r="BK466">
            <v>0.20039999999971769</v>
          </cell>
          <cell r="BL466">
            <v>7.9099999999925785E-2</v>
          </cell>
          <cell r="BM466">
            <v>0.22305999999662163</v>
          </cell>
          <cell r="BN466">
            <v>9.1780000000653672E-2</v>
          </cell>
          <cell r="BO466">
            <v>0.17156000000068161</v>
          </cell>
          <cell r="BP466">
            <v>0.14400000000023283</v>
          </cell>
          <cell r="BQ466">
            <v>0.27399999999761349</v>
          </cell>
          <cell r="BR466">
            <v>4.5992499999993015</v>
          </cell>
          <cell r="BS466">
            <v>0.84242000000085682</v>
          </cell>
          <cell r="BT466">
            <v>0.6879999999946449</v>
          </cell>
          <cell r="BU466">
            <v>0.89199999999982538</v>
          </cell>
          <cell r="BV466">
            <v>0.19000000000050932</v>
          </cell>
          <cell r="BW466">
            <v>0.33500000000094587</v>
          </cell>
          <cell r="BX466">
            <v>0.13349999999991269</v>
          </cell>
          <cell r="BY466">
            <v>0.17947000000003754</v>
          </cell>
          <cell r="BZ466">
            <v>0.23719999999957508</v>
          </cell>
          <cell r="CA466">
            <v>0.1000000000003638</v>
          </cell>
          <cell r="CB466">
            <v>0.2790000000022701</v>
          </cell>
          <cell r="CC466">
            <v>0.21499999999650754</v>
          </cell>
          <cell r="CD466">
            <v>0.50766000000294298</v>
          </cell>
          <cell r="CE466">
            <v>4.5759219999890774</v>
          </cell>
          <cell r="CF466">
            <v>0.63789999999426072</v>
          </cell>
          <cell r="CG466">
            <v>0.39600000000064028</v>
          </cell>
          <cell r="CH466">
            <v>1.0040000000008149</v>
          </cell>
          <cell r="CI466">
            <v>0.31000000000130967</v>
          </cell>
          <cell r="CJ466">
            <v>0.12289199999941047</v>
          </cell>
          <cell r="CK466">
            <v>7.7500000000327418E-2</v>
          </cell>
          <cell r="CL466">
            <v>0.10364000000026863</v>
          </cell>
          <cell r="CM466">
            <v>0.32600000000093132</v>
          </cell>
          <cell r="CN466">
            <v>0.2989899999993213</v>
          </cell>
          <cell r="CO466">
            <v>0.26599999999962165</v>
          </cell>
          <cell r="CP466">
            <v>0.32600000000093132</v>
          </cell>
          <cell r="CQ466">
            <v>0.70700000000215368</v>
          </cell>
          <cell r="CR466">
            <v>9.5101599999470636</v>
          </cell>
          <cell r="CS466">
            <v>1.2900599999920814</v>
          </cell>
          <cell r="CT466">
            <v>0.92300000000250293</v>
          </cell>
          <cell r="CU466">
            <v>1.569550000000163</v>
          </cell>
          <cell r="CV466">
            <v>0.50900000000183354</v>
          </cell>
          <cell r="CW466">
            <v>0.52199999999720603</v>
          </cell>
          <cell r="CX466">
            <v>9.7999999999956344E-2</v>
          </cell>
          <cell r="CY466">
            <v>0.21199999999953434</v>
          </cell>
          <cell r="CZ466">
            <v>2.4929999999985739</v>
          </cell>
          <cell r="DA466">
            <v>0.24354999999923166</v>
          </cell>
          <cell r="DB466">
            <v>0.40799999999944703</v>
          </cell>
          <cell r="DC466">
            <v>0.49599999999918509</v>
          </cell>
          <cell r="DD466">
            <v>0.74599999999918509</v>
          </cell>
          <cell r="DE466">
            <v>13.59629000001587</v>
          </cell>
          <cell r="DF466">
            <v>0.99599999999918509</v>
          </cell>
          <cell r="DG466">
            <v>0.62300000000323053</v>
          </cell>
          <cell r="DH466">
            <v>0.78499999999985448</v>
          </cell>
          <cell r="DI466">
            <v>0.57499999999890861</v>
          </cell>
          <cell r="DJ466">
            <v>0.70700000000215368</v>
          </cell>
          <cell r="DK466">
            <v>7.3999999999614374E-2</v>
          </cell>
          <cell r="DL466">
            <v>6.8220000000001164</v>
          </cell>
          <cell r="DM466">
            <v>0.55350000000180444</v>
          </cell>
          <cell r="DN466">
            <v>0.20399999999790452</v>
          </cell>
          <cell r="DO466">
            <v>0.674299999998766</v>
          </cell>
          <cell r="DP466">
            <v>0.82049000000188244</v>
          </cell>
          <cell r="DQ466">
            <v>0.76200000000244472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-7.7869600000000219</v>
          </cell>
          <cell r="G467">
            <v>-1.6356500000000551</v>
          </cell>
          <cell r="H467">
            <v>-8.4809000000000196</v>
          </cell>
          <cell r="I467">
            <v>0</v>
          </cell>
          <cell r="J467">
            <v>0</v>
          </cell>
          <cell r="K467">
            <v>0</v>
          </cell>
          <cell r="L467">
            <v>0.61580999999998198</v>
          </cell>
          <cell r="M467">
            <v>-3.6249700000000757</v>
          </cell>
          <cell r="N467">
            <v>-3.3931499999999915</v>
          </cell>
          <cell r="O467">
            <v>-6.2921799999999735</v>
          </cell>
          <cell r="P467">
            <v>-2.4869999999964421E-2</v>
          </cell>
          <cell r="Q467">
            <v>0</v>
          </cell>
          <cell r="R467">
            <v>-51.072889999999461</v>
          </cell>
          <cell r="S467">
            <v>-8.5353400000000192</v>
          </cell>
          <cell r="T467">
            <v>-0.36000000000001364</v>
          </cell>
          <cell r="U467">
            <v>-3.0941500000000133</v>
          </cell>
          <cell r="V467">
            <v>0</v>
          </cell>
          <cell r="W467">
            <v>-2.3253500000000003</v>
          </cell>
          <cell r="X467">
            <v>0</v>
          </cell>
          <cell r="Y467">
            <v>0.5957000000000221</v>
          </cell>
          <cell r="Z467">
            <v>-18.254500000000007</v>
          </cell>
          <cell r="AA467">
            <v>-9.0224600000000237</v>
          </cell>
          <cell r="AB467">
            <v>-4.5225599999999986</v>
          </cell>
          <cell r="AC467">
            <v>-7.241500000000002</v>
          </cell>
          <cell r="AD467">
            <v>1.6872700000000123</v>
          </cell>
          <cell r="AE467">
            <v>-18.625160000000506</v>
          </cell>
          <cell r="AF467">
            <v>0</v>
          </cell>
          <cell r="AG467">
            <v>0</v>
          </cell>
          <cell r="AH467">
            <v>-5.2402499999999463</v>
          </cell>
          <cell r="AI467">
            <v>0</v>
          </cell>
          <cell r="AJ467">
            <v>0</v>
          </cell>
          <cell r="AK467">
            <v>0</v>
          </cell>
          <cell r="AL467">
            <v>-3.0378599999999096</v>
          </cell>
          <cell r="AM467">
            <v>0</v>
          </cell>
          <cell r="AN467">
            <v>-13.74212</v>
          </cell>
          <cell r="AO467">
            <v>-1.0526499999999714</v>
          </cell>
          <cell r="AP467">
            <v>0</v>
          </cell>
          <cell r="AQ467">
            <v>4.4477200000000039</v>
          </cell>
          <cell r="AR467">
            <v>2.4779999999736901E-2</v>
          </cell>
          <cell r="AS467">
            <v>0</v>
          </cell>
          <cell r="AT467">
            <v>3.0499999999733518E-3</v>
          </cell>
          <cell r="AU467">
            <v>2.9600000000300497E-3</v>
          </cell>
          <cell r="AV467">
            <v>0</v>
          </cell>
          <cell r="AW467">
            <v>0</v>
          </cell>
          <cell r="AX467">
            <v>0</v>
          </cell>
          <cell r="AY467">
            <v>5.649999999945976E-3</v>
          </cell>
          <cell r="AZ467">
            <v>4.0300000000570435E-3</v>
          </cell>
          <cell r="BA467">
            <v>6.0400000000413456E-3</v>
          </cell>
          <cell r="BB467">
            <v>0</v>
          </cell>
          <cell r="BC467">
            <v>3.0500000000017735E-3</v>
          </cell>
          <cell r="BD467">
            <v>0</v>
          </cell>
          <cell r="BE467">
            <v>0.14844999999968422</v>
          </cell>
          <cell r="BF467">
            <v>9.0000000000145519E-4</v>
          </cell>
          <cell r="BG467">
            <v>4.0650000000027831E-2</v>
          </cell>
          <cell r="BH467">
            <v>5.0929999999993925E-2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5.5970000000002074E-2</v>
          </cell>
          <cell r="BO467">
            <v>0</v>
          </cell>
          <cell r="BP467">
            <v>0</v>
          </cell>
          <cell r="BQ467">
            <v>0</v>
          </cell>
          <cell r="BR467">
            <v>0.20262000000002445</v>
          </cell>
          <cell r="BS467">
            <v>0</v>
          </cell>
          <cell r="BT467">
            <v>3.5529999999994288E-2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5.160000000000764E-2</v>
          </cell>
          <cell r="BZ467">
            <v>0</v>
          </cell>
          <cell r="CA467">
            <v>4.9440000000004147E-2</v>
          </cell>
          <cell r="CB467">
            <v>3.7469999999984793E-2</v>
          </cell>
          <cell r="CC467">
            <v>0</v>
          </cell>
          <cell r="CD467">
            <v>2.8579999999976735E-2</v>
          </cell>
          <cell r="CE467">
            <v>0.18962000000010448</v>
          </cell>
          <cell r="CF467">
            <v>7.1160000000020318E-2</v>
          </cell>
          <cell r="CG467">
            <v>1.4939999999967313E-2</v>
          </cell>
          <cell r="CH467">
            <v>5.4200000000037107E-2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4.9320000000022901E-2</v>
          </cell>
          <cell r="CR467">
            <v>3.8512500000006185</v>
          </cell>
          <cell r="CS467">
            <v>2.8350000000045839E-2</v>
          </cell>
          <cell r="CT467">
            <v>0</v>
          </cell>
          <cell r="CU467">
            <v>0</v>
          </cell>
          <cell r="CV467">
            <v>0</v>
          </cell>
          <cell r="CW467">
            <v>0.20568000000000097</v>
          </cell>
          <cell r="CX467">
            <v>0</v>
          </cell>
          <cell r="CY467">
            <v>4.63799999999992E-2</v>
          </cell>
          <cell r="CZ467">
            <v>3.4682999999999993</v>
          </cell>
          <cell r="DA467">
            <v>0.10254000000003316</v>
          </cell>
          <cell r="DB467">
            <v>0</v>
          </cell>
          <cell r="DC467">
            <v>0</v>
          </cell>
          <cell r="DD467">
            <v>0</v>
          </cell>
          <cell r="DE467">
            <v>0.75094999999964784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0.10071000000004915</v>
          </cell>
          <cell r="DM467">
            <v>0.20489999999995234</v>
          </cell>
          <cell r="DN467">
            <v>0.10266999999998916</v>
          </cell>
          <cell r="DO467">
            <v>0.17884000000003653</v>
          </cell>
          <cell r="DP467">
            <v>8.5700000000002774E-2</v>
          </cell>
          <cell r="DQ467">
            <v>7.8129999999987376E-2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-462.27595999999903</v>
          </cell>
          <cell r="G471">
            <v>-403.81265000000712</v>
          </cell>
          <cell r="H471">
            <v>-1065.5529799999786</v>
          </cell>
          <cell r="I471">
            <v>-198.68961000000127</v>
          </cell>
          <cell r="J471">
            <v>-1555.4092999999411</v>
          </cell>
          <cell r="K471">
            <v>-1168.3535999999731</v>
          </cell>
          <cell r="L471">
            <v>-230.11202999998932</v>
          </cell>
          <cell r="M471">
            <v>-1459.0494300000137</v>
          </cell>
          <cell r="N471">
            <v>-494.94603000002098</v>
          </cell>
          <cell r="O471">
            <v>-381.9461799999699</v>
          </cell>
          <cell r="P471">
            <v>-231.40026399996714</v>
          </cell>
          <cell r="Q471">
            <v>772.8697000000102</v>
          </cell>
          <cell r="R471">
            <v>-8065.1679100003093</v>
          </cell>
          <cell r="S471">
            <v>-332.80498000001535</v>
          </cell>
          <cell r="T471">
            <v>-211.96866000001319</v>
          </cell>
          <cell r="U471">
            <v>-830.44664999993984</v>
          </cell>
          <cell r="V471">
            <v>-236.22209999998449</v>
          </cell>
          <cell r="W471">
            <v>-1976.3353500001831</v>
          </cell>
          <cell r="X471">
            <v>-1875.837200000009</v>
          </cell>
          <cell r="Y471">
            <v>-178.15752999999677</v>
          </cell>
          <cell r="Z471">
            <v>-1724.962600000028</v>
          </cell>
          <cell r="AA471">
            <v>-739.41421999997692</v>
          </cell>
          <cell r="AB471">
            <v>-546.44623000003048</v>
          </cell>
          <cell r="AC471">
            <v>-102.09495999998762</v>
          </cell>
          <cell r="AD471">
            <v>689.5225700000301</v>
          </cell>
          <cell r="AE471">
            <v>-6837.2484269998968</v>
          </cell>
          <cell r="AF471">
            <v>-384.50500000000466</v>
          </cell>
          <cell r="AG471">
            <v>-256.30782000000181</v>
          </cell>
          <cell r="AH471">
            <v>-757.36895000003278</v>
          </cell>
          <cell r="AI471">
            <v>-116.14389999999548</v>
          </cell>
          <cell r="AJ471">
            <v>-1776.6944000000367</v>
          </cell>
          <cell r="AK471">
            <v>-930.79110000003129</v>
          </cell>
          <cell r="AL471">
            <v>-109.10685999997077</v>
          </cell>
          <cell r="AM471">
            <v>-1738.1057000000146</v>
          </cell>
          <cell r="AN471">
            <v>-779.04301999998279</v>
          </cell>
          <cell r="AO471">
            <v>-371.05496000000858</v>
          </cell>
          <cell r="AP471">
            <v>-86.621856999990996</v>
          </cell>
          <cell r="AQ471">
            <v>468.49514000001363</v>
          </cell>
          <cell r="AR471">
            <v>3.3662450001575053</v>
          </cell>
          <cell r="AS471">
            <v>8.5974999994505197E-2</v>
          </cell>
          <cell r="AT471">
            <v>8.0009999990579672E-2</v>
          </cell>
          <cell r="AU471">
            <v>0.41386999998940155</v>
          </cell>
          <cell r="AV471">
            <v>7.4779999995371327E-2</v>
          </cell>
          <cell r="AW471">
            <v>0.68089999991934747</v>
          </cell>
          <cell r="AX471">
            <v>0.42019999996409751</v>
          </cell>
          <cell r="AY471">
            <v>0.27287000004434958</v>
          </cell>
          <cell r="AZ471">
            <v>0.72933000000193715</v>
          </cell>
          <cell r="BA471">
            <v>0.28782000002684072</v>
          </cell>
          <cell r="BB471">
            <v>0.21210000000428408</v>
          </cell>
          <cell r="BC471">
            <v>2.4549999994633254E-2</v>
          </cell>
          <cell r="BD471">
            <v>8.3840000006603077E-2</v>
          </cell>
          <cell r="BE471">
            <v>24.035028000827879</v>
          </cell>
          <cell r="BF471">
            <v>0.89563000001362525</v>
          </cell>
          <cell r="BG471">
            <v>1.2926499999593943</v>
          </cell>
          <cell r="BH471">
            <v>2.9039299999712966</v>
          </cell>
          <cell r="BI471">
            <v>0.38257000000157859</v>
          </cell>
          <cell r="BJ471">
            <v>4.2631099999998696</v>
          </cell>
          <cell r="BK471">
            <v>2.292699999990873</v>
          </cell>
          <cell r="BL471">
            <v>1.7841000000189524</v>
          </cell>
          <cell r="BM471">
            <v>5.9920599999604747</v>
          </cell>
          <cell r="BN471">
            <v>2.2866429999703541</v>
          </cell>
          <cell r="BO471">
            <v>0.96155999999609776</v>
          </cell>
          <cell r="BP471">
            <v>0.29207499999756692</v>
          </cell>
          <cell r="BQ471">
            <v>0.6879999999946449</v>
          </cell>
          <cell r="BR471">
            <v>33.313545999582857</v>
          </cell>
          <cell r="BS471">
            <v>1.5864199999923585</v>
          </cell>
          <cell r="BT471">
            <v>1.4542299999739043</v>
          </cell>
          <cell r="BU471">
            <v>3.1529999999911524</v>
          </cell>
          <cell r="BV471">
            <v>0.70200000000477303</v>
          </cell>
          <cell r="BW471">
            <v>6.1363000000128523</v>
          </cell>
          <cell r="BX471">
            <v>1.5829999999987194</v>
          </cell>
          <cell r="BY471">
            <v>3.1840700000466313</v>
          </cell>
          <cell r="BZ471">
            <v>9.4385999999940395</v>
          </cell>
          <cell r="CA471">
            <v>2.9902000000292901</v>
          </cell>
          <cell r="CB471">
            <v>1.812469999975292</v>
          </cell>
          <cell r="CC471">
            <v>0.33601599998655729</v>
          </cell>
          <cell r="CD471">
            <v>0.93724000001384411</v>
          </cell>
          <cell r="CE471">
            <v>38.667891999706626</v>
          </cell>
          <cell r="CF471">
            <v>1.7310599999618717</v>
          </cell>
          <cell r="CG471">
            <v>0.76114000000234228</v>
          </cell>
          <cell r="CH471">
            <v>4.240700000023935</v>
          </cell>
          <cell r="CI471">
            <v>1.3215500000223983</v>
          </cell>
          <cell r="CJ471">
            <v>7.1788919999962673</v>
          </cell>
          <cell r="CK471">
            <v>1.7882000000099652</v>
          </cell>
          <cell r="CL471">
            <v>3.9936399999714922</v>
          </cell>
          <cell r="CM471">
            <v>10.490000000048894</v>
          </cell>
          <cell r="CN471">
            <v>3.2373899999947753</v>
          </cell>
          <cell r="CO471">
            <v>2.2199999999720603</v>
          </cell>
          <cell r="CP471">
            <v>0.53699999999662396</v>
          </cell>
          <cell r="CQ471">
            <v>1.1683199999970384</v>
          </cell>
          <cell r="CR471">
            <v>60.674289999529719</v>
          </cell>
          <cell r="CS471">
            <v>3.0644099999917671</v>
          </cell>
          <cell r="CT471">
            <v>1.8299999999871943</v>
          </cell>
          <cell r="CU471">
            <v>6.6115500000014435</v>
          </cell>
          <cell r="CV471">
            <v>1.9303799999761395</v>
          </cell>
          <cell r="CW471">
            <v>11.961679999949411</v>
          </cell>
          <cell r="CX471">
            <v>3.2260999999853084</v>
          </cell>
          <cell r="CY471">
            <v>5.624580000032438</v>
          </cell>
          <cell r="CZ471">
            <v>23.519900000072084</v>
          </cell>
          <cell r="DA471">
            <v>4.045689999969909</v>
          </cell>
          <cell r="DB471">
            <v>-3.7710000000079162</v>
          </cell>
          <cell r="DC471">
            <v>1.1139999999868451</v>
          </cell>
          <cell r="DD471">
            <v>1.5169999999925494</v>
          </cell>
          <cell r="DE471">
            <v>63.682395999785513</v>
          </cell>
          <cell r="DF471">
            <v>2.9881999999925029</v>
          </cell>
          <cell r="DG471">
            <v>1.3200000000215368</v>
          </cell>
          <cell r="DH471">
            <v>2.6958000000013271</v>
          </cell>
          <cell r="DI471">
            <v>2.0464400000055321</v>
          </cell>
          <cell r="DJ471">
            <v>10.185999999928754</v>
          </cell>
          <cell r="DK471">
            <v>2.4753999999957159</v>
          </cell>
          <cell r="DL471">
            <v>11.746709999977611</v>
          </cell>
          <cell r="DM471">
            <v>16.624000000068918</v>
          </cell>
          <cell r="DN471">
            <v>5.3259700000053272</v>
          </cell>
          <cell r="DO471">
            <v>4.3861399999877904</v>
          </cell>
          <cell r="DP471">
            <v>1.549300000006042</v>
          </cell>
          <cell r="DQ471">
            <v>2.3384360000200104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3">
          <cell r="F473">
            <v>790.06203999998979</v>
          </cell>
          <cell r="G473">
            <v>1047.8693500000518</v>
          </cell>
          <cell r="H473">
            <v>1117.4050200001802</v>
          </cell>
          <cell r="I473">
            <v>2322.600390000036</v>
          </cell>
          <cell r="J473">
            <v>1363.2716999999247</v>
          </cell>
          <cell r="K473">
            <v>1932.296399999992</v>
          </cell>
          <cell r="L473">
            <v>2576.3799700001255</v>
          </cell>
          <cell r="M473">
            <v>1352.0615700000199</v>
          </cell>
          <cell r="N473">
            <v>1982.9339700000128</v>
          </cell>
          <cell r="O473">
            <v>1626.9778200001456</v>
          </cell>
          <cell r="P473">
            <v>1121.6597360000014</v>
          </cell>
          <cell r="Q473">
            <v>1816.732699999935</v>
          </cell>
          <cell r="R473">
            <v>17684.125089999288</v>
          </cell>
          <cell r="S473">
            <v>913.30202000006102</v>
          </cell>
          <cell r="T473">
            <v>1182.599339999957</v>
          </cell>
          <cell r="U473">
            <v>1341.5373500001151</v>
          </cell>
          <cell r="V473">
            <v>2272.4378999999026</v>
          </cell>
          <cell r="W473">
            <v>927.62064999970607</v>
          </cell>
          <cell r="X473">
            <v>1209.3328000000911</v>
          </cell>
          <cell r="Y473">
            <v>2614.2604699999793</v>
          </cell>
          <cell r="Z473">
            <v>1072.0743999998085</v>
          </cell>
          <cell r="AA473">
            <v>1726.165779999923</v>
          </cell>
          <cell r="AB473">
            <v>1452.4027699999278</v>
          </cell>
          <cell r="AC473">
            <v>1244.2450399999507</v>
          </cell>
          <cell r="AD473">
            <v>1728.1465699999826</v>
          </cell>
          <cell r="AE473">
            <v>18783.532573000528</v>
          </cell>
          <cell r="AF473">
            <v>855.37099999992643</v>
          </cell>
          <cell r="AG473">
            <v>1131.3441799999564</v>
          </cell>
          <cell r="AH473">
            <v>1403.7650500000454</v>
          </cell>
          <cell r="AI473">
            <v>2380.0061000001151</v>
          </cell>
          <cell r="AJ473">
            <v>1112.815600000089</v>
          </cell>
          <cell r="AK473">
            <v>2138.9588999999687</v>
          </cell>
          <cell r="AL473">
            <v>2669.3301400000928</v>
          </cell>
          <cell r="AM473">
            <v>1044.9502999999095</v>
          </cell>
          <cell r="AN473">
            <v>1674.1469799999613</v>
          </cell>
          <cell r="AO473">
            <v>1617.8120399999898</v>
          </cell>
          <cell r="AP473">
            <v>1253.0281430000323</v>
          </cell>
          <cell r="AQ473">
            <v>1502.0041400000919</v>
          </cell>
          <cell r="AR473">
            <v>25496.038245000876</v>
          </cell>
          <cell r="AS473">
            <v>1233.7929749999312</v>
          </cell>
          <cell r="AT473">
            <v>1380.760009999969</v>
          </cell>
          <cell r="AU473">
            <v>2150.7908700000262</v>
          </cell>
          <cell r="AV473">
            <v>2483.714779999922</v>
          </cell>
          <cell r="AW473">
            <v>2875.7758999998914</v>
          </cell>
          <cell r="AX473">
            <v>3054.780199999921</v>
          </cell>
          <cell r="AY473">
            <v>2764.8838700001361</v>
          </cell>
          <cell r="AZ473">
            <v>2769.8043299999554</v>
          </cell>
          <cell r="BA473">
            <v>2441.2378200000385</v>
          </cell>
          <cell r="BB473">
            <v>1979.1590999999316</v>
          </cell>
          <cell r="BC473">
            <v>1332.984550000052</v>
          </cell>
          <cell r="BD473">
            <v>1028.3538400000543</v>
          </cell>
          <cell r="BE473">
            <v>25438.324027998373</v>
          </cell>
          <cell r="BF473">
            <v>1228.4336299999268</v>
          </cell>
          <cell r="BG473">
            <v>1424.1776499999105</v>
          </cell>
          <cell r="BH473">
            <v>2142.5239299999084</v>
          </cell>
          <cell r="BI473">
            <v>2471.6625699999859</v>
          </cell>
          <cell r="BJ473">
            <v>2864.8811100000748</v>
          </cell>
          <cell r="BK473">
            <v>3041.3827000000747</v>
          </cell>
          <cell r="BL473">
            <v>2752.5381000000052</v>
          </cell>
          <cell r="BM473">
            <v>2761.2720599999884</v>
          </cell>
          <cell r="BN473">
            <v>2430.9966429999331</v>
          </cell>
          <cell r="BO473">
            <v>1970.0505600000033</v>
          </cell>
          <cell r="BP473">
            <v>1326.5620750000235</v>
          </cell>
          <cell r="BQ473">
            <v>1023.8429999999935</v>
          </cell>
          <cell r="BR473">
            <v>25271.702546000481</v>
          </cell>
          <cell r="BS473">
            <v>1222.9864200000302</v>
          </cell>
          <cell r="BT473">
            <v>1368.4142299998784</v>
          </cell>
          <cell r="BU473">
            <v>2132.0779999999795</v>
          </cell>
          <cell r="BV473">
            <v>2459.591999999946</v>
          </cell>
          <cell r="BW473">
            <v>2852.5252999999793</v>
          </cell>
          <cell r="BX473">
            <v>3025.4930000000168</v>
          </cell>
          <cell r="BY473">
            <v>2740.2360700001009</v>
          </cell>
          <cell r="BZ473">
            <v>2750.9545999999391</v>
          </cell>
          <cell r="CA473">
            <v>2419.5801999999676</v>
          </cell>
          <cell r="CB473">
            <v>1960.9504699999234</v>
          </cell>
          <cell r="CC473">
            <v>1319.9460160000017</v>
          </cell>
          <cell r="CD473">
            <v>1018.9462399999611</v>
          </cell>
          <cell r="CE473">
            <v>25150.827891999856</v>
          </cell>
          <cell r="CF473">
            <v>1216.993060000008</v>
          </cell>
          <cell r="CG473">
            <v>1360.8891399999848</v>
          </cell>
          <cell r="CH473">
            <v>2122.4707000000635</v>
          </cell>
          <cell r="CI473">
            <v>2447.9115499999607</v>
          </cell>
          <cell r="CJ473">
            <v>2839.2768919999944</v>
          </cell>
          <cell r="CK473">
            <v>3010.608200000017</v>
          </cell>
          <cell r="CL473">
            <v>2727.3436399998609</v>
          </cell>
          <cell r="CM473">
            <v>2738.2730000000447</v>
          </cell>
          <cell r="CN473">
            <v>2407.7973900000216</v>
          </cell>
          <cell r="CO473">
            <v>1951.6239999999525</v>
          </cell>
          <cell r="CP473">
            <v>1313.5470000000205</v>
          </cell>
          <cell r="CQ473">
            <v>1014.0933199999854</v>
          </cell>
          <cell r="CR473">
            <v>25047.282289999537</v>
          </cell>
          <cell r="CS473">
            <v>1212.2814100000542</v>
          </cell>
          <cell r="CT473">
            <v>1355.1259999999893</v>
          </cell>
          <cell r="CU473">
            <v>2114.2705499998992</v>
          </cell>
          <cell r="CV473">
            <v>2436.3103799999808</v>
          </cell>
          <cell r="CW473">
            <v>2829.9546799999662</v>
          </cell>
          <cell r="CX473">
            <v>2996.9860999999801</v>
          </cell>
          <cell r="CY473">
            <v>2715.3655799999833</v>
          </cell>
          <cell r="CZ473">
            <v>2737.6629000001121</v>
          </cell>
          <cell r="DA473">
            <v>2396.5756899998523</v>
          </cell>
          <cell r="DB473">
            <v>1935.8369999999413</v>
          </cell>
          <cell r="DC473">
            <v>1307.5540000000037</v>
          </cell>
          <cell r="DD473">
            <v>1009.3580000000075</v>
          </cell>
          <cell r="DE473">
            <v>24973.314395999536</v>
          </cell>
          <cell r="DF473">
            <v>1206.0672000000486</v>
          </cell>
          <cell r="DG473">
            <v>1395.929999999993</v>
          </cell>
          <cell r="DH473">
            <v>2099.8458000000101</v>
          </cell>
          <cell r="DI473">
            <v>2424.1864400000195</v>
          </cell>
          <cell r="DJ473">
            <v>2814.0739999997895</v>
          </cell>
          <cell r="DK473">
            <v>2981.265400000033</v>
          </cell>
          <cell r="DL473">
            <v>2707.9717099999543</v>
          </cell>
          <cell r="DM473">
            <v>2717.2200000000885</v>
          </cell>
          <cell r="DN473">
            <v>2385.885970000003</v>
          </cell>
          <cell r="DO473">
            <v>1934.2911399999866</v>
          </cell>
          <cell r="DP473">
            <v>1301.4192999999796</v>
          </cell>
          <cell r="DQ473">
            <v>1005.1574360000377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-21.256097999867052</v>
          </cell>
          <cell r="S477">
            <v>0</v>
          </cell>
          <cell r="T477">
            <v>0</v>
          </cell>
          <cell r="U477">
            <v>-21.256097999983467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4.0269999299198389E-3</v>
          </cell>
          <cell r="AS477">
            <v>0</v>
          </cell>
          <cell r="AT477">
            <v>0</v>
          </cell>
          <cell r="AU477">
            <v>0</v>
          </cell>
          <cell r="AV477">
            <v>4.027000002679415E-3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3.1006000004708767E-2</v>
          </cell>
          <cell r="BF477">
            <v>0</v>
          </cell>
          <cell r="BG477">
            <v>0</v>
          </cell>
          <cell r="BH477">
            <v>0</v>
          </cell>
          <cell r="BI477">
            <v>3.1006000004708767E-2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0.15210100007243454</v>
          </cell>
          <cell r="BS477">
            <v>0</v>
          </cell>
          <cell r="BT477">
            <v>0</v>
          </cell>
          <cell r="BU477">
            <v>4.6265000011771917E-2</v>
          </cell>
          <cell r="BV477">
            <v>0.10583599998790305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0.17285100021399558</v>
          </cell>
          <cell r="CF477">
            <v>0</v>
          </cell>
          <cell r="CG477">
            <v>0</v>
          </cell>
          <cell r="CH477">
            <v>0</v>
          </cell>
          <cell r="CI477">
            <v>0.17285100001026876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0.18188499985262752</v>
          </cell>
          <cell r="CS477">
            <v>0</v>
          </cell>
          <cell r="CT477">
            <v>0</v>
          </cell>
          <cell r="CU477">
            <v>8.8866999984020367E-2</v>
          </cell>
          <cell r="CV477">
            <v>9.301799998502247E-2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1.4986509999725968</v>
          </cell>
          <cell r="DF477">
            <v>0</v>
          </cell>
          <cell r="DG477">
            <v>0.13793799999984913</v>
          </cell>
          <cell r="DH477">
            <v>0.50451100000645965</v>
          </cell>
          <cell r="DI477">
            <v>0.65234400000190362</v>
          </cell>
          <cell r="DJ477">
            <v>0.10107400000561029</v>
          </cell>
          <cell r="DK477">
            <v>0.10278399998787791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-268.03133000002708</v>
          </cell>
          <cell r="S478">
            <v>-16.480792999995174</v>
          </cell>
          <cell r="T478">
            <v>-22.07031100000313</v>
          </cell>
          <cell r="U478">
            <v>-35.503171999996994</v>
          </cell>
          <cell r="V478">
            <v>-43.60089500000322</v>
          </cell>
          <cell r="W478">
            <v>-41.311780999996699</v>
          </cell>
          <cell r="X478">
            <v>-43.208324000006542</v>
          </cell>
          <cell r="Y478">
            <v>0</v>
          </cell>
          <cell r="Z478">
            <v>-16.75293000000238</v>
          </cell>
          <cell r="AA478">
            <v>-24.466568999996525</v>
          </cell>
          <cell r="AB478">
            <v>0</v>
          </cell>
          <cell r="AC478">
            <v>-28.03100799999811</v>
          </cell>
          <cell r="AD478">
            <v>3.3944530000007944</v>
          </cell>
          <cell r="AE478">
            <v>-314.31345200003125</v>
          </cell>
          <cell r="AF478">
            <v>-11.594048999999359</v>
          </cell>
          <cell r="AG478">
            <v>-30.468355999997584</v>
          </cell>
          <cell r="AH478">
            <v>-59.238763999994262</v>
          </cell>
          <cell r="AI478">
            <v>-31.173570999999356</v>
          </cell>
          <cell r="AJ478">
            <v>-40.292046999995364</v>
          </cell>
          <cell r="AK478">
            <v>-56.859834999995655</v>
          </cell>
          <cell r="AL478">
            <v>-7.3245299999980489</v>
          </cell>
          <cell r="AM478">
            <v>-1.9518499999976484</v>
          </cell>
          <cell r="AN478">
            <v>-36.220686000000569</v>
          </cell>
          <cell r="AO478">
            <v>-13.989012999998522</v>
          </cell>
          <cell r="AP478">
            <v>-22.481929000001401</v>
          </cell>
          <cell r="AQ478">
            <v>-2.7188220000025467</v>
          </cell>
          <cell r="AR478">
            <v>0.2251920000417158</v>
          </cell>
          <cell r="AS478">
            <v>1.3484000002790708E-2</v>
          </cell>
          <cell r="AT478">
            <v>2.5514000000839587E-2</v>
          </cell>
          <cell r="AU478">
            <v>1.6267999999399763E-2</v>
          </cell>
          <cell r="AV478">
            <v>1.3731999999436084E-2</v>
          </cell>
          <cell r="AW478">
            <v>2.4905999998736661E-2</v>
          </cell>
          <cell r="AX478">
            <v>6.9753000003402121E-2</v>
          </cell>
          <cell r="AY478">
            <v>5.9840000030817464E-3</v>
          </cell>
          <cell r="AZ478">
            <v>3.9069999984349124E-3</v>
          </cell>
          <cell r="BA478">
            <v>1.9163999997545034E-2</v>
          </cell>
          <cell r="BB478">
            <v>6.110000002081506E-3</v>
          </cell>
          <cell r="BC478">
            <v>2.0022000004246365E-2</v>
          </cell>
          <cell r="BD478">
            <v>6.3480000026174821E-3</v>
          </cell>
          <cell r="BE478">
            <v>1.8178470000857487</v>
          </cell>
          <cell r="BF478">
            <v>6.7686000002140645E-2</v>
          </cell>
          <cell r="BG478">
            <v>8.5815999998885673E-2</v>
          </cell>
          <cell r="BH478">
            <v>0.28241600000183098</v>
          </cell>
          <cell r="BI478">
            <v>0.12634500000058324</v>
          </cell>
          <cell r="BJ478">
            <v>0.27236500000435626</v>
          </cell>
          <cell r="BK478">
            <v>0.15136500000517117</v>
          </cell>
          <cell r="BL478">
            <v>0.11657299999933457</v>
          </cell>
          <cell r="BM478">
            <v>6.8114000001514796E-2</v>
          </cell>
          <cell r="BN478">
            <v>0.1899489999996149</v>
          </cell>
          <cell r="BO478">
            <v>0.15685499999744934</v>
          </cell>
          <cell r="BP478">
            <v>0.22766299999784678</v>
          </cell>
          <cell r="BQ478">
            <v>7.2700000004260801E-2</v>
          </cell>
          <cell r="BR478">
            <v>4.2348000000347383</v>
          </cell>
          <cell r="BS478">
            <v>0.15222000000358094</v>
          </cell>
          <cell r="BT478">
            <v>0.24530300000333227</v>
          </cell>
          <cell r="BU478">
            <v>0.56346299999859184</v>
          </cell>
          <cell r="BV478">
            <v>0.35559199999988778</v>
          </cell>
          <cell r="BW478">
            <v>0.59851099999650614</v>
          </cell>
          <cell r="BX478">
            <v>0.65338499999779742</v>
          </cell>
          <cell r="BY478">
            <v>0.17309499999828404</v>
          </cell>
          <cell r="BZ478">
            <v>0.28100799999810988</v>
          </cell>
          <cell r="CA478">
            <v>0.4959690000032424</v>
          </cell>
          <cell r="CB478">
            <v>9.6923999997670762E-2</v>
          </cell>
          <cell r="CC478">
            <v>0.39649099999951432</v>
          </cell>
          <cell r="CD478">
            <v>0.22283900000184076</v>
          </cell>
          <cell r="CE478">
            <v>5.1794490000465885</v>
          </cell>
          <cell r="CF478">
            <v>0.2204619999974966</v>
          </cell>
          <cell r="CG478">
            <v>0.39502499999798601</v>
          </cell>
          <cell r="CH478">
            <v>0.48791499999788357</v>
          </cell>
          <cell r="CI478">
            <v>0.4645989999989979</v>
          </cell>
          <cell r="CJ478">
            <v>0.96789100000023609</v>
          </cell>
          <cell r="CK478">
            <v>0.83881000000110362</v>
          </cell>
          <cell r="CL478">
            <v>0.19006599999556784</v>
          </cell>
          <cell r="CM478">
            <v>0.43957699999737088</v>
          </cell>
          <cell r="CN478">
            <v>0.21887200000492157</v>
          </cell>
          <cell r="CO478">
            <v>0.25097699999969336</v>
          </cell>
          <cell r="CP478">
            <v>0.42253999999957159</v>
          </cell>
          <cell r="CQ478">
            <v>0.28271500000118976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-5.3445220000066911</v>
          </cell>
          <cell r="G480">
            <v>-5.5437639999981911</v>
          </cell>
          <cell r="H480">
            <v>0</v>
          </cell>
          <cell r="I480">
            <v>0</v>
          </cell>
          <cell r="J480">
            <v>-6.4667579999986629</v>
          </cell>
          <cell r="K480">
            <v>0</v>
          </cell>
          <cell r="L480">
            <v>-7.5637790000037057</v>
          </cell>
          <cell r="M480">
            <v>-13.028158999997686</v>
          </cell>
          <cell r="N480">
            <v>-30.458724000000075</v>
          </cell>
          <cell r="O480">
            <v>-29.774403999996139</v>
          </cell>
          <cell r="P480">
            <v>-9.2333189999990282</v>
          </cell>
          <cell r="Q480">
            <v>0</v>
          </cell>
          <cell r="R480">
            <v>-64.184909000003245</v>
          </cell>
          <cell r="S480">
            <v>-2.6498309999988123</v>
          </cell>
          <cell r="T480">
            <v>-7.7855909999998403</v>
          </cell>
          <cell r="U480">
            <v>-11.156489000000875</v>
          </cell>
          <cell r="V480">
            <v>-1.4462889999995241</v>
          </cell>
          <cell r="W480">
            <v>-4.6349300000001676</v>
          </cell>
          <cell r="X480">
            <v>-8.709763999999268</v>
          </cell>
          <cell r="Y480">
            <v>-3.0902710000009392</v>
          </cell>
          <cell r="Z480">
            <v>0</v>
          </cell>
          <cell r="AA480">
            <v>-6.5528760000015609</v>
          </cell>
          <cell r="AB480">
            <v>-24.13661900000443</v>
          </cell>
          <cell r="AC480">
            <v>0</v>
          </cell>
          <cell r="AD480">
            <v>5.9777509999985341</v>
          </cell>
          <cell r="AE480">
            <v>-57.602557000005618</v>
          </cell>
          <cell r="AF480">
            <v>-3.3653880000019853</v>
          </cell>
          <cell r="AG480">
            <v>0</v>
          </cell>
          <cell r="AH480">
            <v>0</v>
          </cell>
          <cell r="AI480">
            <v>-3.3181399999994028</v>
          </cell>
          <cell r="AJ480">
            <v>-16.321859000003315</v>
          </cell>
          <cell r="AK480">
            <v>0</v>
          </cell>
          <cell r="AL480">
            <v>0</v>
          </cell>
          <cell r="AM480">
            <v>-0.16624199999932898</v>
          </cell>
          <cell r="AN480">
            <v>-9.7778410000028089</v>
          </cell>
          <cell r="AO480">
            <v>-26.223475000006147</v>
          </cell>
          <cell r="AP480">
            <v>-1.0986000001139473E-2</v>
          </cell>
          <cell r="AQ480">
            <v>1.5813740000012331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-50.646119999932125</v>
          </cell>
          <cell r="G481">
            <v>-197.53539000009187</v>
          </cell>
          <cell r="H481">
            <v>-226.18982099997811</v>
          </cell>
          <cell r="I481">
            <v>-798.03653000004124</v>
          </cell>
          <cell r="J481">
            <v>-147.16249999997672</v>
          </cell>
          <cell r="K481">
            <v>-169.6059139999561</v>
          </cell>
          <cell r="L481">
            <v>-2.5891800000099465</v>
          </cell>
          <cell r="M481">
            <v>-17.069340000161901</v>
          </cell>
          <cell r="N481">
            <v>-202.25013000005856</v>
          </cell>
          <cell r="O481">
            <v>-229.61205999995582</v>
          </cell>
          <cell r="P481">
            <v>-115.21639000007417</v>
          </cell>
          <cell r="Q481">
            <v>-35.607930000172928</v>
          </cell>
          <cell r="R481">
            <v>-1519.8154010009021</v>
          </cell>
          <cell r="S481">
            <v>-79.945199999958277</v>
          </cell>
          <cell r="T481">
            <v>-164.67115999991074</v>
          </cell>
          <cell r="U481">
            <v>-218.346389999846</v>
          </cell>
          <cell r="V481">
            <v>-455.62592999998014</v>
          </cell>
          <cell r="W481">
            <v>-183.27212100010365</v>
          </cell>
          <cell r="X481">
            <v>-76.149290000088513</v>
          </cell>
          <cell r="Y481">
            <v>-0.12182000000029802</v>
          </cell>
          <cell r="Z481">
            <v>-8.8640000000596046</v>
          </cell>
          <cell r="AA481">
            <v>-105.93578999990132</v>
          </cell>
          <cell r="AB481">
            <v>-185.06916000007186</v>
          </cell>
          <cell r="AC481">
            <v>-42.680159999988973</v>
          </cell>
          <cell r="AD481">
            <v>0.86561999993864447</v>
          </cell>
          <cell r="AE481">
            <v>-1915.9808899983764</v>
          </cell>
          <cell r="AF481">
            <v>-34.993400000035763</v>
          </cell>
          <cell r="AG481">
            <v>-110.17391000001226</v>
          </cell>
          <cell r="AH481">
            <v>-133.6875</v>
          </cell>
          <cell r="AI481">
            <v>-652.48196000000462</v>
          </cell>
          <cell r="AJ481">
            <v>-177.35453000001144</v>
          </cell>
          <cell r="AK481">
            <v>-264.46564000006765</v>
          </cell>
          <cell r="AL481">
            <v>-19.585829999996349</v>
          </cell>
          <cell r="AM481">
            <v>-8.8200600000564009</v>
          </cell>
          <cell r="AN481">
            <v>-135.80880999995861</v>
          </cell>
          <cell r="AO481">
            <v>-237.89032999996562</v>
          </cell>
          <cell r="AP481">
            <v>-144.20102999999654</v>
          </cell>
          <cell r="AQ481">
            <v>3.4821099999826401</v>
          </cell>
          <cell r="AR481">
            <v>0.7772039994597435</v>
          </cell>
          <cell r="AS481">
            <v>2.8399999951943755E-2</v>
          </cell>
          <cell r="AT481">
            <v>0</v>
          </cell>
          <cell r="AU481">
            <v>0.11040999996475875</v>
          </cell>
          <cell r="AV481">
            <v>0.26545399997849017</v>
          </cell>
          <cell r="AW481">
            <v>0.13120000006165355</v>
          </cell>
          <cell r="AX481">
            <v>7.7330000000074506E-2</v>
          </cell>
          <cell r="AY481">
            <v>0</v>
          </cell>
          <cell r="AZ481">
            <v>0</v>
          </cell>
          <cell r="BA481">
            <v>6.2199999927543104E-2</v>
          </cell>
          <cell r="BB481">
            <v>4.8720000078901649E-2</v>
          </cell>
          <cell r="BC481">
            <v>3.5529999993741512E-2</v>
          </cell>
          <cell r="BD481">
            <v>1.7960000084713101E-2</v>
          </cell>
          <cell r="BE481">
            <v>6.1080489996820688</v>
          </cell>
          <cell r="BF481">
            <v>0.15598999988287687</v>
          </cell>
          <cell r="BG481">
            <v>0.18958999996539205</v>
          </cell>
          <cell r="BH481">
            <v>0.26291000004857779</v>
          </cell>
          <cell r="BI481">
            <v>2.3571799999335781</v>
          </cell>
          <cell r="BJ481">
            <v>0.78437899996060878</v>
          </cell>
          <cell r="BK481">
            <v>0.46096000005491078</v>
          </cell>
          <cell r="BL481">
            <v>0</v>
          </cell>
          <cell r="BM481">
            <v>0</v>
          </cell>
          <cell r="BN481">
            <v>0.12509999994654208</v>
          </cell>
          <cell r="BO481">
            <v>0.5178199999500066</v>
          </cell>
          <cell r="BP481">
            <v>0.93783000006806105</v>
          </cell>
          <cell r="BQ481">
            <v>0.31629000010434538</v>
          </cell>
          <cell r="BR481">
            <v>18.604712000116706</v>
          </cell>
          <cell r="BS481">
            <v>0.57232000003568828</v>
          </cell>
          <cell r="BT481">
            <v>0.69941399991512299</v>
          </cell>
          <cell r="BU481">
            <v>2.3767840000800788</v>
          </cell>
          <cell r="BV481">
            <v>5.2139739999547601</v>
          </cell>
          <cell r="BW481">
            <v>2.5221800000872463</v>
          </cell>
          <cell r="BX481">
            <v>2.6770000000251457</v>
          </cell>
          <cell r="BY481">
            <v>0</v>
          </cell>
          <cell r="BZ481">
            <v>0</v>
          </cell>
          <cell r="CA481">
            <v>1.5248899998841807</v>
          </cell>
          <cell r="CB481">
            <v>1.3896099998382851</v>
          </cell>
          <cell r="CC481">
            <v>1.1013299999758601</v>
          </cell>
          <cell r="CD481">
            <v>0.52720999997109175</v>
          </cell>
          <cell r="CE481">
            <v>17.504648000001907</v>
          </cell>
          <cell r="CF481">
            <v>0.62281999993138015</v>
          </cell>
          <cell r="CG481">
            <v>0.92839999997522682</v>
          </cell>
          <cell r="CH481">
            <v>2.5126699998509139</v>
          </cell>
          <cell r="CI481">
            <v>5.155163999996148</v>
          </cell>
          <cell r="CJ481">
            <v>1.7597899999236688</v>
          </cell>
          <cell r="CK481">
            <v>2.1892239999724552</v>
          </cell>
          <cell r="CL481">
            <v>0.19081000005826354</v>
          </cell>
          <cell r="CM481">
            <v>0</v>
          </cell>
          <cell r="CN481">
            <v>1.2618099999381229</v>
          </cell>
          <cell r="CO481">
            <v>1.4112700000405312</v>
          </cell>
          <cell r="CP481">
            <v>1.1842199999373406</v>
          </cell>
          <cell r="CQ481">
            <v>0.28847000002861023</v>
          </cell>
          <cell r="CR481">
            <v>36.0133359991014</v>
          </cell>
          <cell r="CS481">
            <v>0.97499999997671694</v>
          </cell>
          <cell r="CT481">
            <v>1.9958200000692159</v>
          </cell>
          <cell r="CU481">
            <v>3.3927400000393391</v>
          </cell>
          <cell r="CV481">
            <v>9.5909659998724237</v>
          </cell>
          <cell r="CW481">
            <v>6.0132499998435378</v>
          </cell>
          <cell r="CX481">
            <v>4.677970000077039</v>
          </cell>
          <cell r="CY481">
            <v>0.27783999999519438</v>
          </cell>
          <cell r="CZ481">
            <v>0.21300999994855374</v>
          </cell>
          <cell r="DA481">
            <v>3.2261199998902157</v>
          </cell>
          <cell r="DB481">
            <v>2.5259099998511374</v>
          </cell>
          <cell r="DC481">
            <v>2.4587899999460205</v>
          </cell>
          <cell r="DD481">
            <v>0.66592000005766749</v>
          </cell>
          <cell r="DE481">
            <v>38.783980997279286</v>
          </cell>
          <cell r="DF481">
            <v>1.6365600000135601</v>
          </cell>
          <cell r="DG481">
            <v>4.6553940000012517</v>
          </cell>
          <cell r="DH481">
            <v>3.9440559999784455</v>
          </cell>
          <cell r="DI481">
            <v>7.915320000029169</v>
          </cell>
          <cell r="DJ481">
            <v>5.6711300001479685</v>
          </cell>
          <cell r="DK481">
            <v>6.7033649999648333</v>
          </cell>
          <cell r="DL481">
            <v>1.0625199999194592</v>
          </cell>
          <cell r="DM481">
            <v>0</v>
          </cell>
          <cell r="DN481">
            <v>1.1780999999027699</v>
          </cell>
          <cell r="DO481">
            <v>3.410619999980554</v>
          </cell>
          <cell r="DP481">
            <v>1.4058260000310838</v>
          </cell>
          <cell r="DQ481">
            <v>1.2010900001041591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-16.390390000073239</v>
          </cell>
          <cell r="H482">
            <v>-22.043470000033267</v>
          </cell>
          <cell r="I482">
            <v>-208.33692999999039</v>
          </cell>
          <cell r="J482">
            <v>-82.418729999917559</v>
          </cell>
          <cell r="K482">
            <v>-22.062969999969937</v>
          </cell>
          <cell r="L482">
            <v>0</v>
          </cell>
          <cell r="M482">
            <v>0</v>
          </cell>
          <cell r="N482">
            <v>0</v>
          </cell>
          <cell r="O482">
            <v>-40.769040000042878</v>
          </cell>
          <cell r="P482">
            <v>0</v>
          </cell>
          <cell r="Q482">
            <v>0</v>
          </cell>
          <cell r="R482">
            <v>-827.18686899915338</v>
          </cell>
          <cell r="S482">
            <v>-43.604739999980666</v>
          </cell>
          <cell r="T482">
            <v>-60.042879999964498</v>
          </cell>
          <cell r="U482">
            <v>-196.77724399988074</v>
          </cell>
          <cell r="V482">
            <v>-305.61784500000067</v>
          </cell>
          <cell r="W482">
            <v>-21.989360000006855</v>
          </cell>
          <cell r="X482">
            <v>-30.638670000014827</v>
          </cell>
          <cell r="Y482">
            <v>0</v>
          </cell>
          <cell r="Z482">
            <v>0</v>
          </cell>
          <cell r="AA482">
            <v>-57.078099999926053</v>
          </cell>
          <cell r="AB482">
            <v>-33.691140000009909</v>
          </cell>
          <cell r="AC482">
            <v>-77.746889999951236</v>
          </cell>
          <cell r="AD482">
            <v>0</v>
          </cell>
          <cell r="AE482">
            <v>-1390.5726009998471</v>
          </cell>
          <cell r="AF482">
            <v>-44.927720000036061</v>
          </cell>
          <cell r="AG482">
            <v>-51.058420000015758</v>
          </cell>
          <cell r="AH482">
            <v>-207.9537700000219</v>
          </cell>
          <cell r="AI482">
            <v>-559.96911100007128</v>
          </cell>
          <cell r="AJ482">
            <v>-103.21439999993891</v>
          </cell>
          <cell r="AK482">
            <v>-110.3382500000298</v>
          </cell>
          <cell r="AL482">
            <v>0</v>
          </cell>
          <cell r="AM482">
            <v>-24.357919999980368</v>
          </cell>
          <cell r="AN482">
            <v>-32.345949999988079</v>
          </cell>
          <cell r="AO482">
            <v>-154.3353299999726</v>
          </cell>
          <cell r="AP482">
            <v>-110.76757999998517</v>
          </cell>
          <cell r="AQ482">
            <v>8.6958500000182539</v>
          </cell>
          <cell r="AR482">
            <v>0.96386000141501427</v>
          </cell>
          <cell r="AS482">
            <v>2.6629999978467822E-2</v>
          </cell>
          <cell r="AT482">
            <v>3.4140000119805336E-2</v>
          </cell>
          <cell r="AU482">
            <v>6.9693999947048724E-2</v>
          </cell>
          <cell r="AV482">
            <v>0.23649999999906868</v>
          </cell>
          <cell r="AW482">
            <v>0.13786999997682869</v>
          </cell>
          <cell r="AX482">
            <v>0.12096999993082136</v>
          </cell>
          <cell r="AY482">
            <v>2.9550000093877316E-2</v>
          </cell>
          <cell r="AZ482">
            <v>0</v>
          </cell>
          <cell r="BA482">
            <v>8.3500000066123903E-2</v>
          </cell>
          <cell r="BB482">
            <v>0.10793600004399195</v>
          </cell>
          <cell r="BC482">
            <v>7.72299999371171E-2</v>
          </cell>
          <cell r="BD482">
            <v>3.9839999983087182E-2</v>
          </cell>
          <cell r="BE482">
            <v>9.13285499997437</v>
          </cell>
          <cell r="BF482">
            <v>0.4941800000378862</v>
          </cell>
          <cell r="BG482">
            <v>0.36862000008113682</v>
          </cell>
          <cell r="BH482">
            <v>0.94928399985656142</v>
          </cell>
          <cell r="BI482">
            <v>2.3534200000576675</v>
          </cell>
          <cell r="BJ482">
            <v>1.3821950000710785</v>
          </cell>
          <cell r="BK482">
            <v>1.3924700000789016</v>
          </cell>
          <cell r="BL482">
            <v>2.85799999255687E-2</v>
          </cell>
          <cell r="BM482">
            <v>0</v>
          </cell>
          <cell r="BN482">
            <v>0.52707999997073784</v>
          </cell>
          <cell r="BO482">
            <v>0.70167999999830499</v>
          </cell>
          <cell r="BP482">
            <v>0.62143000005744398</v>
          </cell>
          <cell r="BQ482">
            <v>0.31391599995549768</v>
          </cell>
          <cell r="BR482">
            <v>20.425219000317156</v>
          </cell>
          <cell r="BS482">
            <v>0.80663999996613711</v>
          </cell>
          <cell r="BT482">
            <v>1.1596649999264628</v>
          </cell>
          <cell r="BU482">
            <v>2.0969600001117215</v>
          </cell>
          <cell r="BV482">
            <v>3.6640899999765679</v>
          </cell>
          <cell r="BW482">
            <v>3.0836490000365302</v>
          </cell>
          <cell r="BX482">
            <v>4.3085099998861551</v>
          </cell>
          <cell r="BY482">
            <v>0.1993300000904128</v>
          </cell>
          <cell r="BZ482">
            <v>6.1029999982565641E-2</v>
          </cell>
          <cell r="CA482">
            <v>0.95314500003587455</v>
          </cell>
          <cell r="CB482">
            <v>1.8741500000469387</v>
          </cell>
          <cell r="CC482">
            <v>1.6333299999823794</v>
          </cell>
          <cell r="CD482">
            <v>0.58471999992616475</v>
          </cell>
          <cell r="CE482">
            <v>22.879360999912024</v>
          </cell>
          <cell r="CF482">
            <v>0.59233999997377396</v>
          </cell>
          <cell r="CG482">
            <v>1.6818309999071062</v>
          </cell>
          <cell r="CH482">
            <v>2.9156399999046698</v>
          </cell>
          <cell r="CI482">
            <v>4.3369600001024082</v>
          </cell>
          <cell r="CJ482">
            <v>4.4419499998912215</v>
          </cell>
          <cell r="CK482">
            <v>3.2181100000161678</v>
          </cell>
          <cell r="CL482">
            <v>0.66699999989941716</v>
          </cell>
          <cell r="CM482">
            <v>0.19311000010930002</v>
          </cell>
          <cell r="CN482">
            <v>1.3065599999972619</v>
          </cell>
          <cell r="CO482">
            <v>1.454399999929592</v>
          </cell>
          <cell r="CP482">
            <v>1.3649800000712276</v>
          </cell>
          <cell r="CQ482">
            <v>0.70648000005166978</v>
          </cell>
          <cell r="CR482">
            <v>41.662137001752853</v>
          </cell>
          <cell r="CS482">
            <v>1.5070800000103191</v>
          </cell>
          <cell r="CT482">
            <v>2.7101939999265596</v>
          </cell>
          <cell r="CU482">
            <v>5.2937299999175593</v>
          </cell>
          <cell r="CV482">
            <v>7.4226539999945089</v>
          </cell>
          <cell r="CW482">
            <v>5.6411999999545515</v>
          </cell>
          <cell r="CX482">
            <v>6.1119339999277145</v>
          </cell>
          <cell r="CY482">
            <v>0.91321999998763204</v>
          </cell>
          <cell r="CZ482">
            <v>0.88268999999854714</v>
          </cell>
          <cell r="DA482">
            <v>1.7104600000311621</v>
          </cell>
          <cell r="DB482">
            <v>4.6633199999341741</v>
          </cell>
          <cell r="DC482">
            <v>3.2526800000341609</v>
          </cell>
          <cell r="DD482">
            <v>1.5529750001151115</v>
          </cell>
          <cell r="DE482">
            <v>41.307297999970615</v>
          </cell>
          <cell r="DF482">
            <v>2.3050679999869317</v>
          </cell>
          <cell r="DG482">
            <v>3.4978699999628589</v>
          </cell>
          <cell r="DH482">
            <v>5.4949499999638647</v>
          </cell>
          <cell r="DI482">
            <v>7.7635200000368059</v>
          </cell>
          <cell r="DJ482">
            <v>6.687150000128895</v>
          </cell>
          <cell r="DK482">
            <v>6.4388800000306219</v>
          </cell>
          <cell r="DL482">
            <v>0.84915999998338521</v>
          </cell>
          <cell r="DM482">
            <v>0.70286999992094934</v>
          </cell>
          <cell r="DN482">
            <v>0.74390000000130385</v>
          </cell>
          <cell r="DO482">
            <v>2.8040200000395998</v>
          </cell>
          <cell r="DP482">
            <v>2.4743200000375509</v>
          </cell>
          <cell r="DQ482">
            <v>1.5455899999942631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-357.60393800004385</v>
          </cell>
          <cell r="G483">
            <v>-406.33248300012201</v>
          </cell>
          <cell r="H483">
            <v>-427.9954119999893</v>
          </cell>
          <cell r="I483">
            <v>-687.16694899997674</v>
          </cell>
          <cell r="J483">
            <v>-773.59827499999665</v>
          </cell>
          <cell r="K483">
            <v>-1098.8412939999253</v>
          </cell>
          <cell r="L483">
            <v>-258.28226000000723</v>
          </cell>
          <cell r="M483">
            <v>-806.81910700001754</v>
          </cell>
          <cell r="N483">
            <v>-815.01519599999301</v>
          </cell>
          <cell r="O483">
            <v>-708.23281100008171</v>
          </cell>
          <cell r="P483">
            <v>-564.6148089999333</v>
          </cell>
          <cell r="Q483">
            <v>-82.224381000152789</v>
          </cell>
          <cell r="R483">
            <v>-4113.6554049970582</v>
          </cell>
          <cell r="S483">
            <v>-228.14000000001397</v>
          </cell>
          <cell r="T483">
            <v>-345.80219100002432</v>
          </cell>
          <cell r="U483">
            <v>-363.36014399991836</v>
          </cell>
          <cell r="V483">
            <v>-491.95076400006656</v>
          </cell>
          <cell r="W483">
            <v>-431.14836599997943</v>
          </cell>
          <cell r="X483">
            <v>-475.97145499993348</v>
          </cell>
          <cell r="Y483">
            <v>-127.11256000003777</v>
          </cell>
          <cell r="Z483">
            <v>-438.57461000001058</v>
          </cell>
          <cell r="AA483">
            <v>-421.82305400003679</v>
          </cell>
          <cell r="AB483">
            <v>-410.15529900003457</v>
          </cell>
          <cell r="AC483">
            <v>-400.0688960000407</v>
          </cell>
          <cell r="AD483">
            <v>20.451934000011533</v>
          </cell>
          <cell r="AE483">
            <v>-4871.7463149996474</v>
          </cell>
          <cell r="AF483">
            <v>-282.0661170000094</v>
          </cell>
          <cell r="AG483">
            <v>-376.10557500005234</v>
          </cell>
          <cell r="AH483">
            <v>-486.05117099999916</v>
          </cell>
          <cell r="AI483">
            <v>-327.40741699998034</v>
          </cell>
          <cell r="AJ483">
            <v>-611.22041599999648</v>
          </cell>
          <cell r="AK483">
            <v>-857.58158899995033</v>
          </cell>
          <cell r="AL483">
            <v>-119.13145900005475</v>
          </cell>
          <cell r="AM483">
            <v>-524.21236000000499</v>
          </cell>
          <cell r="AN483">
            <v>-585.38625500001945</v>
          </cell>
          <cell r="AO483">
            <v>-455.68991800001822</v>
          </cell>
          <cell r="AP483">
            <v>-402.86319400003413</v>
          </cell>
          <cell r="AQ483">
            <v>155.96915599994827</v>
          </cell>
          <cell r="AR483">
            <v>2.537024000659585</v>
          </cell>
          <cell r="AS483">
            <v>0.12694400001782924</v>
          </cell>
          <cell r="AT483">
            <v>0.2029420001199469</v>
          </cell>
          <cell r="AU483">
            <v>0.21234899992123246</v>
          </cell>
          <cell r="AV483">
            <v>0.15410499996505678</v>
          </cell>
          <cell r="AW483">
            <v>0.19504100002814084</v>
          </cell>
          <cell r="AX483">
            <v>0.44461000000592321</v>
          </cell>
          <cell r="AY483">
            <v>0.26995600003283471</v>
          </cell>
          <cell r="AZ483">
            <v>0.1808000000892207</v>
          </cell>
          <cell r="BA483">
            <v>0.27576400001998991</v>
          </cell>
          <cell r="BB483">
            <v>0.19642000005114824</v>
          </cell>
          <cell r="BC483">
            <v>0.13575500005390495</v>
          </cell>
          <cell r="BD483">
            <v>0.1423380000051111</v>
          </cell>
          <cell r="BE483">
            <v>23.178953001275659</v>
          </cell>
          <cell r="BF483">
            <v>1.2695199999725446</v>
          </cell>
          <cell r="BG483">
            <v>1.5644889998948202</v>
          </cell>
          <cell r="BH483">
            <v>1.8514080001041293</v>
          </cell>
          <cell r="BI483">
            <v>1.2172450000070967</v>
          </cell>
          <cell r="BJ483">
            <v>2.6189289999892935</v>
          </cell>
          <cell r="BK483">
            <v>3.8610569999436848</v>
          </cell>
          <cell r="BL483">
            <v>2.6459749999921769</v>
          </cell>
          <cell r="BM483">
            <v>1.5677900000009686</v>
          </cell>
          <cell r="BN483">
            <v>1.9861399999936111</v>
          </cell>
          <cell r="BO483">
            <v>1.9243339999811724</v>
          </cell>
          <cell r="BP483">
            <v>1.3995200000354089</v>
          </cell>
          <cell r="BQ483">
            <v>1.2725460000801831</v>
          </cell>
          <cell r="BR483">
            <v>21.805329999420792</v>
          </cell>
          <cell r="BS483">
            <v>1.7714299999643117</v>
          </cell>
          <cell r="BT483">
            <v>1.5064200000488199</v>
          </cell>
          <cell r="BU483">
            <v>1.1317300000227988</v>
          </cell>
          <cell r="BV483">
            <v>0.53629000001819804</v>
          </cell>
          <cell r="BW483">
            <v>2.7738599999574944</v>
          </cell>
          <cell r="BX483">
            <v>2.0925499999430031</v>
          </cell>
          <cell r="BY483">
            <v>2.78992000001017</v>
          </cell>
          <cell r="BZ483">
            <v>2.8894499999587424</v>
          </cell>
          <cell r="CA483">
            <v>2.1245300000009593</v>
          </cell>
          <cell r="CB483">
            <v>1.8132600000244565</v>
          </cell>
          <cell r="CC483">
            <v>0.93686999997589737</v>
          </cell>
          <cell r="CD483">
            <v>1.4390199999907054</v>
          </cell>
          <cell r="CE483">
            <v>25.906089999713004</v>
          </cell>
          <cell r="CF483">
            <v>1.7432300000218675</v>
          </cell>
          <cell r="CG483">
            <v>1.6007099999696948</v>
          </cell>
          <cell r="CH483">
            <v>1.2376599999843165</v>
          </cell>
          <cell r="CI483">
            <v>0.92230000003473833</v>
          </cell>
          <cell r="CJ483">
            <v>2.7041099999914877</v>
          </cell>
          <cell r="CK483">
            <v>3.5958099999697879</v>
          </cell>
          <cell r="CL483">
            <v>3.8187799999723211</v>
          </cell>
          <cell r="CM483">
            <v>2.5857400000095367</v>
          </cell>
          <cell r="CN483">
            <v>2.3298400000203401</v>
          </cell>
          <cell r="CO483">
            <v>2.1616800000192598</v>
          </cell>
          <cell r="CP483">
            <v>1.7187799999956042</v>
          </cell>
          <cell r="CQ483">
            <v>1.4874499999568798</v>
          </cell>
          <cell r="CR483">
            <v>38.703990000300109</v>
          </cell>
          <cell r="CS483">
            <v>2.2308199999970384</v>
          </cell>
          <cell r="CT483">
            <v>1.9831600000034086</v>
          </cell>
          <cell r="CU483">
            <v>2.9384099999442697</v>
          </cell>
          <cell r="CV483">
            <v>2.0461000000359491</v>
          </cell>
          <cell r="CW483">
            <v>3.983260000066366</v>
          </cell>
          <cell r="CX483">
            <v>4.0805600000312552</v>
          </cell>
          <cell r="CY483">
            <v>7.0138900000602007</v>
          </cell>
          <cell r="CZ483">
            <v>4.7919899999978952</v>
          </cell>
          <cell r="DA483">
            <v>3.5711500000325032</v>
          </cell>
          <cell r="DB483">
            <v>1.3567000000039116</v>
          </cell>
          <cell r="DC483">
            <v>2.8978499999502674</v>
          </cell>
          <cell r="DD483">
            <v>1.8101000000024214</v>
          </cell>
          <cell r="DE483">
            <v>-180.53904000017792</v>
          </cell>
          <cell r="DF483">
            <v>2.7193099999567494</v>
          </cell>
          <cell r="DG483">
            <v>2.0231299999868497</v>
          </cell>
          <cell r="DH483">
            <v>3.4631400000071153</v>
          </cell>
          <cell r="DI483">
            <v>2.2178199999616481</v>
          </cell>
          <cell r="DJ483">
            <v>4.9974800000200048</v>
          </cell>
          <cell r="DK483">
            <v>-214.64715999999316</v>
          </cell>
          <cell r="DL483">
            <v>5.2592399999848567</v>
          </cell>
          <cell r="DM483">
            <v>3.2226299999747425</v>
          </cell>
          <cell r="DN483">
            <v>2.9261200000182725</v>
          </cell>
          <cell r="DO483">
            <v>3.1177299999981187</v>
          </cell>
          <cell r="DP483">
            <v>2.3847200000309385</v>
          </cell>
          <cell r="DQ483">
            <v>1.7767999999923632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-105.08855899999617</v>
          </cell>
          <cell r="G484">
            <v>-58.64346699998714</v>
          </cell>
          <cell r="H484">
            <v>-87.842126999996253</v>
          </cell>
          <cell r="I484">
            <v>-79.570969000007608</v>
          </cell>
          <cell r="J484">
            <v>-173.01946300000418</v>
          </cell>
          <cell r="K484">
            <v>-224.49205100000836</v>
          </cell>
          <cell r="L484">
            <v>-58.826582000008784</v>
          </cell>
          <cell r="M484">
            <v>-122.25158800001373</v>
          </cell>
          <cell r="N484">
            <v>-221.89699100000144</v>
          </cell>
          <cell r="O484">
            <v>-91.480185000007623</v>
          </cell>
          <cell r="P484">
            <v>-115.38049799999862</v>
          </cell>
          <cell r="Q484">
            <v>4.8172689999919385</v>
          </cell>
          <cell r="R484">
            <v>-1367.0824359997641</v>
          </cell>
          <cell r="S484">
            <v>-116.55525799999305</v>
          </cell>
          <cell r="T484">
            <v>-87.719307000006665</v>
          </cell>
          <cell r="U484">
            <v>-97.597151000009035</v>
          </cell>
          <cell r="V484">
            <v>-136.32246799999848</v>
          </cell>
          <cell r="W484">
            <v>-136.27919099999417</v>
          </cell>
          <cell r="X484">
            <v>-123.26697899999272</v>
          </cell>
          <cell r="Y484">
            <v>-92.515266000002157</v>
          </cell>
          <cell r="Z484">
            <v>-173.80948200001149</v>
          </cell>
          <cell r="AA484">
            <v>-246.44045199998072</v>
          </cell>
          <cell r="AB484">
            <v>-69.256157000010717</v>
          </cell>
          <cell r="AC484">
            <v>-132.48207399999956</v>
          </cell>
          <cell r="AD484">
            <v>45.161348999972688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-0.37947000001440756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8.8980000000447035E-2</v>
          </cell>
          <cell r="BF485">
            <v>0</v>
          </cell>
          <cell r="BG485">
            <v>0</v>
          </cell>
          <cell r="BH485">
            <v>0</v>
          </cell>
          <cell r="BI485">
            <v>8.8980000000447035E-2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0.20300000021234155</v>
          </cell>
          <cell r="BS485">
            <v>0</v>
          </cell>
          <cell r="BT485">
            <v>0</v>
          </cell>
          <cell r="BU485">
            <v>4.7120000002905726E-2</v>
          </cell>
          <cell r="BV485">
            <v>0.15588000000570901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0.1180400000885129</v>
          </cell>
          <cell r="CF485">
            <v>0</v>
          </cell>
          <cell r="CG485">
            <v>0</v>
          </cell>
          <cell r="CH485">
            <v>0</v>
          </cell>
          <cell r="CI485">
            <v>0.11804000000120141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0.34987000003457069</v>
          </cell>
          <cell r="CS485">
            <v>0</v>
          </cell>
          <cell r="CT485">
            <v>0</v>
          </cell>
          <cell r="CU485">
            <v>0.16675999999279156</v>
          </cell>
          <cell r="CV485">
            <v>0.18310999999812339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2.5460100001655519</v>
          </cell>
          <cell r="DF485">
            <v>0</v>
          </cell>
          <cell r="DG485">
            <v>6.0800000006565824E-2</v>
          </cell>
          <cell r="DH485">
            <v>0.78453999999328516</v>
          </cell>
          <cell r="DI485">
            <v>0.84751000000687782</v>
          </cell>
          <cell r="DJ485">
            <v>0.20507999998517334</v>
          </cell>
          <cell r="DK485">
            <v>0.41602000000420958</v>
          </cell>
          <cell r="DL485">
            <v>0</v>
          </cell>
          <cell r="DM485">
            <v>0</v>
          </cell>
          <cell r="DN485">
            <v>0</v>
          </cell>
          <cell r="DO485">
            <v>8.9849999989382923E-2</v>
          </cell>
          <cell r="DP485">
            <v>0.14221000001998618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-518.68313900008798</v>
          </cell>
          <cell r="G488">
            <v>-684.44549399986863</v>
          </cell>
          <cell r="H488">
            <v>-764.45029999967664</v>
          </cell>
          <cell r="I488">
            <v>-1773.1113780001178</v>
          </cell>
          <cell r="J488">
            <v>-1182.6657259999774</v>
          </cell>
          <cell r="K488">
            <v>-1515.0022289995104</v>
          </cell>
          <cell r="L488">
            <v>-327.26180100021884</v>
          </cell>
          <cell r="M488">
            <v>-959.1681939996779</v>
          </cell>
          <cell r="N488">
            <v>-1269.6210409998894</v>
          </cell>
          <cell r="O488">
            <v>-1099.8685000003316</v>
          </cell>
          <cell r="P488">
            <v>-804.44501599995419</v>
          </cell>
          <cell r="Q488">
            <v>-113.01504200045019</v>
          </cell>
          <cell r="R488">
            <v>-8181.2124480046332</v>
          </cell>
          <cell r="S488">
            <v>-487.37582200020552</v>
          </cell>
          <cell r="T488">
            <v>-688.09144000010565</v>
          </cell>
          <cell r="U488">
            <v>-943.99668799946085</v>
          </cell>
          <cell r="V488">
            <v>-1434.5641910003033</v>
          </cell>
          <cell r="W488">
            <v>-818.63574900012463</v>
          </cell>
          <cell r="X488">
            <v>-757.94448200007901</v>
          </cell>
          <cell r="Y488">
            <v>-222.83991700038314</v>
          </cell>
          <cell r="Z488">
            <v>-638.00102200033143</v>
          </cell>
          <cell r="AA488">
            <v>-862.29684100020677</v>
          </cell>
          <cell r="AB488">
            <v>-722.30837500002235</v>
          </cell>
          <cell r="AC488">
            <v>-681.00902799982578</v>
          </cell>
          <cell r="AD488">
            <v>75.851107000373304</v>
          </cell>
          <cell r="AE488">
            <v>-8550.215815000236</v>
          </cell>
          <cell r="AF488">
            <v>-376.94667400000617</v>
          </cell>
          <cell r="AG488">
            <v>-567.8062609997578</v>
          </cell>
          <cell r="AH488">
            <v>-886.93120500002988</v>
          </cell>
          <cell r="AI488">
            <v>-1574.3501989997458</v>
          </cell>
          <cell r="AJ488">
            <v>-948.40325199998915</v>
          </cell>
          <cell r="AK488">
            <v>-1289.2453140001744</v>
          </cell>
          <cell r="AL488">
            <v>-146.04181899968535</v>
          </cell>
          <cell r="AM488">
            <v>-559.50843199994415</v>
          </cell>
          <cell r="AN488">
            <v>-799.53954200027511</v>
          </cell>
          <cell r="AO488">
            <v>-888.12806600006297</v>
          </cell>
          <cell r="AP488">
            <v>-680.32471900014207</v>
          </cell>
          <cell r="AQ488">
            <v>167.00966800004244</v>
          </cell>
          <cell r="AR488">
            <v>4.5073070004582405</v>
          </cell>
          <cell r="AS488">
            <v>0.19545800006017089</v>
          </cell>
          <cell r="AT488">
            <v>0.26259600045159459</v>
          </cell>
          <cell r="AU488">
            <v>0.40872099995613098</v>
          </cell>
          <cell r="AV488">
            <v>0.67381799966096878</v>
          </cell>
          <cell r="AW488">
            <v>0.48901700042188168</v>
          </cell>
          <cell r="AX488">
            <v>0.71266299998387694</v>
          </cell>
          <cell r="AY488">
            <v>0.30549000017344952</v>
          </cell>
          <cell r="AZ488">
            <v>0.18470699992030859</v>
          </cell>
          <cell r="BA488">
            <v>0.44062800006940961</v>
          </cell>
          <cell r="BB488">
            <v>0.35918600019067526</v>
          </cell>
          <cell r="BC488">
            <v>0.2685369998216629</v>
          </cell>
          <cell r="BD488">
            <v>0.20648600021377206</v>
          </cell>
          <cell r="BE488">
            <v>40.357689999043941</v>
          </cell>
          <cell r="BF488">
            <v>1.9873759998008609</v>
          </cell>
          <cell r="BG488">
            <v>2.208515000063926</v>
          </cell>
          <cell r="BH488">
            <v>3.3460180000402033</v>
          </cell>
          <cell r="BI488">
            <v>6.174176000058651</v>
          </cell>
          <cell r="BJ488">
            <v>5.0578679996542633</v>
          </cell>
          <cell r="BK488">
            <v>5.8658520001918077</v>
          </cell>
          <cell r="BL488">
            <v>2.7911280002444983</v>
          </cell>
          <cell r="BM488">
            <v>1.6359039996750653</v>
          </cell>
          <cell r="BN488">
            <v>2.8282689999323338</v>
          </cell>
          <cell r="BO488">
            <v>3.3006890001706779</v>
          </cell>
          <cell r="BP488">
            <v>3.186443000100553</v>
          </cell>
          <cell r="BQ488">
            <v>1.975451999809593</v>
          </cell>
          <cell r="BR488">
            <v>65.425161998718977</v>
          </cell>
          <cell r="BS488">
            <v>3.3026099998969585</v>
          </cell>
          <cell r="BT488">
            <v>3.6108019999228418</v>
          </cell>
          <cell r="BU488">
            <v>6.2623220002278686</v>
          </cell>
          <cell r="BV488">
            <v>10.031661999877542</v>
          </cell>
          <cell r="BW488">
            <v>8.9782000002451241</v>
          </cell>
          <cell r="BX488">
            <v>9.7314450000412762</v>
          </cell>
          <cell r="BY488">
            <v>3.162345000077039</v>
          </cell>
          <cell r="BZ488">
            <v>3.2314879996702075</v>
          </cell>
          <cell r="CA488">
            <v>5.0985340001061559</v>
          </cell>
          <cell r="CB488">
            <v>5.1739439996890724</v>
          </cell>
          <cell r="CC488">
            <v>4.068021000130102</v>
          </cell>
          <cell r="CD488">
            <v>2.7737889997661114</v>
          </cell>
          <cell r="CE488">
            <v>71.76043900474906</v>
          </cell>
          <cell r="CF488">
            <v>3.1788519998081028</v>
          </cell>
          <cell r="CG488">
            <v>4.6059660001192242</v>
          </cell>
          <cell r="CH488">
            <v>7.1538849996868521</v>
          </cell>
          <cell r="CI488">
            <v>11.16991399996914</v>
          </cell>
          <cell r="CJ488">
            <v>9.8737409999594092</v>
          </cell>
          <cell r="CK488">
            <v>9.8419540000613779</v>
          </cell>
          <cell r="CL488">
            <v>4.8666559997946024</v>
          </cell>
          <cell r="CM488">
            <v>3.2184270001016557</v>
          </cell>
          <cell r="CN488">
            <v>5.1170819997787476</v>
          </cell>
          <cell r="CO488">
            <v>5.2783270000945777</v>
          </cell>
          <cell r="CP488">
            <v>4.6905200001783669</v>
          </cell>
          <cell r="CQ488">
            <v>2.76511500030756</v>
          </cell>
          <cell r="CR488">
            <v>116.91121799871325</v>
          </cell>
          <cell r="CS488">
            <v>4.7129000001586974</v>
          </cell>
          <cell r="CT488">
            <v>6.6891739999409765</v>
          </cell>
          <cell r="CU488">
            <v>11.880506999790668</v>
          </cell>
          <cell r="CV488">
            <v>19.335847999667749</v>
          </cell>
          <cell r="CW488">
            <v>15.637709999922663</v>
          </cell>
          <cell r="CX488">
            <v>14.870464000152424</v>
          </cell>
          <cell r="CY488">
            <v>8.2049500001594424</v>
          </cell>
          <cell r="CZ488">
            <v>5.8876900002360344</v>
          </cell>
          <cell r="DA488">
            <v>8.5077299999538809</v>
          </cell>
          <cell r="DB488">
            <v>8.5459299997892231</v>
          </cell>
          <cell r="DC488">
            <v>8.6093200000468642</v>
          </cell>
          <cell r="DD488">
            <v>4.0289949998259544</v>
          </cell>
          <cell r="DE488">
            <v>-96.40310000628233</v>
          </cell>
          <cell r="DF488">
            <v>6.6609379998408258</v>
          </cell>
          <cell r="DG488">
            <v>10.375132000073791</v>
          </cell>
          <cell r="DH488">
            <v>14.191196999745443</v>
          </cell>
          <cell r="DI488">
            <v>19.396514000138268</v>
          </cell>
          <cell r="DJ488">
            <v>17.661914000287652</v>
          </cell>
          <cell r="DK488">
            <v>-200.98611099994741</v>
          </cell>
          <cell r="DL488">
            <v>7.1709199999459088</v>
          </cell>
          <cell r="DM488">
            <v>3.9254999998956919</v>
          </cell>
          <cell r="DN488">
            <v>4.8481199997477233</v>
          </cell>
          <cell r="DO488">
            <v>9.4222200002986938</v>
          </cell>
          <cell r="DP488">
            <v>6.4070760002359748</v>
          </cell>
          <cell r="DQ488">
            <v>4.52347999997437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-219.36303999996744</v>
          </cell>
          <cell r="J491">
            <v>0</v>
          </cell>
          <cell r="K491">
            <v>0</v>
          </cell>
          <cell r="L491">
            <v>-12.632429999997839</v>
          </cell>
          <cell r="M491">
            <v>-16.997470000002068</v>
          </cell>
          <cell r="N491">
            <v>-133.14720000000671</v>
          </cell>
          <cell r="O491">
            <v>0</v>
          </cell>
          <cell r="P491">
            <v>0</v>
          </cell>
          <cell r="Q491">
            <v>0</v>
          </cell>
          <cell r="R491">
            <v>-508.5899699999718</v>
          </cell>
          <cell r="S491">
            <v>0</v>
          </cell>
          <cell r="T491">
            <v>0</v>
          </cell>
          <cell r="U491">
            <v>0</v>
          </cell>
          <cell r="V491">
            <v>-264.64341000001878</v>
          </cell>
          <cell r="W491">
            <v>0</v>
          </cell>
          <cell r="X491">
            <v>0</v>
          </cell>
          <cell r="Y491">
            <v>-40.765549999981886</v>
          </cell>
          <cell r="Z491">
            <v>-37.534450000006473</v>
          </cell>
          <cell r="AA491">
            <v>-165.64656000002287</v>
          </cell>
          <cell r="AB491">
            <v>0</v>
          </cell>
          <cell r="AC491">
            <v>0</v>
          </cell>
          <cell r="AD491">
            <v>0</v>
          </cell>
          <cell r="AE491">
            <v>-655.05668999999762</v>
          </cell>
          <cell r="AF491">
            <v>0</v>
          </cell>
          <cell r="AG491">
            <v>0</v>
          </cell>
          <cell r="AH491">
            <v>0</v>
          </cell>
          <cell r="AI491">
            <v>-254.38310999999521</v>
          </cell>
          <cell r="AJ491">
            <v>0</v>
          </cell>
          <cell r="AK491">
            <v>0</v>
          </cell>
          <cell r="AL491">
            <v>0</v>
          </cell>
          <cell r="AM491">
            <v>-35.057629999995697</v>
          </cell>
          <cell r="AN491">
            <v>-297.10041000001365</v>
          </cell>
          <cell r="AO491">
            <v>-48.287689999997383</v>
          </cell>
          <cell r="AP491">
            <v>-22.795019999990473</v>
          </cell>
          <cell r="AQ491">
            <v>2.5671699999948032</v>
          </cell>
          <cell r="AR491">
            <v>0.31066000019200146</v>
          </cell>
          <cell r="AS491">
            <v>2.8600000077858567E-3</v>
          </cell>
          <cell r="AT491">
            <v>0</v>
          </cell>
          <cell r="AU491">
            <v>0</v>
          </cell>
          <cell r="AV491">
            <v>0.10749000002397224</v>
          </cell>
          <cell r="AW491">
            <v>0</v>
          </cell>
          <cell r="AX491">
            <v>0</v>
          </cell>
          <cell r="AY491">
            <v>5.4180000006454065E-2</v>
          </cell>
          <cell r="AZ491">
            <v>2.1020000014686957E-2</v>
          </cell>
          <cell r="BA491">
            <v>7.9469999996945262E-2</v>
          </cell>
          <cell r="BB491">
            <v>3.164999998989515E-2</v>
          </cell>
          <cell r="BC491">
            <v>1.0140000027604401E-2</v>
          </cell>
          <cell r="BD491">
            <v>3.8500000082422048E-3</v>
          </cell>
          <cell r="BE491">
            <v>2.2139599998481572</v>
          </cell>
          <cell r="BF491">
            <v>4.9859999999171123E-2</v>
          </cell>
          <cell r="BG491">
            <v>0</v>
          </cell>
          <cell r="BH491">
            <v>0</v>
          </cell>
          <cell r="BI491">
            <v>0.60350000002654269</v>
          </cell>
          <cell r="BJ491">
            <v>0</v>
          </cell>
          <cell r="BK491">
            <v>0</v>
          </cell>
          <cell r="BL491">
            <v>0.4069199999794364</v>
          </cell>
          <cell r="BM491">
            <v>6.5979999984847382E-2</v>
          </cell>
          <cell r="BN491">
            <v>0.64910000000963919</v>
          </cell>
          <cell r="BO491">
            <v>0.30749999999534339</v>
          </cell>
          <cell r="BP491">
            <v>0.12523999999393709</v>
          </cell>
          <cell r="BQ491">
            <v>5.8599999756552279E-3</v>
          </cell>
          <cell r="BR491">
            <v>4.9559500003233552</v>
          </cell>
          <cell r="BS491">
            <v>6.4949999999953434E-2</v>
          </cell>
          <cell r="BT491">
            <v>0</v>
          </cell>
          <cell r="BU491">
            <v>0</v>
          </cell>
          <cell r="BV491">
            <v>0.52948999998625368</v>
          </cell>
          <cell r="BW491">
            <v>0</v>
          </cell>
          <cell r="BX491">
            <v>1.1733700000040699</v>
          </cell>
          <cell r="BY491">
            <v>1.2825000000011642</v>
          </cell>
          <cell r="BZ491">
            <v>0.22792000000481494</v>
          </cell>
          <cell r="CA491">
            <v>1.1663700000499375</v>
          </cell>
          <cell r="CB491">
            <v>0.42281000001821667</v>
          </cell>
          <cell r="CC491">
            <v>8.8540000026114285E-2</v>
          </cell>
          <cell r="CD491">
            <v>0</v>
          </cell>
          <cell r="CE491">
            <v>6.0317299999296665</v>
          </cell>
          <cell r="CF491">
            <v>9.8750000004656613E-2</v>
          </cell>
          <cell r="CG491">
            <v>0.11367000002064742</v>
          </cell>
          <cell r="CH491">
            <v>0</v>
          </cell>
          <cell r="CI491">
            <v>0.88106000001425855</v>
          </cell>
          <cell r="CJ491">
            <v>0</v>
          </cell>
          <cell r="CK491">
            <v>0.80570999998599291</v>
          </cell>
          <cell r="CL491">
            <v>1.3977299999969546</v>
          </cell>
          <cell r="CM491">
            <v>0.22239999999874271</v>
          </cell>
          <cell r="CN491">
            <v>1.7052900000126101</v>
          </cell>
          <cell r="CO491">
            <v>0.6654100000159815</v>
          </cell>
          <cell r="CP491">
            <v>0.14171000002534129</v>
          </cell>
          <cell r="CQ491">
            <v>0</v>
          </cell>
          <cell r="CR491">
            <v>8.1768000000156462</v>
          </cell>
          <cell r="CS491">
            <v>0.23674999998183921</v>
          </cell>
          <cell r="CT491">
            <v>0.18847999998251908</v>
          </cell>
          <cell r="CU491">
            <v>0</v>
          </cell>
          <cell r="CV491">
            <v>0.94190999999409541</v>
          </cell>
          <cell r="CW491">
            <v>0</v>
          </cell>
          <cell r="CX491">
            <v>1.3755299999902491</v>
          </cell>
          <cell r="CY491">
            <v>1.9979999999923166</v>
          </cell>
          <cell r="CZ491">
            <v>0.17626999999629334</v>
          </cell>
          <cell r="DA491">
            <v>1.9040299999760464</v>
          </cell>
          <cell r="DB491">
            <v>0.93559000000823289</v>
          </cell>
          <cell r="DC491">
            <v>0.35480999998981133</v>
          </cell>
          <cell r="DD491">
            <v>6.5430000016931444E-2</v>
          </cell>
          <cell r="DE491">
            <v>307.83824999956414</v>
          </cell>
          <cell r="DF491">
            <v>0.16919000001507811</v>
          </cell>
          <cell r="DG491">
            <v>0.21217000001342967</v>
          </cell>
          <cell r="DH491">
            <v>0.24937999999383464</v>
          </cell>
          <cell r="DI491">
            <v>5.5980000004637986E-2</v>
          </cell>
          <cell r="DJ491">
            <v>0</v>
          </cell>
          <cell r="DK491">
            <v>300.54170000000158</v>
          </cell>
          <cell r="DL491">
            <v>1.9820699999982025</v>
          </cell>
          <cell r="DM491">
            <v>0.30873999997857027</v>
          </cell>
          <cell r="DN491">
            <v>2.8586700000159908</v>
          </cell>
          <cell r="DO491">
            <v>0.71346999998786487</v>
          </cell>
          <cell r="DP491">
            <v>0.7202699999907054</v>
          </cell>
          <cell r="DQ491">
            <v>2.6610000000800937E-2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-19.510260000010021</v>
          </cell>
          <cell r="M493">
            <v>-47.693290000024717</v>
          </cell>
          <cell r="N493">
            <v>-109.53493500000332</v>
          </cell>
          <cell r="O493">
            <v>-86.209369999996852</v>
          </cell>
          <cell r="P493">
            <v>0</v>
          </cell>
          <cell r="Q493">
            <v>-50.753987000032794</v>
          </cell>
          <cell r="R493">
            <v>-612.46468599932268</v>
          </cell>
          <cell r="S493">
            <v>-86.900169999978971</v>
          </cell>
          <cell r="T493">
            <v>-119.37563999998383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-12.420140000001993</v>
          </cell>
          <cell r="Z493">
            <v>-41.373640000005253</v>
          </cell>
          <cell r="AA493">
            <v>-70.136774000013247</v>
          </cell>
          <cell r="AB493">
            <v>-164.06607000000076</v>
          </cell>
          <cell r="AC493">
            <v>-119.95777599996654</v>
          </cell>
          <cell r="AD493">
            <v>1.7655239999876358</v>
          </cell>
          <cell r="AE493">
            <v>-730.0990860001184</v>
          </cell>
          <cell r="AF493">
            <v>-39.895610000006855</v>
          </cell>
          <cell r="AG493">
            <v>-26.551769999990938</v>
          </cell>
          <cell r="AH493">
            <v>0</v>
          </cell>
          <cell r="AI493">
            <v>-76.47831999999471</v>
          </cell>
          <cell r="AJ493">
            <v>0</v>
          </cell>
          <cell r="AK493">
            <v>-202.4645100000198</v>
          </cell>
          <cell r="AL493">
            <v>-15.614019999979064</v>
          </cell>
          <cell r="AM493">
            <v>-91.201589000003878</v>
          </cell>
          <cell r="AN493">
            <v>-215.29042199999094</v>
          </cell>
          <cell r="AO493">
            <v>-125.81336999998894</v>
          </cell>
          <cell r="AP493">
            <v>-55.179489999951329</v>
          </cell>
          <cell r="AQ493">
            <v>118.39001500001177</v>
          </cell>
          <cell r="AR493">
            <v>0.55483399983495474</v>
          </cell>
          <cell r="AS493">
            <v>2.9279999987920746E-2</v>
          </cell>
          <cell r="AT493">
            <v>1.8939999979920685E-2</v>
          </cell>
          <cell r="AU493">
            <v>0</v>
          </cell>
          <cell r="AV493">
            <v>7.583000001613982E-2</v>
          </cell>
          <cell r="AW493">
            <v>0</v>
          </cell>
          <cell r="AX493">
            <v>9.627299994463101E-2</v>
          </cell>
          <cell r="AY493">
            <v>7.8240000002551824E-2</v>
          </cell>
          <cell r="AZ493">
            <v>5.3611000068485737E-2</v>
          </cell>
          <cell r="BA493">
            <v>9.4340000010561198E-2</v>
          </cell>
          <cell r="BB493">
            <v>6.25E-2</v>
          </cell>
          <cell r="BC493">
            <v>2.9580000002169982E-2</v>
          </cell>
          <cell r="BD493">
            <v>1.6239999968092889E-2</v>
          </cell>
          <cell r="BE493">
            <v>3.9039460001513362</v>
          </cell>
          <cell r="BF493">
            <v>0.16963899997062981</v>
          </cell>
          <cell r="BG493">
            <v>0.19749800002318807</v>
          </cell>
          <cell r="BH493">
            <v>0</v>
          </cell>
          <cell r="BI493">
            <v>0.22528200002852827</v>
          </cell>
          <cell r="BJ493">
            <v>0</v>
          </cell>
          <cell r="BK493">
            <v>0.71238199999788776</v>
          </cell>
          <cell r="BL493">
            <v>0.79381000000284985</v>
          </cell>
          <cell r="BM493">
            <v>0.44628400000510737</v>
          </cell>
          <cell r="BN493">
            <v>0.47457100002793595</v>
          </cell>
          <cell r="BO493">
            <v>0.45836000004783273</v>
          </cell>
          <cell r="BP493">
            <v>0.20733999999356456</v>
          </cell>
          <cell r="BQ493">
            <v>0.21877999999560416</v>
          </cell>
          <cell r="BR493">
            <v>6.2148129995912313</v>
          </cell>
          <cell r="BS493">
            <v>8.2410000002710149E-2</v>
          </cell>
          <cell r="BT493">
            <v>0.20664600003510714</v>
          </cell>
          <cell r="BU493">
            <v>2.8250000003026798E-2</v>
          </cell>
          <cell r="BV493">
            <v>0.33499999999185093</v>
          </cell>
          <cell r="BW493">
            <v>0</v>
          </cell>
          <cell r="BX493">
            <v>0.76417999999830499</v>
          </cell>
          <cell r="BY493">
            <v>1.1776119999703951</v>
          </cell>
          <cell r="BZ493">
            <v>0.86658999999053776</v>
          </cell>
          <cell r="CA493">
            <v>1.6212599999271333</v>
          </cell>
          <cell r="CB493">
            <v>0.70731500000692904</v>
          </cell>
          <cell r="CC493">
            <v>0.28746000002138317</v>
          </cell>
          <cell r="CD493">
            <v>0.13809000002220273</v>
          </cell>
          <cell r="CE493">
            <v>5.9491810007020831</v>
          </cell>
          <cell r="CF493">
            <v>5.8660000009695068E-2</v>
          </cell>
          <cell r="CG493">
            <v>2.0389999990584329E-2</v>
          </cell>
          <cell r="CH493">
            <v>5.0680000014835969E-2</v>
          </cell>
          <cell r="CI493">
            <v>0.46851000000606291</v>
          </cell>
          <cell r="CJ493">
            <v>0</v>
          </cell>
          <cell r="CK493">
            <v>0.6825200000021141</v>
          </cell>
          <cell r="CL493">
            <v>1.3411450000130571</v>
          </cell>
          <cell r="CM493">
            <v>0.59314499999163672</v>
          </cell>
          <cell r="CN493">
            <v>1.6587880000588484</v>
          </cell>
          <cell r="CO493">
            <v>0.44937000001664273</v>
          </cell>
          <cell r="CP493">
            <v>0.22916999997687526</v>
          </cell>
          <cell r="CQ493">
            <v>0.39680300001055002</v>
          </cell>
          <cell r="CR493">
            <v>10.927101000677794</v>
          </cell>
          <cell r="CS493">
            <v>9.2969999997876585E-2</v>
          </cell>
          <cell r="CT493">
            <v>0.3415099999983795</v>
          </cell>
          <cell r="CU493">
            <v>6.0649999999441206E-2</v>
          </cell>
          <cell r="CV493">
            <v>0.28748999998788349</v>
          </cell>
          <cell r="CW493">
            <v>0</v>
          </cell>
          <cell r="CX493">
            <v>0.94633999999496154</v>
          </cell>
          <cell r="CY493">
            <v>1.6333400000003166</v>
          </cell>
          <cell r="CZ493">
            <v>2.1482189999660477</v>
          </cell>
          <cell r="DA493">
            <v>3.3366300000343472</v>
          </cell>
          <cell r="DB493">
            <v>0.99595000001136214</v>
          </cell>
          <cell r="DC493">
            <v>0.64639000000897795</v>
          </cell>
          <cell r="DD493">
            <v>0.437612000037916</v>
          </cell>
          <cell r="DE493">
            <v>9.1159040001221001</v>
          </cell>
          <cell r="DF493">
            <v>1.3950000022305176E-2</v>
          </cell>
          <cell r="DG493">
            <v>0.24764000001596287</v>
          </cell>
          <cell r="DH493">
            <v>1.292999999714084E-2</v>
          </cell>
          <cell r="DI493">
            <v>0.11536000002524815</v>
          </cell>
          <cell r="DJ493">
            <v>0</v>
          </cell>
          <cell r="DK493">
            <v>0.99396999998134561</v>
          </cell>
          <cell r="DL493">
            <v>1.292429999972228</v>
          </cell>
          <cell r="DM493">
            <v>1.9683370000566356</v>
          </cell>
          <cell r="DN493">
            <v>2.730517000076361</v>
          </cell>
          <cell r="DO493">
            <v>0.99014999999781139</v>
          </cell>
          <cell r="DP493">
            <v>0.51306999998632818</v>
          </cell>
          <cell r="DQ493">
            <v>0.23754999999073334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-10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-5.825689000019338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-0.74694800000361283</v>
          </cell>
          <cell r="Z495">
            <v>-0.12451200000214158</v>
          </cell>
          <cell r="AA495">
            <v>-4.954107000001386</v>
          </cell>
          <cell r="AB495">
            <v>-1.2200000128359534E-4</v>
          </cell>
          <cell r="AC495">
            <v>0</v>
          </cell>
          <cell r="AD495">
            <v>0</v>
          </cell>
          <cell r="AE495">
            <v>-1.7912600000272505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-1.6000970000022789</v>
          </cell>
          <cell r="AM495">
            <v>-0.12390199999936158</v>
          </cell>
          <cell r="AN495">
            <v>-2.2338999995554332E-2</v>
          </cell>
          <cell r="AO495">
            <v>-4.4922000000951812E-2</v>
          </cell>
          <cell r="AP495">
            <v>0</v>
          </cell>
          <cell r="AQ495">
            <v>0</v>
          </cell>
          <cell r="AR495">
            <v>4.3325000442564487E-3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4.0880000015022233E-3</v>
          </cell>
          <cell r="AZ495">
            <v>0</v>
          </cell>
          <cell r="BA495">
            <v>2.4450000273645855E-4</v>
          </cell>
          <cell r="BB495">
            <v>0</v>
          </cell>
          <cell r="BC495">
            <v>0</v>
          </cell>
          <cell r="BD495">
            <v>0</v>
          </cell>
          <cell r="BE495">
            <v>4.758999974001199E-3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2.8069999971194193E-3</v>
          </cell>
          <cell r="BM495">
            <v>4.8800000149640255E-4</v>
          </cell>
          <cell r="BN495">
            <v>1.4640000008512288E-3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-0.94010999999591149</v>
          </cell>
          <cell r="G496">
            <v>-27.396970000001602</v>
          </cell>
          <cell r="H496">
            <v>-20.383390000002692</v>
          </cell>
          <cell r="I496">
            <v>-13.882270000001881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-31.135190000000875</v>
          </cell>
          <cell r="O496">
            <v>-13.50610999998753</v>
          </cell>
          <cell r="P496">
            <v>-22.459000000002561</v>
          </cell>
          <cell r="Q496">
            <v>6.1518600000126753</v>
          </cell>
          <cell r="R496">
            <v>-172.57925999979489</v>
          </cell>
          <cell r="S496">
            <v>-5.3979700000199955</v>
          </cell>
          <cell r="T496">
            <v>-10.169200000003912</v>
          </cell>
          <cell r="U496">
            <v>-34.579599999997299</v>
          </cell>
          <cell r="V496">
            <v>-39.013199999986682</v>
          </cell>
          <cell r="W496">
            <v>0</v>
          </cell>
          <cell r="X496">
            <v>-16.938980000006268</v>
          </cell>
          <cell r="Y496">
            <v>0</v>
          </cell>
          <cell r="Z496">
            <v>0</v>
          </cell>
          <cell r="AA496">
            <v>-17.204089999984717</v>
          </cell>
          <cell r="AB496">
            <v>-29.310510000010254</v>
          </cell>
          <cell r="AC496">
            <v>-24.199829999997746</v>
          </cell>
          <cell r="AD496">
            <v>4.2341200000082608</v>
          </cell>
          <cell r="AE496">
            <v>-177.27921000006609</v>
          </cell>
          <cell r="AF496">
            <v>-13.112059999984922</v>
          </cell>
          <cell r="AG496">
            <v>-43.652379999984987</v>
          </cell>
          <cell r="AH496">
            <v>-15.733309999981429</v>
          </cell>
          <cell r="AI496">
            <v>-23.431280000004335</v>
          </cell>
          <cell r="AJ496">
            <v>-8.0717800000020361</v>
          </cell>
          <cell r="AK496">
            <v>-24.894050000002608</v>
          </cell>
          <cell r="AL496">
            <v>0</v>
          </cell>
          <cell r="AM496">
            <v>0</v>
          </cell>
          <cell r="AN496">
            <v>-8.4809599999862257</v>
          </cell>
          <cell r="AO496">
            <v>-27.688879999972414</v>
          </cell>
          <cell r="AP496">
            <v>-25.065700000006473</v>
          </cell>
          <cell r="AQ496">
            <v>12.851189999986673</v>
          </cell>
          <cell r="AR496">
            <v>5.7189999613910913E-2</v>
          </cell>
          <cell r="AS496">
            <v>4.9500000022817403E-3</v>
          </cell>
          <cell r="AT496">
            <v>6.6599999845493585E-3</v>
          </cell>
          <cell r="AU496">
            <v>7.6299999782349914E-3</v>
          </cell>
          <cell r="AV496">
            <v>9.9999999947613105E-3</v>
          </cell>
          <cell r="AW496">
            <v>2.9300000005605398E-3</v>
          </cell>
          <cell r="AX496">
            <v>0</v>
          </cell>
          <cell r="AY496">
            <v>6.7099999869242311E-3</v>
          </cell>
          <cell r="AZ496">
            <v>0</v>
          </cell>
          <cell r="BA496">
            <v>0</v>
          </cell>
          <cell r="BB496">
            <v>9.2799999983981252E-3</v>
          </cell>
          <cell r="BC496">
            <v>8.7799999746493995E-3</v>
          </cell>
          <cell r="BD496">
            <v>2.4999998277053237E-4</v>
          </cell>
          <cell r="BE496">
            <v>0.67537000006996095</v>
          </cell>
          <cell r="BF496">
            <v>3.3080000022891909E-2</v>
          </cell>
          <cell r="BG496">
            <v>0</v>
          </cell>
          <cell r="BH496">
            <v>0.12012999999569729</v>
          </cell>
          <cell r="BI496">
            <v>0.11699999999837019</v>
          </cell>
          <cell r="BJ496">
            <v>0</v>
          </cell>
          <cell r="BK496">
            <v>0.10107999999308959</v>
          </cell>
          <cell r="BL496">
            <v>9.5820000016828999E-2</v>
          </cell>
          <cell r="BM496">
            <v>0</v>
          </cell>
          <cell r="BN496">
            <v>3.3210000023245811E-2</v>
          </cell>
          <cell r="BO496">
            <v>5.2009999984875321E-2</v>
          </cell>
          <cell r="BP496">
            <v>0.12304000000585802</v>
          </cell>
          <cell r="BQ496">
            <v>0</v>
          </cell>
          <cell r="BR496">
            <v>1.2769200000911951</v>
          </cell>
          <cell r="BS496">
            <v>3.2960000011371449E-2</v>
          </cell>
          <cell r="BT496">
            <v>0</v>
          </cell>
          <cell r="BU496">
            <v>0.2042199999850709</v>
          </cell>
          <cell r="BV496">
            <v>5.1019999998970889E-2</v>
          </cell>
          <cell r="BW496">
            <v>4.5170000001235167E-2</v>
          </cell>
          <cell r="BX496">
            <v>0.35509999998612329</v>
          </cell>
          <cell r="BY496">
            <v>5.9810000006109476E-2</v>
          </cell>
          <cell r="BZ496">
            <v>5.9080000006360933E-2</v>
          </cell>
          <cell r="CA496">
            <v>0.16771999999764375</v>
          </cell>
          <cell r="CB496">
            <v>0.13586999999824911</v>
          </cell>
          <cell r="CC496">
            <v>0.16597000000183471</v>
          </cell>
          <cell r="CD496">
            <v>0</v>
          </cell>
          <cell r="CE496">
            <v>1.0976200001314282</v>
          </cell>
          <cell r="CF496">
            <v>3.113000001758337E-2</v>
          </cell>
          <cell r="CG496">
            <v>6.1770000000251457E-2</v>
          </cell>
          <cell r="CH496">
            <v>9.5710000023245811E-2</v>
          </cell>
          <cell r="CI496">
            <v>6.0299999997369014E-2</v>
          </cell>
          <cell r="CJ496">
            <v>0.17274000000179512</v>
          </cell>
          <cell r="CK496">
            <v>0.27674000000115484</v>
          </cell>
          <cell r="CL496">
            <v>6.3729999994393438E-2</v>
          </cell>
          <cell r="CM496">
            <v>0</v>
          </cell>
          <cell r="CN496">
            <v>0.17053999999188818</v>
          </cell>
          <cell r="CO496">
            <v>0.10216999999829568</v>
          </cell>
          <cell r="CP496">
            <v>5.2849999978207052E-2</v>
          </cell>
          <cell r="CQ496">
            <v>9.9399999890010804E-3</v>
          </cell>
          <cell r="CR496">
            <v>2.005379999987781</v>
          </cell>
          <cell r="CS496">
            <v>0.17480999999679625</v>
          </cell>
          <cell r="CT496">
            <v>6.9090000004507601E-2</v>
          </cell>
          <cell r="CU496">
            <v>0.16795999999158084</v>
          </cell>
          <cell r="CV496">
            <v>0.28759000000718515</v>
          </cell>
          <cell r="CW496">
            <v>0</v>
          </cell>
          <cell r="CX496">
            <v>0.17613999999593943</v>
          </cell>
          <cell r="CY496">
            <v>0.10375999999814667</v>
          </cell>
          <cell r="CZ496">
            <v>0</v>
          </cell>
          <cell r="DA496">
            <v>0.45923999999649823</v>
          </cell>
          <cell r="DB496">
            <v>0.35414000001037493</v>
          </cell>
          <cell r="DC496">
            <v>0.21265000000130385</v>
          </cell>
          <cell r="DD496">
            <v>0</v>
          </cell>
          <cell r="DE496">
            <v>2.7199800000526011</v>
          </cell>
          <cell r="DF496">
            <v>0.10595999998622574</v>
          </cell>
          <cell r="DG496">
            <v>0</v>
          </cell>
          <cell r="DH496">
            <v>0</v>
          </cell>
          <cell r="DI496">
            <v>0.34679999999934807</v>
          </cell>
          <cell r="DJ496">
            <v>0.30065000000104192</v>
          </cell>
          <cell r="DK496">
            <v>0.4238199999963399</v>
          </cell>
          <cell r="DL496">
            <v>0.28711000000475906</v>
          </cell>
          <cell r="DM496">
            <v>0.1251300000003539</v>
          </cell>
          <cell r="DN496">
            <v>0.29602999999769963</v>
          </cell>
          <cell r="DO496">
            <v>0.47937000001547858</v>
          </cell>
          <cell r="DP496">
            <v>0.35511000000406057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-99.049170000012964</v>
          </cell>
          <cell r="G497">
            <v>-71.894350000016857</v>
          </cell>
          <cell r="H497">
            <v>0</v>
          </cell>
          <cell r="I497">
            <v>-157.21820999996271</v>
          </cell>
          <cell r="J497">
            <v>0</v>
          </cell>
          <cell r="K497">
            <v>-151.71406000002753</v>
          </cell>
          <cell r="L497">
            <v>-13.278720000002068</v>
          </cell>
          <cell r="M497">
            <v>-1.4309999999823049</v>
          </cell>
          <cell r="N497">
            <v>-143.92398999998113</v>
          </cell>
          <cell r="O497">
            <v>-175.65525000001071</v>
          </cell>
          <cell r="P497">
            <v>-82.900800000003073</v>
          </cell>
          <cell r="Q497">
            <v>-46.194510000001173</v>
          </cell>
          <cell r="R497">
            <v>-1296.5460900007747</v>
          </cell>
          <cell r="S497">
            <v>-149.09860999998637</v>
          </cell>
          <cell r="T497">
            <v>-141.99603999999817</v>
          </cell>
          <cell r="U497">
            <v>-107.17710999998963</v>
          </cell>
          <cell r="V497">
            <v>-244.76389000000199</v>
          </cell>
          <cell r="W497">
            <v>0</v>
          </cell>
          <cell r="X497">
            <v>-111.71571000001859</v>
          </cell>
          <cell r="Y497">
            <v>-6.6711900000227615</v>
          </cell>
          <cell r="Z497">
            <v>-2.9289999976754189E-2</v>
          </cell>
          <cell r="AA497">
            <v>-134.24159000004875</v>
          </cell>
          <cell r="AB497">
            <v>-196.04206999996677</v>
          </cell>
          <cell r="AC497">
            <v>-182.36639000003925</v>
          </cell>
          <cell r="AD497">
            <v>-22.444199999968987</v>
          </cell>
          <cell r="AE497">
            <v>-1077.1057900008745</v>
          </cell>
          <cell r="AF497">
            <v>-140.18246999999974</v>
          </cell>
          <cell r="AG497">
            <v>-149.2622899999842</v>
          </cell>
          <cell r="AH497">
            <v>-12.669320000044536</v>
          </cell>
          <cell r="AI497">
            <v>-219.08243999996921</v>
          </cell>
          <cell r="AJ497">
            <v>0</v>
          </cell>
          <cell r="AK497">
            <v>-41.396690000023227</v>
          </cell>
          <cell r="AL497">
            <v>-18.25957999995444</v>
          </cell>
          <cell r="AM497">
            <v>-23.026949999970384</v>
          </cell>
          <cell r="AN497">
            <v>-179.98735000001034</v>
          </cell>
          <cell r="AO497">
            <v>-152.14374000002863</v>
          </cell>
          <cell r="AP497">
            <v>-191.04625000001397</v>
          </cell>
          <cell r="AQ497">
            <v>49.951289999997243</v>
          </cell>
          <cell r="AR497">
            <v>0.70399000030010939</v>
          </cell>
          <cell r="AS497">
            <v>4.6270000049844384E-2</v>
          </cell>
          <cell r="AT497">
            <v>7.9629999992903322E-2</v>
          </cell>
          <cell r="AU497">
            <v>6.2199999811127782E-3</v>
          </cell>
          <cell r="AV497">
            <v>8.1530000024940819E-2</v>
          </cell>
          <cell r="AW497">
            <v>4.8139999998966232E-2</v>
          </cell>
          <cell r="AX497">
            <v>0.10378000000491738</v>
          </cell>
          <cell r="AY497">
            <v>6.6960000025574118E-2</v>
          </cell>
          <cell r="AZ497">
            <v>2.2690000012516975E-2</v>
          </cell>
          <cell r="BA497">
            <v>6.7110000003594905E-2</v>
          </cell>
          <cell r="BB497">
            <v>6.9900000002235174E-2</v>
          </cell>
          <cell r="BC497">
            <v>7.7219999977387488E-2</v>
          </cell>
          <cell r="BD497">
            <v>3.4540000022388995E-2</v>
          </cell>
          <cell r="BE497">
            <v>7.2305800002068281</v>
          </cell>
          <cell r="BF497">
            <v>0.48162000003503636</v>
          </cell>
          <cell r="BG497">
            <v>0.54956999997375533</v>
          </cell>
          <cell r="BH497">
            <v>9.6789999981410801E-2</v>
          </cell>
          <cell r="BI497">
            <v>0.67764000000897795</v>
          </cell>
          <cell r="BJ497">
            <v>0.70110999999451451</v>
          </cell>
          <cell r="BK497">
            <v>1.4188500000163913</v>
          </cell>
          <cell r="BL497">
            <v>0.68111000000499189</v>
          </cell>
          <cell r="BM497">
            <v>0.48869999998714775</v>
          </cell>
          <cell r="BN497">
            <v>0.8504700000048615</v>
          </cell>
          <cell r="BO497">
            <v>0.65953000000445172</v>
          </cell>
          <cell r="BP497">
            <v>0.46286999998847023</v>
          </cell>
          <cell r="BQ497">
            <v>0.16232000000309199</v>
          </cell>
          <cell r="BR497">
            <v>13.43472999939695</v>
          </cell>
          <cell r="BS497">
            <v>0.75858999998308718</v>
          </cell>
          <cell r="BT497">
            <v>0.85305999999400228</v>
          </cell>
          <cell r="BU497">
            <v>0.73711000004550442</v>
          </cell>
          <cell r="BV497">
            <v>0.61989000003086403</v>
          </cell>
          <cell r="BW497">
            <v>0.72276000000420026</v>
          </cell>
          <cell r="BX497">
            <v>2.7284699999727309</v>
          </cell>
          <cell r="BY497">
            <v>1.5577799999155104</v>
          </cell>
          <cell r="BZ497">
            <v>1.5322500000474975</v>
          </cell>
          <cell r="CA497">
            <v>1.4743499999749474</v>
          </cell>
          <cell r="CB497">
            <v>1.1913000000058673</v>
          </cell>
          <cell r="CC497">
            <v>0.89936999999918044</v>
          </cell>
          <cell r="CD497">
            <v>0.35979999997653067</v>
          </cell>
          <cell r="CE497">
            <v>12.597360000945628</v>
          </cell>
          <cell r="CF497">
            <v>0.84305000002495944</v>
          </cell>
          <cell r="CG497">
            <v>0.76784000004408881</v>
          </cell>
          <cell r="CH497">
            <v>0.39535000000614673</v>
          </cell>
          <cell r="CI497">
            <v>0.7805000000516884</v>
          </cell>
          <cell r="CJ497">
            <v>0.40590000001247972</v>
          </cell>
          <cell r="CK497">
            <v>2.4805300000007264</v>
          </cell>
          <cell r="CL497">
            <v>1.3126799999736249</v>
          </cell>
          <cell r="CM497">
            <v>1.7600400000810623</v>
          </cell>
          <cell r="CN497">
            <v>1.7836699999752454</v>
          </cell>
          <cell r="CO497">
            <v>0.76639999996405095</v>
          </cell>
          <cell r="CP497">
            <v>0.48508999997284263</v>
          </cell>
          <cell r="CQ497">
            <v>0.81630999996559694</v>
          </cell>
          <cell r="CR497">
            <v>20.801620000507683</v>
          </cell>
          <cell r="CS497">
            <v>1.2713600000133738</v>
          </cell>
          <cell r="CT497">
            <v>1.0714900000020862</v>
          </cell>
          <cell r="CU497">
            <v>0.99893000000156462</v>
          </cell>
          <cell r="CV497">
            <v>1.2563900000532158</v>
          </cell>
          <cell r="CW497">
            <v>0.76991000000271015</v>
          </cell>
          <cell r="CX497">
            <v>2.5688100000261329</v>
          </cell>
          <cell r="CY497">
            <v>2.163959999976214</v>
          </cell>
          <cell r="CZ497">
            <v>3.1509999999543652</v>
          </cell>
          <cell r="DA497">
            <v>3.2385099999955855</v>
          </cell>
          <cell r="DB497">
            <v>1.8058299999684095</v>
          </cell>
          <cell r="DC497">
            <v>1.0013100000214763</v>
          </cell>
          <cell r="DD497">
            <v>1.5041199999977835</v>
          </cell>
          <cell r="DE497">
            <v>18.96009000018239</v>
          </cell>
          <cell r="DF497">
            <v>0.88693000003695488</v>
          </cell>
          <cell r="DG497">
            <v>0.44894999999087304</v>
          </cell>
          <cell r="DH497">
            <v>0.67420000000856817</v>
          </cell>
          <cell r="DI497">
            <v>0.58614999998826534</v>
          </cell>
          <cell r="DJ497">
            <v>0.3067099999752827</v>
          </cell>
          <cell r="DK497">
            <v>2.4335100000025705</v>
          </cell>
          <cell r="DL497">
            <v>3.8642499999841675</v>
          </cell>
          <cell r="DM497">
            <v>3.0641700000269338</v>
          </cell>
          <cell r="DN497">
            <v>3.336780000012368</v>
          </cell>
          <cell r="DO497">
            <v>1.5106500000110827</v>
          </cell>
          <cell r="DP497">
            <v>0.98143000004347414</v>
          </cell>
          <cell r="DQ497">
            <v>0.86635999998543411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-1.394510000012815</v>
          </cell>
          <cell r="G498">
            <v>-0.89964999997755513</v>
          </cell>
          <cell r="H498">
            <v>-4.7022199999773875</v>
          </cell>
          <cell r="I498">
            <v>-31.74601000000257</v>
          </cell>
          <cell r="J498">
            <v>-41.57331999996677</v>
          </cell>
          <cell r="K498">
            <v>-53.157130000006873</v>
          </cell>
          <cell r="L498">
            <v>-53.897270000015851</v>
          </cell>
          <cell r="M498">
            <v>-79.173699999984819</v>
          </cell>
          <cell r="N498">
            <v>-88.639239999989513</v>
          </cell>
          <cell r="O498">
            <v>-52.936839999980293</v>
          </cell>
          <cell r="P498">
            <v>-12.691300000005867</v>
          </cell>
          <cell r="Q498">
            <v>11.284549999982119</v>
          </cell>
          <cell r="R498">
            <v>-785.24353999970481</v>
          </cell>
          <cell r="S498">
            <v>-15.782270000025164</v>
          </cell>
          <cell r="T498">
            <v>-28.424289999995381</v>
          </cell>
          <cell r="U498">
            <v>-5.5661599999875762</v>
          </cell>
          <cell r="V498">
            <v>-119.80839000002015</v>
          </cell>
          <cell r="W498">
            <v>-32.218040000007022</v>
          </cell>
          <cell r="X498">
            <v>-97.524149999953806</v>
          </cell>
          <cell r="Y498">
            <v>-44.948529999994207</v>
          </cell>
          <cell r="Z498">
            <v>-88.1125400000019</v>
          </cell>
          <cell r="AA498">
            <v>-162.57364000001689</v>
          </cell>
          <cell r="AB498">
            <v>-112.96578999998746</v>
          </cell>
          <cell r="AC498">
            <v>-82.78813000000082</v>
          </cell>
          <cell r="AD498">
            <v>5.4683899999945424</v>
          </cell>
          <cell r="AE498">
            <v>-574.59205199964345</v>
          </cell>
          <cell r="AF498">
            <v>-3.6033699999679811</v>
          </cell>
          <cell r="AG498">
            <v>-5.4838999999919906</v>
          </cell>
          <cell r="AH498">
            <v>-4.6529999992344528E-2</v>
          </cell>
          <cell r="AI498">
            <v>-20.628389999968931</v>
          </cell>
          <cell r="AJ498">
            <v>-6.7212600000202656</v>
          </cell>
          <cell r="AK498">
            <v>-416.59256999997888</v>
          </cell>
          <cell r="AL498">
            <v>-30.033011999970768</v>
          </cell>
          <cell r="AM498">
            <v>-73.428870000003371</v>
          </cell>
          <cell r="AN498">
            <v>-82.816229999996722</v>
          </cell>
          <cell r="AO498">
            <v>-13.684680000005756</v>
          </cell>
          <cell r="AP498">
            <v>-7.2736900000600144</v>
          </cell>
          <cell r="AQ498">
            <v>85.720450000022538</v>
          </cell>
          <cell r="AR498">
            <v>0.22255999967455864</v>
          </cell>
          <cell r="AS498">
            <v>-8.5999997099861503E-4</v>
          </cell>
          <cell r="AT498">
            <v>1.0900000052060932E-3</v>
          </cell>
          <cell r="AU498">
            <v>0</v>
          </cell>
          <cell r="AV498">
            <v>9.6099999791476876E-3</v>
          </cell>
          <cell r="AW498">
            <v>7.2000001091510057E-4</v>
          </cell>
          <cell r="AX498">
            <v>4.6090000018011779E-2</v>
          </cell>
          <cell r="AY498">
            <v>5.0589999998919666E-2</v>
          </cell>
          <cell r="AZ498">
            <v>3.5770000016782433E-2</v>
          </cell>
          <cell r="BA498">
            <v>5.6810000038240105E-2</v>
          </cell>
          <cell r="BB498">
            <v>1.5109999978449196E-2</v>
          </cell>
          <cell r="BC498">
            <v>6.0499999963212758E-3</v>
          </cell>
          <cell r="BD498">
            <v>1.5799999819137156E-3</v>
          </cell>
          <cell r="BE498">
            <v>1.4851099997758865</v>
          </cell>
          <cell r="BF498">
            <v>4.3000000296160579E-3</v>
          </cell>
          <cell r="BG498">
            <v>4.6900000015739352E-3</v>
          </cell>
          <cell r="BH498">
            <v>0</v>
          </cell>
          <cell r="BI498">
            <v>1.5749999991385266E-2</v>
          </cell>
          <cell r="BJ498">
            <v>5.2799999830313027E-3</v>
          </cell>
          <cell r="BK498">
            <v>0.22259999997913837</v>
          </cell>
          <cell r="BL498">
            <v>0.18089000001782551</v>
          </cell>
          <cell r="BM498">
            <v>0.46603000001050532</v>
          </cell>
          <cell r="BN498">
            <v>0.41117999999551103</v>
          </cell>
          <cell r="BO498">
            <v>0.11301999998977408</v>
          </cell>
          <cell r="BP498">
            <v>3.4479999972973019E-2</v>
          </cell>
          <cell r="BQ498">
            <v>2.6890000037383288E-2</v>
          </cell>
          <cell r="BR498">
            <v>0.34733999986201525</v>
          </cell>
          <cell r="BS498">
            <v>1.6699999687261879E-3</v>
          </cell>
          <cell r="BT498">
            <v>3.7799999990966171E-3</v>
          </cell>
          <cell r="BU498">
            <v>-1.2000001152046025E-4</v>
          </cell>
          <cell r="BV498">
            <v>5.420000059530139E-3</v>
          </cell>
          <cell r="BW498">
            <v>0</v>
          </cell>
          <cell r="BX498">
            <v>0.11858000000938773</v>
          </cell>
          <cell r="BY498">
            <v>8.2259999995585531E-2</v>
          </cell>
          <cell r="BZ498">
            <v>7.5860000040847808E-2</v>
          </cell>
          <cell r="CA498">
            <v>4.0240000002086163E-2</v>
          </cell>
          <cell r="CB498">
            <v>9.290000016335398E-3</v>
          </cell>
          <cell r="CC498">
            <v>3.2600000267848372E-3</v>
          </cell>
          <cell r="CD498">
            <v>7.0999999879859388E-3</v>
          </cell>
          <cell r="CE498">
            <v>0.86712000006809831</v>
          </cell>
          <cell r="CF498">
            <v>2.0899999653920531E-3</v>
          </cell>
          <cell r="CG498">
            <v>5.7899999956134707E-3</v>
          </cell>
          <cell r="CH498">
            <v>1.3399999879766256E-3</v>
          </cell>
          <cell r="CI498">
            <v>2.4560000048950315E-2</v>
          </cell>
          <cell r="CJ498">
            <v>3.6000000545755029E-4</v>
          </cell>
          <cell r="CK498">
            <v>5.8520000020507723E-2</v>
          </cell>
          <cell r="CL498">
            <v>0.36233999999240041</v>
          </cell>
          <cell r="CM498">
            <v>0.23625000001629815</v>
          </cell>
          <cell r="CN498">
            <v>0.13906999997561797</v>
          </cell>
          <cell r="CO498">
            <v>1.7599999962840229E-2</v>
          </cell>
          <cell r="CP498">
            <v>1.1369999992894009E-2</v>
          </cell>
          <cell r="CQ498">
            <v>7.8300000168383121E-3</v>
          </cell>
          <cell r="CR498">
            <v>0.77614999935030937</v>
          </cell>
          <cell r="CS498">
            <v>0</v>
          </cell>
          <cell r="CT498">
            <v>4.5199999876786023E-3</v>
          </cell>
          <cell r="CU498">
            <v>6.2000000616535544E-4</v>
          </cell>
          <cell r="CV498">
            <v>3.5099999513477087E-3</v>
          </cell>
          <cell r="CW498">
            <v>2.199999988079071E-3</v>
          </cell>
          <cell r="CX498">
            <v>8.3400000003166497E-3</v>
          </cell>
          <cell r="CY498">
            <v>0.25517000001855195</v>
          </cell>
          <cell r="CZ498">
            <v>0.15068999998038635</v>
          </cell>
          <cell r="DA498">
            <v>0.32484000001568347</v>
          </cell>
          <cell r="DB498">
            <v>2.1580000000540167E-2</v>
          </cell>
          <cell r="DC498">
            <v>1.6199999954551458E-3</v>
          </cell>
          <cell r="DD498">
            <v>3.0599999590776861E-3</v>
          </cell>
          <cell r="DE498">
            <v>0.24972000066190958</v>
          </cell>
          <cell r="DF498">
            <v>0</v>
          </cell>
          <cell r="DG498">
            <v>9.7999998251907527E-4</v>
          </cell>
          <cell r="DH498">
            <v>0</v>
          </cell>
          <cell r="DI498">
            <v>1.9570000004023314E-2</v>
          </cell>
          <cell r="DJ498">
            <v>0</v>
          </cell>
          <cell r="DK498">
            <v>0</v>
          </cell>
          <cell r="DL498">
            <v>0.1491999999852851</v>
          </cell>
          <cell r="DM498">
            <v>1.5600000042468309E-2</v>
          </cell>
          <cell r="DN498">
            <v>3.3560000010766089E-2</v>
          </cell>
          <cell r="DO498">
            <v>5.4699999745935202E-3</v>
          </cell>
          <cell r="DP498">
            <v>8.8700000196695328E-3</v>
          </cell>
          <cell r="DQ498">
            <v>1.6469999973196536E-2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F501">
            <v>-111.383790000109</v>
          </cell>
          <cell r="G501">
            <v>-100.19097000011243</v>
          </cell>
          <cell r="H501">
            <v>-25.085610000009183</v>
          </cell>
          <cell r="I501">
            <v>-422.20953000010923</v>
          </cell>
          <cell r="J501">
            <v>-41.57331999996677</v>
          </cell>
          <cell r="K501">
            <v>-204.8711899999762</v>
          </cell>
          <cell r="L501">
            <v>-99.318680000025779</v>
          </cell>
          <cell r="M501">
            <v>-145.2954599999357</v>
          </cell>
          <cell r="N501">
            <v>-506.38055499992333</v>
          </cell>
          <cell r="O501">
            <v>-328.30757000017911</v>
          </cell>
          <cell r="P501">
            <v>-118.05110000015702</v>
          </cell>
          <cell r="Q501">
            <v>-79.512087000068277</v>
          </cell>
          <cell r="R501">
            <v>-3381.2492350004613</v>
          </cell>
          <cell r="S501">
            <v>-257.17901999992318</v>
          </cell>
          <cell r="T501">
            <v>-299.9651699999813</v>
          </cell>
          <cell r="U501">
            <v>-147.32286999991629</v>
          </cell>
          <cell r="V501">
            <v>-668.22888999991119</v>
          </cell>
          <cell r="W501">
            <v>-32.218040000007022</v>
          </cell>
          <cell r="X501">
            <v>-226.17884000006597</v>
          </cell>
          <cell r="Y501">
            <v>-105.55235799984075</v>
          </cell>
          <cell r="Z501">
            <v>-167.17443199991249</v>
          </cell>
          <cell r="AA501">
            <v>-554.75676099979319</v>
          </cell>
          <cell r="AB501">
            <v>-502.38456199993379</v>
          </cell>
          <cell r="AC501">
            <v>-409.31212600017898</v>
          </cell>
          <cell r="AD501">
            <v>-10.976166000124067</v>
          </cell>
          <cell r="AE501">
            <v>-3215.9240879993886</v>
          </cell>
          <cell r="AF501">
            <v>-196.7935099999886</v>
          </cell>
          <cell r="AG501">
            <v>-224.95033999998122</v>
          </cell>
          <cell r="AH501">
            <v>-28.449160000076517</v>
          </cell>
          <cell r="AI501">
            <v>-594.00353999994695</v>
          </cell>
          <cell r="AJ501">
            <v>-14.793040000018664</v>
          </cell>
          <cell r="AK501">
            <v>-685.34782000002451</v>
          </cell>
          <cell r="AL501">
            <v>-65.506708999862894</v>
          </cell>
          <cell r="AM501">
            <v>-222.83894099993631</v>
          </cell>
          <cell r="AN501">
            <v>-783.69771100021899</v>
          </cell>
          <cell r="AO501">
            <v>-367.66328199999407</v>
          </cell>
          <cell r="AP501">
            <v>-301.36015000008047</v>
          </cell>
          <cell r="AQ501">
            <v>269.48011500015855</v>
          </cell>
          <cell r="AR501">
            <v>1.8535664975643158</v>
          </cell>
          <cell r="AS501">
            <v>8.2500000251457095E-2</v>
          </cell>
          <cell r="AT501">
            <v>0.1063199999043718</v>
          </cell>
          <cell r="AU501">
            <v>1.38499999884516E-2</v>
          </cell>
          <cell r="AV501">
            <v>0.28445999999530613</v>
          </cell>
          <cell r="AW501">
            <v>5.1789999939501286E-2</v>
          </cell>
          <cell r="AX501">
            <v>0.24614299996756017</v>
          </cell>
          <cell r="AY501">
            <v>0.26076800003647804</v>
          </cell>
          <cell r="AZ501">
            <v>0.13309099990874529</v>
          </cell>
          <cell r="BA501">
            <v>0.29797449987381697</v>
          </cell>
          <cell r="BB501">
            <v>0.18843999993987381</v>
          </cell>
          <cell r="BC501">
            <v>0.13177000009454787</v>
          </cell>
          <cell r="BD501">
            <v>5.6459999643266201E-2</v>
          </cell>
          <cell r="BE501">
            <v>15.513724999502301</v>
          </cell>
          <cell r="BF501">
            <v>0.73849900020286441</v>
          </cell>
          <cell r="BG501">
            <v>0.75175799988210201</v>
          </cell>
          <cell r="BH501">
            <v>0.21691999991890043</v>
          </cell>
          <cell r="BI501">
            <v>1.6391719998791814</v>
          </cell>
          <cell r="BJ501">
            <v>0.70638999994844198</v>
          </cell>
          <cell r="BK501">
            <v>2.4549119998700917</v>
          </cell>
          <cell r="BL501">
            <v>2.1613570000045002</v>
          </cell>
          <cell r="BM501">
            <v>1.4674820001237094</v>
          </cell>
          <cell r="BN501">
            <v>2.419995000353083</v>
          </cell>
          <cell r="BO501">
            <v>1.5904200000222772</v>
          </cell>
          <cell r="BP501">
            <v>0.95296999998390675</v>
          </cell>
          <cell r="BQ501">
            <v>0.41384999989531934</v>
          </cell>
          <cell r="BR501">
            <v>26.229753000661731</v>
          </cell>
          <cell r="BS501">
            <v>0.94057999993674457</v>
          </cell>
          <cell r="BT501">
            <v>1.0634860001737252</v>
          </cell>
          <cell r="BU501">
            <v>0.96945999993477017</v>
          </cell>
          <cell r="BV501">
            <v>1.5408200002275407</v>
          </cell>
          <cell r="BW501">
            <v>0.76793000008910894</v>
          </cell>
          <cell r="BX501">
            <v>5.1396999999415129</v>
          </cell>
          <cell r="BY501">
            <v>4.1599619998596609</v>
          </cell>
          <cell r="BZ501">
            <v>2.7616999999154359</v>
          </cell>
          <cell r="CA501">
            <v>4.4699400002136827</v>
          </cell>
          <cell r="CB501">
            <v>2.4665850000455976</v>
          </cell>
          <cell r="CC501">
            <v>1.4446000000461936</v>
          </cell>
          <cell r="CD501">
            <v>0.504990000044927</v>
          </cell>
          <cell r="CE501">
            <v>26.54301100037992</v>
          </cell>
          <cell r="CF501">
            <v>1.033680000109598</v>
          </cell>
          <cell r="CG501">
            <v>0.96945999993477017</v>
          </cell>
          <cell r="CH501">
            <v>0.5430800000904128</v>
          </cell>
          <cell r="CI501">
            <v>2.2149300000164658</v>
          </cell>
          <cell r="CJ501">
            <v>0.57900000002700835</v>
          </cell>
          <cell r="CK501">
            <v>4.3040199999231845</v>
          </cell>
          <cell r="CL501">
            <v>4.477625000057742</v>
          </cell>
          <cell r="CM501">
            <v>2.8118350000586361</v>
          </cell>
          <cell r="CN501">
            <v>5.4573580001015216</v>
          </cell>
          <cell r="CO501">
            <v>2.0009499997831881</v>
          </cell>
          <cell r="CP501">
            <v>0.92019000020809472</v>
          </cell>
          <cell r="CQ501">
            <v>1.2308829999528825</v>
          </cell>
          <cell r="CR501">
            <v>42.687050998210907</v>
          </cell>
          <cell r="CS501">
            <v>1.7758900001645088</v>
          </cell>
          <cell r="CT501">
            <v>1.675089999800548</v>
          </cell>
          <cell r="CU501">
            <v>1.2281599999405444</v>
          </cell>
          <cell r="CV501">
            <v>2.7768900003284216</v>
          </cell>
          <cell r="CW501">
            <v>0.77211000001989305</v>
          </cell>
          <cell r="CX501">
            <v>5.0751600002404302</v>
          </cell>
          <cell r="CY501">
            <v>6.1542299999855459</v>
          </cell>
          <cell r="CZ501">
            <v>5.6261790001299232</v>
          </cell>
          <cell r="DA501">
            <v>9.2632499998435378</v>
          </cell>
          <cell r="DB501">
            <v>4.113090000115335</v>
          </cell>
          <cell r="DC501">
            <v>2.2167799999006093</v>
          </cell>
          <cell r="DD501">
            <v>2.0102220000699162</v>
          </cell>
          <cell r="DE501">
            <v>338.8839440010488</v>
          </cell>
          <cell r="DF501">
            <v>1.1760300002060831</v>
          </cell>
          <cell r="DG501">
            <v>0.90973999991547316</v>
          </cell>
          <cell r="DH501">
            <v>0.9365100001450628</v>
          </cell>
          <cell r="DI501">
            <v>1.123860000167042</v>
          </cell>
          <cell r="DJ501">
            <v>0.60736000002361834</v>
          </cell>
          <cell r="DK501">
            <v>304.39299999992363</v>
          </cell>
          <cell r="DL501">
            <v>7.5750599997118115</v>
          </cell>
          <cell r="DM501">
            <v>5.4819770001340657</v>
          </cell>
          <cell r="DN501">
            <v>9.2555570001713932</v>
          </cell>
          <cell r="DO501">
            <v>3.6991099999286234</v>
          </cell>
          <cell r="DP501">
            <v>2.5787500001024455</v>
          </cell>
          <cell r="DQ501">
            <v>1.1469900000374764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-2271.2559999999939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-2259.8879999999917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-2259.8879999999917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-2338.5273600000073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-2338.5273600000073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-2271.2508000000089</v>
          </cell>
          <cell r="R536">
            <v>-2259.8975999999966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-2259.8975999999966</v>
          </cell>
          <cell r="AE536">
            <v>-2248.5935999999929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-2248.5935999999929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-25504.480999999971</v>
          </cell>
          <cell r="AS539">
            <v>-1234.2339999999986</v>
          </cell>
          <cell r="AT539">
            <v>-1381.351999999999</v>
          </cell>
          <cell r="AU539">
            <v>-2151.4310000000005</v>
          </cell>
          <cell r="AV539">
            <v>-2484.8999999999978</v>
          </cell>
          <cell r="AW539">
            <v>-2876.3349999999991</v>
          </cell>
          <cell r="AX539">
            <v>-3055.8300000000017</v>
          </cell>
          <cell r="AY539">
            <v>-2765.8820000000014</v>
          </cell>
          <cell r="AZ539">
            <v>-2770.3149999999987</v>
          </cell>
          <cell r="BA539">
            <v>-2442.090000000002</v>
          </cell>
          <cell r="BB539">
            <v>-1979.8459999999995</v>
          </cell>
          <cell r="BC539">
            <v>-1333.5</v>
          </cell>
          <cell r="BD539">
            <v>-1028.7659999999996</v>
          </cell>
          <cell r="BE539">
            <v>-25513.050000000047</v>
          </cell>
          <cell r="BF539">
            <v>-1232.280999999999</v>
          </cell>
          <cell r="BG539">
            <v>-1428.4239999999991</v>
          </cell>
          <cell r="BH539">
            <v>-2147.9279999999999</v>
          </cell>
          <cell r="BI539">
            <v>-2480.8799999999974</v>
          </cell>
          <cell r="BJ539">
            <v>-2871.747000000003</v>
          </cell>
          <cell r="BK539">
            <v>-3050.9400000000023</v>
          </cell>
          <cell r="BL539">
            <v>-2761.4489999999932</v>
          </cell>
          <cell r="BM539">
            <v>-2765.9440000000031</v>
          </cell>
          <cell r="BN539">
            <v>-2438.25</v>
          </cell>
          <cell r="BO539">
            <v>-1976.7150000000038</v>
          </cell>
          <cell r="BP539">
            <v>-1331.3999999999978</v>
          </cell>
          <cell r="BQ539">
            <v>-1027.0920000000006</v>
          </cell>
          <cell r="BR539">
            <v>-25413.560000000056</v>
          </cell>
          <cell r="BS539">
            <v>-1229.8319999999949</v>
          </cell>
          <cell r="BT539">
            <v>-1376.3960000000006</v>
          </cell>
          <cell r="BU539">
            <v>-2143.7119999999995</v>
          </cell>
          <cell r="BV539">
            <v>-2475.929999999993</v>
          </cell>
          <cell r="BW539">
            <v>-2866.1360000000277</v>
          </cell>
          <cell r="BX539">
            <v>-3044.9100000000035</v>
          </cell>
          <cell r="BY539">
            <v>-2756.0859999999811</v>
          </cell>
          <cell r="BZ539">
            <v>-2760.5500000000029</v>
          </cell>
          <cell r="CA539">
            <v>-2433.3300000000017</v>
          </cell>
          <cell r="CB539">
            <v>-1972.8709999999992</v>
          </cell>
          <cell r="CC539">
            <v>-1328.7299999999959</v>
          </cell>
          <cell r="CD539">
            <v>-1025.0769999999975</v>
          </cell>
          <cell r="CE539">
            <v>-25304.657000000123</v>
          </cell>
          <cell r="CF539">
            <v>-1224.5619999999981</v>
          </cell>
          <cell r="CG539">
            <v>-1370.5159999999887</v>
          </cell>
          <cell r="CH539">
            <v>-2134.5050000000047</v>
          </cell>
          <cell r="CI539">
            <v>-2465.3100000000122</v>
          </cell>
          <cell r="CJ539">
            <v>-2853.8289999999979</v>
          </cell>
          <cell r="CK539">
            <v>-3031.9200000000128</v>
          </cell>
          <cell r="CL539">
            <v>-2744.3060000000114</v>
          </cell>
          <cell r="CM539">
            <v>-2748.676999999996</v>
          </cell>
          <cell r="CN539">
            <v>-2422.9499999999971</v>
          </cell>
          <cell r="CO539">
            <v>-1964.3150000000023</v>
          </cell>
          <cell r="CP539">
            <v>-1323.0299999999988</v>
          </cell>
          <cell r="CQ539">
            <v>-1020.737000000001</v>
          </cell>
          <cell r="CR539">
            <v>-25298.560999999754</v>
          </cell>
          <cell r="CS539">
            <v>-1224.3139999999985</v>
          </cell>
          <cell r="CT539">
            <v>-1370.2079999999987</v>
          </cell>
          <cell r="CU539">
            <v>-2133.9159999999974</v>
          </cell>
          <cell r="CV539">
            <v>-2464.7999999999884</v>
          </cell>
          <cell r="CW539">
            <v>-2853.11599999998</v>
          </cell>
          <cell r="CX539">
            <v>-3031.1100000000151</v>
          </cell>
          <cell r="CY539">
            <v>-2743.5620000000054</v>
          </cell>
          <cell r="CZ539">
            <v>-2748.0879999999888</v>
          </cell>
          <cell r="DA539">
            <v>-2422.3800000000047</v>
          </cell>
          <cell r="DB539">
            <v>-1963.8190000000177</v>
          </cell>
          <cell r="DC539">
            <v>-1322.7900000000081</v>
          </cell>
          <cell r="DD539">
            <v>-1020.4579999999987</v>
          </cell>
          <cell r="DE539">
            <v>-25226.157000000123</v>
          </cell>
          <cell r="DF539">
            <v>-1218.4239999999991</v>
          </cell>
          <cell r="DG539">
            <v>-1412.3290000000125</v>
          </cell>
          <cell r="DH539">
            <v>-2123.7790000000095</v>
          </cell>
          <cell r="DI539">
            <v>-2452.8899999999849</v>
          </cell>
          <cell r="DJ539">
            <v>-2839.4759999999951</v>
          </cell>
          <cell r="DK539">
            <v>-3016.6499999999942</v>
          </cell>
          <cell r="DL539">
            <v>-2730.4800000000105</v>
          </cell>
          <cell r="DM539">
            <v>-2734.7890000000189</v>
          </cell>
          <cell r="DN539">
            <v>-2410.7699999999895</v>
          </cell>
          <cell r="DO539">
            <v>-1954.5499999999884</v>
          </cell>
          <cell r="DP539">
            <v>-1316.4599999999919</v>
          </cell>
          <cell r="DQ539">
            <v>-1015.5599999999977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-8.0209969999850728</v>
          </cell>
          <cell r="AF547">
            <v>0</v>
          </cell>
          <cell r="AG547">
            <v>0</v>
          </cell>
          <cell r="AH547">
            <v>0</v>
          </cell>
          <cell r="AI547">
            <v>-8.0209969999996247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5.102499999338761E-2</v>
          </cell>
          <cell r="BS547">
            <v>0</v>
          </cell>
          <cell r="BT547">
            <v>0</v>
          </cell>
          <cell r="BU547">
            <v>5.1025000000663567E-2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0.37036200001602992</v>
          </cell>
          <cell r="DF547">
            <v>0</v>
          </cell>
          <cell r="DG547">
            <v>0</v>
          </cell>
          <cell r="DH547">
            <v>8.5205999999743653E-2</v>
          </cell>
          <cell r="DI547">
            <v>0.28515600000173436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-840.14471499947831</v>
          </cell>
          <cell r="AF549">
            <v>-79.66023999999743</v>
          </cell>
          <cell r="AG549">
            <v>-166.15320999998949</v>
          </cell>
          <cell r="AH549">
            <v>-157.13643999997294</v>
          </cell>
          <cell r="AI549">
            <v>-163.61314999999013</v>
          </cell>
          <cell r="AJ549">
            <v>0</v>
          </cell>
          <cell r="AK549">
            <v>-16.575929999991786</v>
          </cell>
          <cell r="AL549">
            <v>-11.716308000031859</v>
          </cell>
          <cell r="AM549">
            <v>-16.223637000017334</v>
          </cell>
          <cell r="AN549">
            <v>-33.975023999984842</v>
          </cell>
          <cell r="AO549">
            <v>-75.566866000008304</v>
          </cell>
          <cell r="AP549">
            <v>-163.28514999998151</v>
          </cell>
          <cell r="AQ549">
            <v>43.761240000021644</v>
          </cell>
          <cell r="AR549">
            <v>0.73324600094929338</v>
          </cell>
          <cell r="AS549">
            <v>5.439999996451661E-2</v>
          </cell>
          <cell r="AT549">
            <v>8.6680000007618219E-2</v>
          </cell>
          <cell r="AU549">
            <v>8.9910000038798898E-2</v>
          </cell>
          <cell r="AV549">
            <v>0.1748700000171084</v>
          </cell>
          <cell r="AW549">
            <v>0</v>
          </cell>
          <cell r="AX549">
            <v>3.0780000000959262E-2</v>
          </cell>
          <cell r="AY549">
            <v>4.296799999428913E-2</v>
          </cell>
          <cell r="AZ549">
            <v>1.2440000020433217E-2</v>
          </cell>
          <cell r="BA549">
            <v>1.4158000005409122E-2</v>
          </cell>
          <cell r="BB549">
            <v>5.9780000010505319E-2</v>
          </cell>
          <cell r="BC549">
            <v>0.10485000000335276</v>
          </cell>
          <cell r="BD549">
            <v>6.2410000013187528E-2</v>
          </cell>
          <cell r="BE549">
            <v>6.4106259997934103</v>
          </cell>
          <cell r="BF549">
            <v>0.42462000000523403</v>
          </cell>
          <cell r="BG549">
            <v>0.66451000000233762</v>
          </cell>
          <cell r="BH549">
            <v>0.8066300000064075</v>
          </cell>
          <cell r="BI549">
            <v>1.0817900000256486</v>
          </cell>
          <cell r="BJ549">
            <v>0.14065000000118744</v>
          </cell>
          <cell r="BK549">
            <v>0.36217000000760891</v>
          </cell>
          <cell r="BL549">
            <v>0.26562799996463582</v>
          </cell>
          <cell r="BM549">
            <v>9.4363999960478395E-2</v>
          </cell>
          <cell r="BN549">
            <v>0.87583899992750958</v>
          </cell>
          <cell r="BO549">
            <v>0.89412100001936778</v>
          </cell>
          <cell r="BP549">
            <v>0.43986000001314096</v>
          </cell>
          <cell r="BQ549">
            <v>0.36044399999082088</v>
          </cell>
          <cell r="BR549">
            <v>15.125866499729455</v>
          </cell>
          <cell r="BS549">
            <v>0.91198000009171665</v>
          </cell>
          <cell r="BT549">
            <v>0.89303999999538064</v>
          </cell>
          <cell r="BU549">
            <v>1.8815900000045076</v>
          </cell>
          <cell r="BV549">
            <v>2.4244999999937136</v>
          </cell>
          <cell r="BW549">
            <v>0.87643999999272637</v>
          </cell>
          <cell r="BX549">
            <v>0.87697000001207925</v>
          </cell>
          <cell r="BY549">
            <v>1.0873234999598935</v>
          </cell>
          <cell r="BZ549">
            <v>0.29229999997187406</v>
          </cell>
          <cell r="CA549">
            <v>1.4576129999477416</v>
          </cell>
          <cell r="CB549">
            <v>1.5168640000047162</v>
          </cell>
          <cell r="CC549">
            <v>1.8106299999926705</v>
          </cell>
          <cell r="CD549">
            <v>1.0966159999952652</v>
          </cell>
          <cell r="CE549">
            <v>17.219423500355333</v>
          </cell>
          <cell r="CF549">
            <v>0.88137000001734123</v>
          </cell>
          <cell r="CG549">
            <v>1.4353100000007544</v>
          </cell>
          <cell r="CH549">
            <v>1.0744800000102259</v>
          </cell>
          <cell r="CI549">
            <v>2.1858599999977741</v>
          </cell>
          <cell r="CJ549">
            <v>1.5668799999984913</v>
          </cell>
          <cell r="CK549">
            <v>2.8110240000241902</v>
          </cell>
          <cell r="CL549">
            <v>0.75767000002088025</v>
          </cell>
          <cell r="CM549">
            <v>0.7427035000291653</v>
          </cell>
          <cell r="CN549">
            <v>1.5673860000097193</v>
          </cell>
          <cell r="CO549">
            <v>1.6289499999838881</v>
          </cell>
          <cell r="CP549">
            <v>1.5677600000053644</v>
          </cell>
          <cell r="CQ549">
            <v>1.0000299999956042</v>
          </cell>
          <cell r="CR549">
            <v>30.657121999654919</v>
          </cell>
          <cell r="CS549">
            <v>1.9242799999774434</v>
          </cell>
          <cell r="CT549">
            <v>2.6630099999892991</v>
          </cell>
          <cell r="CU549">
            <v>1.5713299999770243</v>
          </cell>
          <cell r="CV549">
            <v>3.66325000001234</v>
          </cell>
          <cell r="CW549">
            <v>1.7129899999999907</v>
          </cell>
          <cell r="CX549">
            <v>6.559129999979632</v>
          </cell>
          <cell r="CY549">
            <v>1.455599999986589</v>
          </cell>
          <cell r="CZ549">
            <v>0.97898600000189617</v>
          </cell>
          <cell r="DA549">
            <v>2.7793470000033267</v>
          </cell>
          <cell r="DB549">
            <v>3.158118999999715</v>
          </cell>
          <cell r="DC549">
            <v>2.4016000000119675</v>
          </cell>
          <cell r="DD549">
            <v>1.7894799999776296</v>
          </cell>
          <cell r="DE549">
            <v>27.286530999932438</v>
          </cell>
          <cell r="DF549">
            <v>1.5200299999851268</v>
          </cell>
          <cell r="DG549">
            <v>1.726885999989463</v>
          </cell>
          <cell r="DH549">
            <v>1.8573500000056811</v>
          </cell>
          <cell r="DI549">
            <v>3.4726099999970756</v>
          </cell>
          <cell r="DJ549">
            <v>2.2873399999953108</v>
          </cell>
          <cell r="DK549">
            <v>4.9410069999867119</v>
          </cell>
          <cell r="DL549">
            <v>2.0288209999562241</v>
          </cell>
          <cell r="DM549">
            <v>1.4170969999977387</v>
          </cell>
          <cell r="DN549">
            <v>2.4013500000000931</v>
          </cell>
          <cell r="DO549">
            <v>2.0589960000070278</v>
          </cell>
          <cell r="DP549">
            <v>1.7868900000175927</v>
          </cell>
          <cell r="DQ549">
            <v>1.7881540000089444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16.658939999993891</v>
          </cell>
          <cell r="BS552">
            <v>0.82102999999187887</v>
          </cell>
          <cell r="BT552">
            <v>1.5256900000094902</v>
          </cell>
          <cell r="BU552">
            <v>1.5009900000004563</v>
          </cell>
          <cell r="BV552">
            <v>1.5017700000025798</v>
          </cell>
          <cell r="BW552">
            <v>2.2716800000052899</v>
          </cell>
          <cell r="BX552">
            <v>2.9578500000061467</v>
          </cell>
          <cell r="BY552">
            <v>1.4052399999927729</v>
          </cell>
          <cell r="BZ552">
            <v>0.67371000000275671</v>
          </cell>
          <cell r="CA552">
            <v>0.9005100000067614</v>
          </cell>
          <cell r="CB552">
            <v>1.3985600000014529</v>
          </cell>
          <cell r="CC552">
            <v>1.0227499999746215</v>
          </cell>
          <cell r="CD552">
            <v>0.67915999999968335</v>
          </cell>
          <cell r="CE552">
            <v>18.719129999168217</v>
          </cell>
          <cell r="CF552">
            <v>0.87346000000252388</v>
          </cell>
          <cell r="CG552">
            <v>1.5150999999896158</v>
          </cell>
          <cell r="CH552">
            <v>1.8253599999879953</v>
          </cell>
          <cell r="CI552">
            <v>1.0826900000101887</v>
          </cell>
          <cell r="CJ552">
            <v>1.9469899999967311</v>
          </cell>
          <cell r="CK552">
            <v>3.5834400000167079</v>
          </cell>
          <cell r="CL552">
            <v>0.9046799999778159</v>
          </cell>
          <cell r="CM552">
            <v>0.79630000004544854</v>
          </cell>
          <cell r="CN552">
            <v>1.447600000014063</v>
          </cell>
          <cell r="CO552">
            <v>2.0671000000147615</v>
          </cell>
          <cell r="CP552">
            <v>1.6552399999927729</v>
          </cell>
          <cell r="CQ552">
            <v>1.0211699999636039</v>
          </cell>
          <cell r="CR552">
            <v>32.481630000285804</v>
          </cell>
          <cell r="CS552">
            <v>1.3885500000033062</v>
          </cell>
          <cell r="CT552">
            <v>2.9848800000036135</v>
          </cell>
          <cell r="CU552">
            <v>2.1786599999759346</v>
          </cell>
          <cell r="CV552">
            <v>1.5959199999924749</v>
          </cell>
          <cell r="CW552">
            <v>3.679680000001099</v>
          </cell>
          <cell r="CX552">
            <v>6.7221699999936391</v>
          </cell>
          <cell r="CY552">
            <v>2.4178899999824353</v>
          </cell>
          <cell r="CZ552">
            <v>2.1750800000154413</v>
          </cell>
          <cell r="DA552">
            <v>2.8902799999923445</v>
          </cell>
          <cell r="DB552">
            <v>3.2416300000040792</v>
          </cell>
          <cell r="DC552">
            <v>1.4027099999948405</v>
          </cell>
          <cell r="DD552">
            <v>1.8041799999773502</v>
          </cell>
          <cell r="DE552">
            <v>30.344250000081956</v>
          </cell>
          <cell r="DF552">
            <v>1.19617000001017</v>
          </cell>
          <cell r="DG552">
            <v>2.5145600000105333</v>
          </cell>
          <cell r="DH552">
            <v>2.7025699999940116</v>
          </cell>
          <cell r="DI552">
            <v>1.2549199999921257</v>
          </cell>
          <cell r="DJ552">
            <v>3.5545400000119116</v>
          </cell>
          <cell r="DK552">
            <v>4.6568900000129361</v>
          </cell>
          <cell r="DL552">
            <v>2.3019299999577925</v>
          </cell>
          <cell r="DM552">
            <v>1.8985099999699742</v>
          </cell>
          <cell r="DN552">
            <v>3.8694200000027195</v>
          </cell>
          <cell r="DO552">
            <v>2.2518599999893922</v>
          </cell>
          <cell r="DP552">
            <v>2.9225799999840092</v>
          </cell>
          <cell r="DQ552">
            <v>1.2202999999863096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-2271.2560000000522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-2271.250800000038</v>
          </cell>
          <cell r="R556">
            <v>-4519.7856000000611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-2259.8880000000354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-2259.8976000000257</v>
          </cell>
          <cell r="AE556">
            <v>-5435.2866720007733</v>
          </cell>
          <cell r="AF556">
            <v>-79.66023999999743</v>
          </cell>
          <cell r="AG556">
            <v>-166.15321000001859</v>
          </cell>
          <cell r="AH556">
            <v>-157.13643999991473</v>
          </cell>
          <cell r="AI556">
            <v>-171.63414700003341</v>
          </cell>
          <cell r="AJ556">
            <v>0</v>
          </cell>
          <cell r="AK556">
            <v>-16.575929999933578</v>
          </cell>
          <cell r="AL556">
            <v>-2350.243667999981</v>
          </cell>
          <cell r="AM556">
            <v>-16.223637000017334</v>
          </cell>
          <cell r="AN556">
            <v>-33.975024000043049</v>
          </cell>
          <cell r="AO556">
            <v>-75.566866000066511</v>
          </cell>
          <cell r="AP556">
            <v>-163.28515000001062</v>
          </cell>
          <cell r="AQ556">
            <v>-2204.8323599998839</v>
          </cell>
          <cell r="AR556">
            <v>-25503.747754001059</v>
          </cell>
          <cell r="AS556">
            <v>-1234.1795999999158</v>
          </cell>
          <cell r="AT556">
            <v>-1381.2653200000059</v>
          </cell>
          <cell r="AU556">
            <v>-2151.3410899998853</v>
          </cell>
          <cell r="AV556">
            <v>-2484.7251300000353</v>
          </cell>
          <cell r="AW556">
            <v>-2876.3349999999627</v>
          </cell>
          <cell r="AX556">
            <v>-3055.7992199999862</v>
          </cell>
          <cell r="AY556">
            <v>-2765.8390320001636</v>
          </cell>
          <cell r="AZ556">
            <v>-2770.3025599999819</v>
          </cell>
          <cell r="BA556">
            <v>-2442.0758419998456</v>
          </cell>
          <cell r="BB556">
            <v>-1979.7862200000091</v>
          </cell>
          <cell r="BC556">
            <v>-1333.3951499999966</v>
          </cell>
          <cell r="BD556">
            <v>-1028.7035899999319</v>
          </cell>
          <cell r="BE556">
            <v>-25506.639374002814</v>
          </cell>
          <cell r="BF556">
            <v>-1231.856380000012</v>
          </cell>
          <cell r="BG556">
            <v>-1427.7594899999676</v>
          </cell>
          <cell r="BH556">
            <v>-2147.1213700000662</v>
          </cell>
          <cell r="BI556">
            <v>-2479.7982099999208</v>
          </cell>
          <cell r="BJ556">
            <v>-2871.6063499999582</v>
          </cell>
          <cell r="BK556">
            <v>-3050.577830000082</v>
          </cell>
          <cell r="BL556">
            <v>-2761.1833720002323</v>
          </cell>
          <cell r="BM556">
            <v>-2765.849635999999</v>
          </cell>
          <cell r="BN556">
            <v>-2437.3741610001307</v>
          </cell>
          <cell r="BO556">
            <v>-1975.8208790000062</v>
          </cell>
          <cell r="BP556">
            <v>-1330.960139999981</v>
          </cell>
          <cell r="BQ556">
            <v>-1026.7315560000716</v>
          </cell>
          <cell r="BR556">
            <v>-25381.724168501794</v>
          </cell>
          <cell r="BS556">
            <v>-1228.0989900000859</v>
          </cell>
          <cell r="BT556">
            <v>-1373.9772699999157</v>
          </cell>
          <cell r="BU556">
            <v>-2140.2783949999139</v>
          </cell>
          <cell r="BV556">
            <v>-2472.0037300001131</v>
          </cell>
          <cell r="BW556">
            <v>-2862.9878800000297</v>
          </cell>
          <cell r="BX556">
            <v>-3041.0751800000435</v>
          </cell>
          <cell r="BY556">
            <v>-2753.5934364998247</v>
          </cell>
          <cell r="BZ556">
            <v>-2759.5839899999555</v>
          </cell>
          <cell r="CA556">
            <v>-2430.9718770001782</v>
          </cell>
          <cell r="CB556">
            <v>-1969.9555760000367</v>
          </cell>
          <cell r="CC556">
            <v>-1325.8966199998977</v>
          </cell>
          <cell r="CD556">
            <v>-1023.3012240000535</v>
          </cell>
          <cell r="CE556">
            <v>-25268.718446500599</v>
          </cell>
          <cell r="CF556">
            <v>-1222.8071699999273</v>
          </cell>
          <cell r="CG556">
            <v>-1367.5655900000129</v>
          </cell>
          <cell r="CH556">
            <v>-2131.6051600000355</v>
          </cell>
          <cell r="CI556">
            <v>-2462.0414499999024</v>
          </cell>
          <cell r="CJ556">
            <v>-2850.3151300000027</v>
          </cell>
          <cell r="CK556">
            <v>-3025.5255359999137</v>
          </cell>
          <cell r="CL556">
            <v>-2742.6436500002164</v>
          </cell>
          <cell r="CM556">
            <v>-2747.1379964998923</v>
          </cell>
          <cell r="CN556">
            <v>-2419.9350139999297</v>
          </cell>
          <cell r="CO556">
            <v>-1960.6189500000328</v>
          </cell>
          <cell r="CP556">
            <v>-1319.806999999797</v>
          </cell>
          <cell r="CQ556">
            <v>-1018.7158000003546</v>
          </cell>
          <cell r="CR556">
            <v>-25235.422248000279</v>
          </cell>
          <cell r="CS556">
            <v>-1221.0011699998286</v>
          </cell>
          <cell r="CT556">
            <v>-1364.5601099999622</v>
          </cell>
          <cell r="CU556">
            <v>-2130.1660100000445</v>
          </cell>
          <cell r="CV556">
            <v>-2459.5408300000709</v>
          </cell>
          <cell r="CW556">
            <v>-2847.7233300000662</v>
          </cell>
          <cell r="CX556">
            <v>-3017.8286999999546</v>
          </cell>
          <cell r="CY556">
            <v>-2739.6885099997744</v>
          </cell>
          <cell r="CZ556">
            <v>-2744.9339340000879</v>
          </cell>
          <cell r="DA556">
            <v>-2416.7103729998926</v>
          </cell>
          <cell r="DB556">
            <v>-1957.4192509999266</v>
          </cell>
          <cell r="DC556">
            <v>-1318.9856899997685</v>
          </cell>
          <cell r="DD556">
            <v>-1016.8643400000874</v>
          </cell>
          <cell r="DE556">
            <v>-25168.155857004225</v>
          </cell>
          <cell r="DF556">
            <v>-1215.7078000002075</v>
          </cell>
          <cell r="DG556">
            <v>-1408.0875540000852</v>
          </cell>
          <cell r="DH556">
            <v>-2119.1338740000501</v>
          </cell>
          <cell r="DI556">
            <v>-2447.8773139999248</v>
          </cell>
          <cell r="DJ556">
            <v>-2833.6341200000606</v>
          </cell>
          <cell r="DK556">
            <v>-3007.0521029999945</v>
          </cell>
          <cell r="DL556">
            <v>-2726.1492490000091</v>
          </cell>
          <cell r="DM556">
            <v>-2731.4733930001967</v>
          </cell>
          <cell r="DN556">
            <v>-2404.4992299999576</v>
          </cell>
          <cell r="DO556">
            <v>-1950.2391440002248</v>
          </cell>
          <cell r="DP556">
            <v>-1311.7505299998447</v>
          </cell>
          <cell r="DQ556">
            <v>-1012.5515459999442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-0.11164000000002261</v>
          </cell>
          <cell r="K563">
            <v>0</v>
          </cell>
          <cell r="L563">
            <v>0</v>
          </cell>
          <cell r="M563">
            <v>-2.5584700000000566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-15.852399999999761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-0.22460000000000946</v>
          </cell>
          <cell r="X563">
            <v>0</v>
          </cell>
          <cell r="Y563">
            <v>0</v>
          </cell>
          <cell r="Z563">
            <v>-15.627799999999752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-40.436859999999797</v>
          </cell>
          <cell r="AF563">
            <v>0</v>
          </cell>
          <cell r="AG563">
            <v>0</v>
          </cell>
          <cell r="AH563">
            <v>-3.1093599999996968</v>
          </cell>
          <cell r="AI563">
            <v>0</v>
          </cell>
          <cell r="AJ563">
            <v>-0.33709999999973661</v>
          </cell>
          <cell r="AK563">
            <v>0</v>
          </cell>
          <cell r="AL563">
            <v>-4.1555999999998221</v>
          </cell>
          <cell r="AM563">
            <v>-32.834800000000087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3.0300000016723061E-3</v>
          </cell>
          <cell r="AS563">
            <v>0</v>
          </cell>
          <cell r="AT563">
            <v>0</v>
          </cell>
          <cell r="AU563">
            <v>-2.0000000006348273E-4</v>
          </cell>
          <cell r="AV563">
            <v>0</v>
          </cell>
          <cell r="AW563">
            <v>0</v>
          </cell>
          <cell r="AX563">
            <v>3.2999999996263796E-4</v>
          </cell>
          <cell r="AY563">
            <v>0</v>
          </cell>
          <cell r="AZ563">
            <v>9.9999999997635314E-4</v>
          </cell>
          <cell r="BA563">
            <v>1.900000000205182E-3</v>
          </cell>
          <cell r="BB563">
            <v>0</v>
          </cell>
          <cell r="BC563">
            <v>0</v>
          </cell>
          <cell r="BD563">
            <v>0</v>
          </cell>
          <cell r="BE563">
            <v>2.7517999999417952E-2</v>
          </cell>
          <cell r="BF563">
            <v>0</v>
          </cell>
          <cell r="BG563">
            <v>0</v>
          </cell>
          <cell r="BH563">
            <v>-1.2200000003304012E-4</v>
          </cell>
          <cell r="BI563">
            <v>0</v>
          </cell>
          <cell r="BJ563">
            <v>0</v>
          </cell>
          <cell r="BK563">
            <v>0</v>
          </cell>
          <cell r="BL563">
            <v>1.5600000000063119E-2</v>
          </cell>
          <cell r="BM563">
            <v>9.9599999998645217E-3</v>
          </cell>
          <cell r="BN563">
            <v>2.0800000000065211E-3</v>
          </cell>
          <cell r="BO563">
            <v>0</v>
          </cell>
          <cell r="BP563">
            <v>0</v>
          </cell>
          <cell r="BQ563">
            <v>0</v>
          </cell>
          <cell r="BR563">
            <v>8.0010000000584114E-2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9.0999999997620762E-4</v>
          </cell>
          <cell r="BX563">
            <v>0</v>
          </cell>
          <cell r="BY563">
            <v>3.8400000000024193E-2</v>
          </cell>
          <cell r="BZ563">
            <v>3.8800000000264845E-2</v>
          </cell>
          <cell r="CA563">
            <v>1.8999999999778083E-3</v>
          </cell>
          <cell r="CB563">
            <v>0</v>
          </cell>
          <cell r="CC563">
            <v>0</v>
          </cell>
          <cell r="CD563">
            <v>0</v>
          </cell>
          <cell r="CE563">
            <v>4.6046999999816762E-2</v>
          </cell>
          <cell r="CF563">
            <v>0</v>
          </cell>
          <cell r="CG563">
            <v>0</v>
          </cell>
          <cell r="CH563">
            <v>1.0969999999588254E-3</v>
          </cell>
          <cell r="CI563">
            <v>0</v>
          </cell>
          <cell r="CJ563">
            <v>1.7500000000154614E-3</v>
          </cell>
          <cell r="CK563">
            <v>0</v>
          </cell>
          <cell r="CL563">
            <v>2.1099999999933061E-2</v>
          </cell>
          <cell r="CM563">
            <v>1.9200000000182627E-2</v>
          </cell>
          <cell r="CN563">
            <v>2.9000000000678483E-3</v>
          </cell>
          <cell r="CO563">
            <v>0</v>
          </cell>
          <cell r="CP563">
            <v>0</v>
          </cell>
          <cell r="CQ563">
            <v>0</v>
          </cell>
          <cell r="CR563">
            <v>6.3501999999061809E-2</v>
          </cell>
          <cell r="CS563">
            <v>0</v>
          </cell>
          <cell r="CT563">
            <v>0</v>
          </cell>
          <cell r="CU563">
            <v>1.2200000003304012E-4</v>
          </cell>
          <cell r="CV563">
            <v>0</v>
          </cell>
          <cell r="CW563">
            <v>9.0999999997620762E-4</v>
          </cell>
          <cell r="CX563">
            <v>6.100000000003547E-3</v>
          </cell>
          <cell r="CY563">
            <v>2.0799999999780994E-2</v>
          </cell>
          <cell r="CZ563">
            <v>3.1500000000050932E-2</v>
          </cell>
          <cell r="DA563">
            <v>4.0700000000128966E-3</v>
          </cell>
          <cell r="DB563">
            <v>0</v>
          </cell>
          <cell r="DC563">
            <v>0</v>
          </cell>
          <cell r="DD563">
            <v>0</v>
          </cell>
          <cell r="DE563">
            <v>0.11059999999997672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7.9799999999977445E-2</v>
          </cell>
          <cell r="DM563">
            <v>3.0799999999999272E-2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4.3940000000013413E-3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4.3940000000013413E-3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-0.11164000000007945</v>
          </cell>
          <cell r="K567">
            <v>0</v>
          </cell>
          <cell r="L567">
            <v>0</v>
          </cell>
          <cell r="M567">
            <v>-2.5584700000000566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-15.852399999999761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-0.22460000000000946</v>
          </cell>
          <cell r="X567">
            <v>0</v>
          </cell>
          <cell r="Y567">
            <v>0</v>
          </cell>
          <cell r="Z567">
            <v>-15.627799999999752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-40.436859999997978</v>
          </cell>
          <cell r="AF567">
            <v>0</v>
          </cell>
          <cell r="AG567">
            <v>0</v>
          </cell>
          <cell r="AH567">
            <v>-3.1093599999996968</v>
          </cell>
          <cell r="AI567">
            <v>0</v>
          </cell>
          <cell r="AJ567">
            <v>-0.33709999999973661</v>
          </cell>
          <cell r="AK567">
            <v>0</v>
          </cell>
          <cell r="AL567">
            <v>-4.1555999999998221</v>
          </cell>
          <cell r="AM567">
            <v>-32.834800000000087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3.0300000016723061E-3</v>
          </cell>
          <cell r="AS567">
            <v>0</v>
          </cell>
          <cell r="AT567">
            <v>0</v>
          </cell>
          <cell r="AU567">
            <v>-2.0000000006348273E-4</v>
          </cell>
          <cell r="AV567">
            <v>0</v>
          </cell>
          <cell r="AW567">
            <v>0</v>
          </cell>
          <cell r="AX567">
            <v>3.2999999996263796E-4</v>
          </cell>
          <cell r="AY567">
            <v>0</v>
          </cell>
          <cell r="AZ567">
            <v>9.9999999997635314E-4</v>
          </cell>
          <cell r="BA567">
            <v>1.900000000205182E-3</v>
          </cell>
          <cell r="BB567">
            <v>0</v>
          </cell>
          <cell r="BC567">
            <v>0</v>
          </cell>
          <cell r="BD567">
            <v>0</v>
          </cell>
          <cell r="BE567">
            <v>2.7517999999417952E-2</v>
          </cell>
          <cell r="BF567">
            <v>0</v>
          </cell>
          <cell r="BG567">
            <v>0</v>
          </cell>
          <cell r="BH567">
            <v>-1.2200000003304012E-4</v>
          </cell>
          <cell r="BI567">
            <v>0</v>
          </cell>
          <cell r="BJ567">
            <v>0</v>
          </cell>
          <cell r="BK567">
            <v>0</v>
          </cell>
          <cell r="BL567">
            <v>1.5600000000063119E-2</v>
          </cell>
          <cell r="BM567">
            <v>9.9599999998645217E-3</v>
          </cell>
          <cell r="BN567">
            <v>2.0800000000065211E-3</v>
          </cell>
          <cell r="BO567">
            <v>0</v>
          </cell>
          <cell r="BP567">
            <v>0</v>
          </cell>
          <cell r="BQ567">
            <v>0</v>
          </cell>
          <cell r="BR567">
            <v>8.0010000000584114E-2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9.0999999997620762E-4</v>
          </cell>
          <cell r="BX567">
            <v>0</v>
          </cell>
          <cell r="BY567">
            <v>3.8400000000024193E-2</v>
          </cell>
          <cell r="BZ567">
            <v>3.8800000000264845E-2</v>
          </cell>
          <cell r="CA567">
            <v>1.8999999999778083E-3</v>
          </cell>
          <cell r="CB567">
            <v>0</v>
          </cell>
          <cell r="CC567">
            <v>0</v>
          </cell>
          <cell r="CD567">
            <v>0</v>
          </cell>
          <cell r="CE567">
            <v>5.0441000000319036E-2</v>
          </cell>
          <cell r="CF567">
            <v>0</v>
          </cell>
          <cell r="CG567">
            <v>0</v>
          </cell>
          <cell r="CH567">
            <v>1.0969999999588254E-3</v>
          </cell>
          <cell r="CI567">
            <v>0</v>
          </cell>
          <cell r="CJ567">
            <v>1.7500000000154614E-3</v>
          </cell>
          <cell r="CK567">
            <v>0</v>
          </cell>
          <cell r="CL567">
            <v>2.5493999999980588E-2</v>
          </cell>
          <cell r="CM567">
            <v>1.9200000000182627E-2</v>
          </cell>
          <cell r="CN567">
            <v>2.9000000000678483E-3</v>
          </cell>
          <cell r="CO567">
            <v>0</v>
          </cell>
          <cell r="CP567">
            <v>0</v>
          </cell>
          <cell r="CQ567">
            <v>0</v>
          </cell>
          <cell r="CR567">
            <v>6.3502000000880798E-2</v>
          </cell>
          <cell r="CS567">
            <v>0</v>
          </cell>
          <cell r="CT567">
            <v>0</v>
          </cell>
          <cell r="CU567">
            <v>1.2200000003304012E-4</v>
          </cell>
          <cell r="CV567">
            <v>0</v>
          </cell>
          <cell r="CW567">
            <v>9.0999999997620762E-4</v>
          </cell>
          <cell r="CX567">
            <v>6.100000000003547E-3</v>
          </cell>
          <cell r="CY567">
            <v>2.0799999999780994E-2</v>
          </cell>
          <cell r="CZ567">
            <v>3.1500000000050932E-2</v>
          </cell>
          <cell r="DA567">
            <v>4.0700000000128966E-3</v>
          </cell>
          <cell r="DB567">
            <v>0</v>
          </cell>
          <cell r="DC567">
            <v>0</v>
          </cell>
          <cell r="DD567">
            <v>0</v>
          </cell>
          <cell r="DE567">
            <v>0.11059999999997672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7.9799999999977445E-2</v>
          </cell>
          <cell r="DM567">
            <v>3.0799999999999272E-2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>
            <v>159.99511100072414</v>
          </cell>
          <cell r="G569">
            <v>263.23288599960506</v>
          </cell>
          <cell r="H569">
            <v>327.86911000031978</v>
          </cell>
          <cell r="I569">
            <v>127.27948199957609</v>
          </cell>
          <cell r="J569">
            <v>138.92101400066167</v>
          </cell>
          <cell r="K569">
            <v>212.42298100050539</v>
          </cell>
          <cell r="L569">
            <v>-121.4565110001713</v>
          </cell>
          <cell r="M569">
            <v>245.03944600000978</v>
          </cell>
          <cell r="N569">
            <v>206.93237399961799</v>
          </cell>
          <cell r="O569">
            <v>198.80174999963492</v>
          </cell>
          <cell r="P569">
            <v>199.16362000070512</v>
          </cell>
          <cell r="Q569">
            <v>-647.04522900097072</v>
          </cell>
          <cell r="R569">
            <v>1586.0254070013762</v>
          </cell>
          <cell r="S569">
            <v>168.74717799946666</v>
          </cell>
          <cell r="T569">
            <v>194.54272999987006</v>
          </cell>
          <cell r="U569">
            <v>250.21779200155288</v>
          </cell>
          <cell r="V569">
            <v>169.64481899980456</v>
          </cell>
          <cell r="W569">
            <v>76.542260999791324</v>
          </cell>
          <cell r="X569">
            <v>225.20947800017893</v>
          </cell>
          <cell r="Y569">
            <v>25.980194998905063</v>
          </cell>
          <cell r="Z569">
            <v>251.27114599943161</v>
          </cell>
          <cell r="AA569">
            <v>309.11217799969018</v>
          </cell>
          <cell r="AB569">
            <v>227.70983299985528</v>
          </cell>
          <cell r="AC569">
            <v>153.92388600017875</v>
          </cell>
          <cell r="AD569">
            <v>-466.87608899921179</v>
          </cell>
          <cell r="AE569">
            <v>1541.6691380143166</v>
          </cell>
          <cell r="AF569">
            <v>201.97057600133121</v>
          </cell>
          <cell r="AG569">
            <v>172.43436900060624</v>
          </cell>
          <cell r="AH569">
            <v>328.13888500072062</v>
          </cell>
          <cell r="AI569">
            <v>40.018214001320302</v>
          </cell>
          <cell r="AJ569">
            <v>149.28220800124109</v>
          </cell>
          <cell r="AK569">
            <v>147.7898359997198</v>
          </cell>
          <cell r="AL569">
            <v>103.38234400190413</v>
          </cell>
          <cell r="AM569">
            <v>213.54449000023305</v>
          </cell>
          <cell r="AN569">
            <v>56.934702999889851</v>
          </cell>
          <cell r="AO569">
            <v>286.45382599998266</v>
          </cell>
          <cell r="AP569">
            <v>108.05812400020659</v>
          </cell>
          <cell r="AQ569">
            <v>-266.33843699935824</v>
          </cell>
          <cell r="AR569">
            <v>-1.3456054851412773</v>
          </cell>
          <cell r="AS569">
            <v>-0.10866699926555157</v>
          </cell>
          <cell r="AT569">
            <v>-0.13639399968087673</v>
          </cell>
          <cell r="AU569">
            <v>-0.12784899957478046</v>
          </cell>
          <cell r="AV569">
            <v>-5.2072000689804554E-2</v>
          </cell>
          <cell r="AW569">
            <v>-1.8292997963726521E-2</v>
          </cell>
          <cell r="AX569">
            <v>-5.9884000569581985E-2</v>
          </cell>
          <cell r="AY569">
            <v>-0.38890399970114231</v>
          </cell>
          <cell r="AZ569">
            <v>-0.17943200096487999</v>
          </cell>
          <cell r="BA569">
            <v>-9.7519499249756336E-2</v>
          </cell>
          <cell r="BB569">
            <v>-7.9494000412523746E-2</v>
          </cell>
          <cell r="BC569">
            <v>-1.0293000377714634E-2</v>
          </cell>
          <cell r="BD569">
            <v>-8.6804000660777092E-2</v>
          </cell>
          <cell r="BE569">
            <v>-12.416413009166718</v>
          </cell>
          <cell r="BF569">
            <v>-0.69687500037252903</v>
          </cell>
          <cell r="BG569">
            <v>-0.62156700063496828</v>
          </cell>
          <cell r="BH569">
            <v>-1.0346240000799298</v>
          </cell>
          <cell r="BI569">
            <v>-0.32229200005531311</v>
          </cell>
          <cell r="BJ569">
            <v>-0.96098200045526028</v>
          </cell>
          <cell r="BK569">
            <v>-0.87436600029468536</v>
          </cell>
          <cell r="BL569">
            <v>-3.6771870004013181</v>
          </cell>
          <cell r="BM569">
            <v>-1.4642300009727478</v>
          </cell>
          <cell r="BN569">
            <v>-1.1271740002557635</v>
          </cell>
          <cell r="BO569">
            <v>-0.87921000085771084</v>
          </cell>
          <cell r="BP569">
            <v>-0.25865199975669384</v>
          </cell>
          <cell r="BQ569">
            <v>-0.49925400037318468</v>
          </cell>
          <cell r="BR569">
            <v>-18.286697492003441</v>
          </cell>
          <cell r="BS569">
            <v>-0.86938000004738569</v>
          </cell>
          <cell r="BT569">
            <v>-0.88875200040638447</v>
          </cell>
          <cell r="BU569">
            <v>-0.96861299965530634</v>
          </cell>
          <cell r="BV569">
            <v>-0.83924799971282482</v>
          </cell>
          <cell r="BW569">
            <v>-0.71553999930620193</v>
          </cell>
          <cell r="BX569">
            <v>-0.71103499922901392</v>
          </cell>
          <cell r="BY569">
            <v>-5.9966594995930791</v>
          </cell>
          <cell r="BZ569">
            <v>-2.5974019998684525</v>
          </cell>
          <cell r="CA569">
            <v>-1.8213029988110065</v>
          </cell>
          <cell r="CB569">
            <v>-1.3645770000293851</v>
          </cell>
          <cell r="CC569">
            <v>-0.43798299971967936</v>
          </cell>
          <cell r="CD569">
            <v>-1.0762050002813339</v>
          </cell>
          <cell r="CE569">
            <v>-19.536663502454758</v>
          </cell>
          <cell r="CF569">
            <v>-1.6015780000016093</v>
          </cell>
          <cell r="CG569">
            <v>-1.1010239999741316</v>
          </cell>
          <cell r="CH569">
            <v>-1.4363979995250702</v>
          </cell>
          <cell r="CI569">
            <v>-0.74505600053817034</v>
          </cell>
          <cell r="CJ569">
            <v>-0.58374700043350458</v>
          </cell>
          <cell r="CK569">
            <v>-0.7713620001450181</v>
          </cell>
          <cell r="CL569">
            <v>-5.9302350003272295</v>
          </cell>
          <cell r="CM569">
            <v>-2.8155344994738698</v>
          </cell>
          <cell r="CN569">
            <v>-1.5602840008214116</v>
          </cell>
          <cell r="CO569">
            <v>-1.7156729996204376</v>
          </cell>
          <cell r="CP569">
            <v>-0.6492900000885129</v>
          </cell>
          <cell r="CQ569">
            <v>-0.62648200057446957</v>
          </cell>
          <cell r="CR569">
            <v>-28.478187002241611</v>
          </cell>
          <cell r="CS569">
            <v>-2.2309699989855289</v>
          </cell>
          <cell r="CT569">
            <v>-1.0698460005223751</v>
          </cell>
          <cell r="CU569">
            <v>-2.7866709996014833</v>
          </cell>
          <cell r="CV569">
            <v>-1.1177120003849268</v>
          </cell>
          <cell r="CW569">
            <v>-1.3579199993982911</v>
          </cell>
          <cell r="CX569">
            <v>-0.89087599981576204</v>
          </cell>
          <cell r="CY569">
            <v>-9.9429499991238117</v>
          </cell>
          <cell r="CZ569">
            <v>4.2743349997326732</v>
          </cell>
          <cell r="DA569">
            <v>-2.3596329996362329</v>
          </cell>
          <cell r="DB569">
            <v>-8.9232310000807047</v>
          </cell>
          <cell r="DC569">
            <v>-0.60558999981731176</v>
          </cell>
          <cell r="DD569">
            <v>-1.4671229999512434</v>
          </cell>
          <cell r="DE569">
            <v>47.749982997775078</v>
          </cell>
          <cell r="DF569">
            <v>-1.8036320004612207</v>
          </cell>
          <cell r="DG569">
            <v>-0.87268200051039457</v>
          </cell>
          <cell r="DH569">
            <v>-4.1603669999167323</v>
          </cell>
          <cell r="DI569">
            <v>-3.1705000000074506</v>
          </cell>
          <cell r="DJ569">
            <v>-1.2908460004255176</v>
          </cell>
          <cell r="DK569">
            <v>77.620185999199748</v>
          </cell>
          <cell r="DL569">
            <v>-3.3517589997500181</v>
          </cell>
          <cell r="DM569">
            <v>-4.8151160003617406</v>
          </cell>
          <cell r="DN569">
            <v>-4.5095829991623759</v>
          </cell>
          <cell r="DO569">
            <v>-2.8266740003600717</v>
          </cell>
          <cell r="DP569">
            <v>-1.3454040000215173</v>
          </cell>
          <cell r="DQ569">
            <v>-1.7236399995163083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-197.70000000111759</v>
          </cell>
          <cell r="S577">
            <v>0</v>
          </cell>
          <cell r="T577">
            <v>0</v>
          </cell>
          <cell r="U577">
            <v>-197.69999999995343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2.9999999329447746E-2</v>
          </cell>
          <cell r="AS577">
            <v>0</v>
          </cell>
          <cell r="AT577">
            <v>0</v>
          </cell>
          <cell r="AU577">
            <v>0</v>
          </cell>
          <cell r="AV577">
            <v>3.0000000027939677E-2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0.27999999932944775</v>
          </cell>
          <cell r="BF577">
            <v>0</v>
          </cell>
          <cell r="BG577">
            <v>0</v>
          </cell>
          <cell r="BH577">
            <v>0</v>
          </cell>
          <cell r="BI577">
            <v>0.28000000002793968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1.3999999985098839</v>
          </cell>
          <cell r="BS577">
            <v>0</v>
          </cell>
          <cell r="BT577">
            <v>0</v>
          </cell>
          <cell r="BU577">
            <v>0.39999999990686774</v>
          </cell>
          <cell r="BV577">
            <v>1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1.5899999998509884</v>
          </cell>
          <cell r="CF577">
            <v>0</v>
          </cell>
          <cell r="CG577">
            <v>0</v>
          </cell>
          <cell r="CH577">
            <v>0</v>
          </cell>
          <cell r="CI577">
            <v>1.5899999999674037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1.6800000015646219</v>
          </cell>
          <cell r="CS577">
            <v>0</v>
          </cell>
          <cell r="CT577">
            <v>0</v>
          </cell>
          <cell r="CU577">
            <v>0.84000000008381903</v>
          </cell>
          <cell r="CV577">
            <v>0.84000000008381903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13.720000000670552</v>
          </cell>
          <cell r="DF577">
            <v>0</v>
          </cell>
          <cell r="DG577">
            <v>1.2800000000279397</v>
          </cell>
          <cell r="DH577">
            <v>4.5799999998416752</v>
          </cell>
          <cell r="DI577">
            <v>6</v>
          </cell>
          <cell r="DJ577">
            <v>0.92999999999301508</v>
          </cell>
          <cell r="DK577">
            <v>0.93000000005122274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-2532.4599999999627</v>
          </cell>
          <cell r="S578">
            <v>-154.55999999999767</v>
          </cell>
          <cell r="T578">
            <v>-205.25</v>
          </cell>
          <cell r="U578">
            <v>-335.43999999994412</v>
          </cell>
          <cell r="V578">
            <v>-412.5</v>
          </cell>
          <cell r="W578">
            <v>-393.44000000000233</v>
          </cell>
          <cell r="X578">
            <v>-408.14000000001397</v>
          </cell>
          <cell r="Y578">
            <v>0</v>
          </cell>
          <cell r="Z578">
            <v>-159.40000000002328</v>
          </cell>
          <cell r="AA578">
            <v>-232.04999999998836</v>
          </cell>
          <cell r="AB578">
            <v>0</v>
          </cell>
          <cell r="AC578">
            <v>-263.70000000001164</v>
          </cell>
          <cell r="AD578">
            <v>32.020000000018626</v>
          </cell>
          <cell r="AE578">
            <v>-2972.0699999993667</v>
          </cell>
          <cell r="AF578">
            <v>-109.90000000002328</v>
          </cell>
          <cell r="AG578">
            <v>-287.65999999997439</v>
          </cell>
          <cell r="AH578">
            <v>-563.09999999997672</v>
          </cell>
          <cell r="AI578">
            <v>-292.81000000005588</v>
          </cell>
          <cell r="AJ578">
            <v>-383.96000000002095</v>
          </cell>
          <cell r="AK578">
            <v>-539.34999999997672</v>
          </cell>
          <cell r="AL578">
            <v>-69.120000000053551</v>
          </cell>
          <cell r="AM578">
            <v>-17.85999999998603</v>
          </cell>
          <cell r="AN578">
            <v>-337.44000000000233</v>
          </cell>
          <cell r="AO578">
            <v>-133.15000000002328</v>
          </cell>
          <cell r="AP578">
            <v>-210.6600000000326</v>
          </cell>
          <cell r="AQ578">
            <v>-27.059999999997672</v>
          </cell>
          <cell r="AR578">
            <v>2.1999999992549419</v>
          </cell>
          <cell r="AS578">
            <v>0.16999999998370185</v>
          </cell>
          <cell r="AT578">
            <v>0.25999999995110556</v>
          </cell>
          <cell r="AU578">
            <v>0.14000000001396984</v>
          </cell>
          <cell r="AV578">
            <v>0.15999999997438863</v>
          </cell>
          <cell r="AW578">
            <v>0.18999999994412065</v>
          </cell>
          <cell r="AX578">
            <v>0.75</v>
          </cell>
          <cell r="AY578">
            <v>3.9999999920837581E-2</v>
          </cell>
          <cell r="AZ578">
            <v>6.0000000055879354E-2</v>
          </cell>
          <cell r="BA578">
            <v>0.15999999997438863</v>
          </cell>
          <cell r="BB578">
            <v>5.0000000017462298E-2</v>
          </cell>
          <cell r="BC578">
            <v>0.14000000001396984</v>
          </cell>
          <cell r="BD578">
            <v>8.0000000016298145E-2</v>
          </cell>
          <cell r="BE578">
            <v>17.189999998547137</v>
          </cell>
          <cell r="BF578">
            <v>0.65000000002328306</v>
          </cell>
          <cell r="BG578">
            <v>0.80999999999767169</v>
          </cell>
          <cell r="BH578">
            <v>2.6500000000232831</v>
          </cell>
          <cell r="BI578">
            <v>1.2199999999720603</v>
          </cell>
          <cell r="BJ578">
            <v>2.6199999999953434</v>
          </cell>
          <cell r="BK578">
            <v>1.4100000000325963</v>
          </cell>
          <cell r="BL578">
            <v>1.0500000000465661</v>
          </cell>
          <cell r="BM578">
            <v>0.65000000002328306</v>
          </cell>
          <cell r="BN578">
            <v>1.75</v>
          </cell>
          <cell r="BO578">
            <v>1.4800000000104774</v>
          </cell>
          <cell r="BP578">
            <v>2.1799999999930151</v>
          </cell>
          <cell r="BQ578">
            <v>0.71999999997206032</v>
          </cell>
          <cell r="BR578">
            <v>40.46000000089407</v>
          </cell>
          <cell r="BS578">
            <v>1.4799999999813735</v>
          </cell>
          <cell r="BT578">
            <v>2.3400000000256114</v>
          </cell>
          <cell r="BU578">
            <v>5.4199999999837019</v>
          </cell>
          <cell r="BV578">
            <v>3.4300000000512227</v>
          </cell>
          <cell r="BW578">
            <v>5.6300000000046566</v>
          </cell>
          <cell r="BX578">
            <v>6.3599999999860302</v>
          </cell>
          <cell r="BY578">
            <v>1.6500000000232831</v>
          </cell>
          <cell r="BZ578">
            <v>2.5500000000465661</v>
          </cell>
          <cell r="CA578">
            <v>4.779999999969732</v>
          </cell>
          <cell r="CB578">
            <v>0.92000000001280569</v>
          </cell>
          <cell r="CC578">
            <v>3.75</v>
          </cell>
          <cell r="CD578">
            <v>2.1500000000232831</v>
          </cell>
          <cell r="CE578">
            <v>49.349999998696148</v>
          </cell>
          <cell r="CF578">
            <v>2.0699999999487773</v>
          </cell>
          <cell r="CG578">
            <v>3.75</v>
          </cell>
          <cell r="CH578">
            <v>4.6800000000512227</v>
          </cell>
          <cell r="CI578">
            <v>4.3999999999650754</v>
          </cell>
          <cell r="CJ578">
            <v>9.1800000000512227</v>
          </cell>
          <cell r="CK578">
            <v>7.9800000000395812</v>
          </cell>
          <cell r="CL578">
            <v>1.8399999999674037</v>
          </cell>
          <cell r="CM578">
            <v>4.3399999999674037</v>
          </cell>
          <cell r="CN578">
            <v>2.0800000000162981</v>
          </cell>
          <cell r="CO578">
            <v>2.3700000000244472</v>
          </cell>
          <cell r="CP578">
            <v>4</v>
          </cell>
          <cell r="CQ578">
            <v>2.6599999999743886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-52.869999999995343</v>
          </cell>
          <cell r="G580">
            <v>-57.35999999998603</v>
          </cell>
          <cell r="H580">
            <v>0</v>
          </cell>
          <cell r="I580">
            <v>0</v>
          </cell>
          <cell r="J580">
            <v>-62.690000000060536</v>
          </cell>
          <cell r="K580">
            <v>0</v>
          </cell>
          <cell r="L580">
            <v>-74.449999999953434</v>
          </cell>
          <cell r="M580">
            <v>-126.22000000003027</v>
          </cell>
          <cell r="N580">
            <v>-301.95999999996275</v>
          </cell>
          <cell r="O580">
            <v>-300.84999999997672</v>
          </cell>
          <cell r="P580">
            <v>-90.080000000016298</v>
          </cell>
          <cell r="Q580">
            <v>0</v>
          </cell>
          <cell r="R580">
            <v>-639.72999999998137</v>
          </cell>
          <cell r="S580">
            <v>-26.450000000011642</v>
          </cell>
          <cell r="T580">
            <v>-77.67000000004191</v>
          </cell>
          <cell r="U580">
            <v>-108.07000000000698</v>
          </cell>
          <cell r="V580">
            <v>-14.599999999976717</v>
          </cell>
          <cell r="W580">
            <v>-44.82999999995809</v>
          </cell>
          <cell r="X580">
            <v>-84.300000000046566</v>
          </cell>
          <cell r="Y580">
            <v>-32.080000000016298</v>
          </cell>
          <cell r="Z580">
            <v>0</v>
          </cell>
          <cell r="AA580">
            <v>-67.729999999981374</v>
          </cell>
          <cell r="AB580">
            <v>-243.79999999998836</v>
          </cell>
          <cell r="AC580">
            <v>0</v>
          </cell>
          <cell r="AD580">
            <v>59.799999999988358</v>
          </cell>
          <cell r="AE580">
            <v>-575.01999999955297</v>
          </cell>
          <cell r="AF580">
            <v>-35.459999999962747</v>
          </cell>
          <cell r="AG580">
            <v>0</v>
          </cell>
          <cell r="AH580">
            <v>0</v>
          </cell>
          <cell r="AI580">
            <v>-33.009999999951106</v>
          </cell>
          <cell r="AJ580">
            <v>-160.6600000000326</v>
          </cell>
          <cell r="AK580">
            <v>0</v>
          </cell>
          <cell r="AL580">
            <v>0</v>
          </cell>
          <cell r="AM580">
            <v>-1.6500000000232831</v>
          </cell>
          <cell r="AN580">
            <v>-99.770000000018626</v>
          </cell>
          <cell r="AO580">
            <v>-263.88000000000466</v>
          </cell>
          <cell r="AP580">
            <v>-0.10999999998603016</v>
          </cell>
          <cell r="AQ580">
            <v>19.520000000018626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-517.80000000074506</v>
          </cell>
          <cell r="G581">
            <v>-1974.5999999996275</v>
          </cell>
          <cell r="H581">
            <v>-2216.7000000001863</v>
          </cell>
          <cell r="I581">
            <v>-8004.4000000003725</v>
          </cell>
          <cell r="J581">
            <v>-1483.2999999998137</v>
          </cell>
          <cell r="K581">
            <v>-1720.3999999994412</v>
          </cell>
          <cell r="L581">
            <v>-26.400000000372529</v>
          </cell>
          <cell r="M581">
            <v>-184</v>
          </cell>
          <cell r="N581">
            <v>-2037.2000000001863</v>
          </cell>
          <cell r="O581">
            <v>-2312.4000000003725</v>
          </cell>
          <cell r="P581">
            <v>-1163.9000000003725</v>
          </cell>
          <cell r="Q581">
            <v>-357.80000000074506</v>
          </cell>
          <cell r="R581">
            <v>-15448.09999999404</v>
          </cell>
          <cell r="S581">
            <v>-825.59999999962747</v>
          </cell>
          <cell r="T581">
            <v>-1692.5</v>
          </cell>
          <cell r="U581">
            <v>-2194.2999999988824</v>
          </cell>
          <cell r="V581">
            <v>-4571.7999999998137</v>
          </cell>
          <cell r="W581">
            <v>-1870.0999999996275</v>
          </cell>
          <cell r="X581">
            <v>-784.59999999962747</v>
          </cell>
          <cell r="Y581">
            <v>-1.3000000007450581</v>
          </cell>
          <cell r="Z581">
            <v>-94</v>
          </cell>
          <cell r="AA581">
            <v>-1087.7999999988824</v>
          </cell>
          <cell r="AB581">
            <v>-1885.2999999998137</v>
          </cell>
          <cell r="AC581">
            <v>-450</v>
          </cell>
          <cell r="AD581">
            <v>9.2000000011175871</v>
          </cell>
          <cell r="AE581">
            <v>-19332.600000008941</v>
          </cell>
          <cell r="AF581">
            <v>-359</v>
          </cell>
          <cell r="AG581">
            <v>-1119.4000000003725</v>
          </cell>
          <cell r="AH581">
            <v>-1320.7999999998137</v>
          </cell>
          <cell r="AI581">
            <v>-6522.7000000001863</v>
          </cell>
          <cell r="AJ581">
            <v>-1794.3000000007451</v>
          </cell>
          <cell r="AK581">
            <v>-2676.6000000005588</v>
          </cell>
          <cell r="AL581">
            <v>-198</v>
          </cell>
          <cell r="AM581">
            <v>-82.300000000745058</v>
          </cell>
          <cell r="AN581">
            <v>-1405.2999999998137</v>
          </cell>
          <cell r="AO581">
            <v>-2413.6999999992549</v>
          </cell>
          <cell r="AP581">
            <v>-1469.2000000001863</v>
          </cell>
          <cell r="AQ581">
            <v>28.700000001117587</v>
          </cell>
          <cell r="AR581">
            <v>8.199999988079071</v>
          </cell>
          <cell r="AS581">
            <v>0.20000000018626451</v>
          </cell>
          <cell r="AT581">
            <v>0</v>
          </cell>
          <cell r="AU581">
            <v>1.2000000001862645</v>
          </cell>
          <cell r="AV581">
            <v>2.5</v>
          </cell>
          <cell r="AW581">
            <v>2</v>
          </cell>
          <cell r="AX581">
            <v>0.79999999888241291</v>
          </cell>
          <cell r="AY581">
            <v>0</v>
          </cell>
          <cell r="AZ581">
            <v>0</v>
          </cell>
          <cell r="BA581">
            <v>0.40000000037252903</v>
          </cell>
          <cell r="BB581">
            <v>0.40000000037252903</v>
          </cell>
          <cell r="BC581">
            <v>0.40000000037252903</v>
          </cell>
          <cell r="BD581">
            <v>0.29999999888241291</v>
          </cell>
          <cell r="BE581">
            <v>62.80000002682209</v>
          </cell>
          <cell r="BF581">
            <v>1.6000000005587935</v>
          </cell>
          <cell r="BG581">
            <v>2.2000000011175871</v>
          </cell>
          <cell r="BH581">
            <v>2.8000000007450581</v>
          </cell>
          <cell r="BI581">
            <v>24.299999999813735</v>
          </cell>
          <cell r="BJ581">
            <v>8.2000000011175871</v>
          </cell>
          <cell r="BK581">
            <v>4.3999999994412065</v>
          </cell>
          <cell r="BL581">
            <v>0</v>
          </cell>
          <cell r="BM581">
            <v>0</v>
          </cell>
          <cell r="BN581">
            <v>1.5</v>
          </cell>
          <cell r="BO581">
            <v>5.3000000007450581</v>
          </cell>
          <cell r="BP581">
            <v>9.2999999998137355</v>
          </cell>
          <cell r="BQ581">
            <v>3.2000000011175871</v>
          </cell>
          <cell r="BR581">
            <v>185.59999999403954</v>
          </cell>
          <cell r="BS581">
            <v>5.5</v>
          </cell>
          <cell r="BT581">
            <v>7.6999999992549419</v>
          </cell>
          <cell r="BU581">
            <v>23.399999999441206</v>
          </cell>
          <cell r="BV581">
            <v>51.299999999813735</v>
          </cell>
          <cell r="BW581">
            <v>25.400000000372529</v>
          </cell>
          <cell r="BX581">
            <v>27.000000000931323</v>
          </cell>
          <cell r="BY581">
            <v>0</v>
          </cell>
          <cell r="BZ581">
            <v>0</v>
          </cell>
          <cell r="CA581">
            <v>14.900000000372529</v>
          </cell>
          <cell r="CB581">
            <v>14.299999999813735</v>
          </cell>
          <cell r="CC581">
            <v>10.900000001303852</v>
          </cell>
          <cell r="CD581">
            <v>5.1999999992549419</v>
          </cell>
          <cell r="CE581">
            <v>175</v>
          </cell>
          <cell r="CF581">
            <v>5.400000000372529</v>
          </cell>
          <cell r="CG581">
            <v>9.1000000005587935</v>
          </cell>
          <cell r="CH581">
            <v>25</v>
          </cell>
          <cell r="CI581">
            <v>51.199999999254942</v>
          </cell>
          <cell r="CJ581">
            <v>18.5</v>
          </cell>
          <cell r="CK581">
            <v>21.899999999441206</v>
          </cell>
          <cell r="CL581">
            <v>1.8000000007450581</v>
          </cell>
          <cell r="CM581">
            <v>0</v>
          </cell>
          <cell r="CN581">
            <v>12.899999999441206</v>
          </cell>
          <cell r="CO581">
            <v>14.5</v>
          </cell>
          <cell r="CP581">
            <v>11.799999999813735</v>
          </cell>
          <cell r="CQ581">
            <v>2.900000000372529</v>
          </cell>
          <cell r="CR581">
            <v>359.80000001192093</v>
          </cell>
          <cell r="CS581">
            <v>9.5</v>
          </cell>
          <cell r="CT581">
            <v>19.799999999813735</v>
          </cell>
          <cell r="CU581">
            <v>33.799999998882413</v>
          </cell>
          <cell r="CV581">
            <v>95.400000000372529</v>
          </cell>
          <cell r="CW581">
            <v>59.599999999627471</v>
          </cell>
          <cell r="CX581">
            <v>47.100000000558794</v>
          </cell>
          <cell r="CY581">
            <v>2.400000000372529</v>
          </cell>
          <cell r="CZ581">
            <v>2.2999999988824129</v>
          </cell>
          <cell r="DA581">
            <v>32.599999999627471</v>
          </cell>
          <cell r="DB581">
            <v>25.599999999627471</v>
          </cell>
          <cell r="DC581">
            <v>25.099999999627471</v>
          </cell>
          <cell r="DD581">
            <v>6.599999999627471</v>
          </cell>
          <cell r="DE581">
            <v>384.70000000298023</v>
          </cell>
          <cell r="DF581">
            <v>16.099999999627471</v>
          </cell>
          <cell r="DG581">
            <v>46.700000001117587</v>
          </cell>
          <cell r="DH581">
            <v>38.099999999627471</v>
          </cell>
          <cell r="DI581">
            <v>79.299999999813735</v>
          </cell>
          <cell r="DJ581">
            <v>55.599999999627471</v>
          </cell>
          <cell r="DK581">
            <v>65.800000000745058</v>
          </cell>
          <cell r="DL581">
            <v>11</v>
          </cell>
          <cell r="DM581">
            <v>0</v>
          </cell>
          <cell r="DN581">
            <v>12</v>
          </cell>
          <cell r="DO581">
            <v>33.899999999441206</v>
          </cell>
          <cell r="DP581">
            <v>14.400000000372529</v>
          </cell>
          <cell r="DQ581">
            <v>11.800000000745058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-162.79999999981374</v>
          </cell>
          <cell r="H582">
            <v>-227.59999999962747</v>
          </cell>
          <cell r="I582">
            <v>-2060.7000000001863</v>
          </cell>
          <cell r="J582">
            <v>-813.70000000018626</v>
          </cell>
          <cell r="K582">
            <v>-223.5</v>
          </cell>
          <cell r="L582">
            <v>0</v>
          </cell>
          <cell r="M582">
            <v>0</v>
          </cell>
          <cell r="N582">
            <v>0</v>
          </cell>
          <cell r="O582">
            <v>-396</v>
          </cell>
          <cell r="P582">
            <v>0</v>
          </cell>
          <cell r="Q582">
            <v>0</v>
          </cell>
          <cell r="R582">
            <v>-8071.2999999970198</v>
          </cell>
          <cell r="S582">
            <v>-437.5</v>
          </cell>
          <cell r="T582">
            <v>-595.59999999962747</v>
          </cell>
          <cell r="U582">
            <v>-1897.7000000001863</v>
          </cell>
          <cell r="V582">
            <v>-2958.5999999996275</v>
          </cell>
          <cell r="W582">
            <v>-219.5</v>
          </cell>
          <cell r="X582">
            <v>-303</v>
          </cell>
          <cell r="Y582">
            <v>0</v>
          </cell>
          <cell r="Z582">
            <v>0</v>
          </cell>
          <cell r="AA582">
            <v>-555</v>
          </cell>
          <cell r="AB582">
            <v>-331</v>
          </cell>
          <cell r="AC582">
            <v>-773.40000000037253</v>
          </cell>
          <cell r="AD582">
            <v>0</v>
          </cell>
          <cell r="AE582">
            <v>-13535</v>
          </cell>
          <cell r="AF582">
            <v>-440.29999999981374</v>
          </cell>
          <cell r="AG582">
            <v>-511</v>
          </cell>
          <cell r="AH582">
            <v>-1987.7000000001863</v>
          </cell>
          <cell r="AI582">
            <v>-5397.5999999996275</v>
          </cell>
          <cell r="AJ582">
            <v>-1025.2999999998137</v>
          </cell>
          <cell r="AK582">
            <v>-1064.4000000003725</v>
          </cell>
          <cell r="AL582">
            <v>0</v>
          </cell>
          <cell r="AM582">
            <v>-249.70000000018626</v>
          </cell>
          <cell r="AN582">
            <v>-310.5</v>
          </cell>
          <cell r="AO582">
            <v>-1541.5999999996275</v>
          </cell>
          <cell r="AP582">
            <v>-1093.5999999996275</v>
          </cell>
          <cell r="AQ582">
            <v>86.700000000186265</v>
          </cell>
          <cell r="AR582">
            <v>8.8999999910593033</v>
          </cell>
          <cell r="AS582">
            <v>0</v>
          </cell>
          <cell r="AT582">
            <v>0.29999999981373549</v>
          </cell>
          <cell r="AU582">
            <v>0.70000000018626451</v>
          </cell>
          <cell r="AV582">
            <v>2.2000000001862645</v>
          </cell>
          <cell r="AW582">
            <v>1.2999999998137355</v>
          </cell>
          <cell r="AX582">
            <v>1</v>
          </cell>
          <cell r="AY582">
            <v>0.29999999981373549</v>
          </cell>
          <cell r="AZ582">
            <v>0</v>
          </cell>
          <cell r="BA582">
            <v>0.70000000018626451</v>
          </cell>
          <cell r="BB582">
            <v>1</v>
          </cell>
          <cell r="BC582">
            <v>0.59999999962747097</v>
          </cell>
          <cell r="BD582">
            <v>0.79999999981373549</v>
          </cell>
          <cell r="BE582">
            <v>87.099999994039536</v>
          </cell>
          <cell r="BF582">
            <v>4.5</v>
          </cell>
          <cell r="BG582">
            <v>3.5</v>
          </cell>
          <cell r="BH582">
            <v>8.599999999627471</v>
          </cell>
          <cell r="BI582">
            <v>22</v>
          </cell>
          <cell r="BJ582">
            <v>12.599999999627471</v>
          </cell>
          <cell r="BK582">
            <v>13.5</v>
          </cell>
          <cell r="BL582">
            <v>0.20000000018626451</v>
          </cell>
          <cell r="BM582">
            <v>0</v>
          </cell>
          <cell r="BN582">
            <v>5.400000000372529</v>
          </cell>
          <cell r="BO582">
            <v>7.2000000001862645</v>
          </cell>
          <cell r="BP582">
            <v>6.099999999627471</v>
          </cell>
          <cell r="BQ582">
            <v>3.5</v>
          </cell>
          <cell r="BR582">
            <v>199.6000000089407</v>
          </cell>
          <cell r="BS582">
            <v>8.2999999998137355</v>
          </cell>
          <cell r="BT582">
            <v>11.399999999441206</v>
          </cell>
          <cell r="BU582">
            <v>20.799999999813735</v>
          </cell>
          <cell r="BV582">
            <v>35.200000000186265</v>
          </cell>
          <cell r="BW582">
            <v>30.100000000558794</v>
          </cell>
          <cell r="BX582">
            <v>41.5</v>
          </cell>
          <cell r="BY582">
            <v>2</v>
          </cell>
          <cell r="BZ582">
            <v>0.70000000018626451</v>
          </cell>
          <cell r="CA582">
            <v>9.400000000372529</v>
          </cell>
          <cell r="CB582">
            <v>18.200000000186265</v>
          </cell>
          <cell r="CC582">
            <v>16</v>
          </cell>
          <cell r="CD582">
            <v>6</v>
          </cell>
          <cell r="CE582">
            <v>223.09999999403954</v>
          </cell>
          <cell r="CF582">
            <v>6.5</v>
          </cell>
          <cell r="CG582">
            <v>16.599999999627471</v>
          </cell>
          <cell r="CH582">
            <v>28</v>
          </cell>
          <cell r="CI582">
            <v>41.900000000372529</v>
          </cell>
          <cell r="CJ582">
            <v>42.700000000186265</v>
          </cell>
          <cell r="CK582">
            <v>31.700000000186265</v>
          </cell>
          <cell r="CL582">
            <v>6.599999999627471</v>
          </cell>
          <cell r="CM582">
            <v>2</v>
          </cell>
          <cell r="CN582">
            <v>12.399999999441206</v>
          </cell>
          <cell r="CO582">
            <v>14.5</v>
          </cell>
          <cell r="CP582">
            <v>13.200000000186265</v>
          </cell>
          <cell r="CQ582">
            <v>7</v>
          </cell>
          <cell r="CR582">
            <v>403.80000001192093</v>
          </cell>
          <cell r="CS582">
            <v>14.700000000186265</v>
          </cell>
          <cell r="CT582">
            <v>26.400000000372529</v>
          </cell>
          <cell r="CU582">
            <v>50</v>
          </cell>
          <cell r="CV582">
            <v>69.599999999627471</v>
          </cell>
          <cell r="CW582">
            <v>55.400000000372529</v>
          </cell>
          <cell r="CX582">
            <v>60.400000000372529</v>
          </cell>
          <cell r="CY582">
            <v>9</v>
          </cell>
          <cell r="CZ582">
            <v>8.7999999998137355</v>
          </cell>
          <cell r="DA582">
            <v>16.300000000745058</v>
          </cell>
          <cell r="DB582">
            <v>45.299999999813735</v>
          </cell>
          <cell r="DC582">
            <v>31.900000000372529</v>
          </cell>
          <cell r="DD582">
            <v>16</v>
          </cell>
          <cell r="DE582">
            <v>395.90000000596046</v>
          </cell>
          <cell r="DF582">
            <v>22.599999999627471</v>
          </cell>
          <cell r="DG582">
            <v>34</v>
          </cell>
          <cell r="DH582">
            <v>50.799999999813735</v>
          </cell>
          <cell r="DI582">
            <v>72.299999999813735</v>
          </cell>
          <cell r="DJ582">
            <v>64.599999999627471</v>
          </cell>
          <cell r="DK582">
            <v>62</v>
          </cell>
          <cell r="DL582">
            <v>8.400000000372529</v>
          </cell>
          <cell r="DM582">
            <v>7</v>
          </cell>
          <cell r="DN582">
            <v>7.099999999627471</v>
          </cell>
          <cell r="DO582">
            <v>27.799999999813735</v>
          </cell>
          <cell r="DP582">
            <v>24.5</v>
          </cell>
          <cell r="DQ582">
            <v>14.799999999813735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-3479.1000000005588</v>
          </cell>
          <cell r="G583">
            <v>-3954.0999999996275</v>
          </cell>
          <cell r="H583">
            <v>-4182.2999999979511</v>
          </cell>
          <cell r="I583">
            <v>-6593.3999999994412</v>
          </cell>
          <cell r="J583">
            <v>-7757.5</v>
          </cell>
          <cell r="K583">
            <v>-10851.200000001118</v>
          </cell>
          <cell r="L583">
            <v>-2575.5999999996275</v>
          </cell>
          <cell r="M583">
            <v>-8060.6999999992549</v>
          </cell>
          <cell r="N583">
            <v>-8086.2399999992922</v>
          </cell>
          <cell r="O583">
            <v>-6937.7399999992922</v>
          </cell>
          <cell r="P583">
            <v>-5405.7999999998137</v>
          </cell>
          <cell r="Q583">
            <v>-787.80000000074506</v>
          </cell>
          <cell r="R583">
            <v>-40927.379999987781</v>
          </cell>
          <cell r="S583">
            <v>-2260.1999999992549</v>
          </cell>
          <cell r="T583">
            <v>-3356</v>
          </cell>
          <cell r="U583">
            <v>-3557</v>
          </cell>
          <cell r="V583">
            <v>-4831.2000000001863</v>
          </cell>
          <cell r="W583">
            <v>-4321.5</v>
          </cell>
          <cell r="X583">
            <v>-4755.6999999992549</v>
          </cell>
          <cell r="Y583">
            <v>-1322.9000000003725</v>
          </cell>
          <cell r="Z583">
            <v>-4452.3999999994412</v>
          </cell>
          <cell r="AA583">
            <v>-4315.5</v>
          </cell>
          <cell r="AB583">
            <v>-4016.179999999702</v>
          </cell>
          <cell r="AC583">
            <v>-3933.8999999985099</v>
          </cell>
          <cell r="AD583">
            <v>195.09999999962747</v>
          </cell>
          <cell r="AE583">
            <v>-48258.75</v>
          </cell>
          <cell r="AF583">
            <v>-2748.2000000011176</v>
          </cell>
          <cell r="AG583">
            <v>-3697.2000000011176</v>
          </cell>
          <cell r="AH583">
            <v>-4736.1999999992549</v>
          </cell>
          <cell r="AI583">
            <v>-3193</v>
          </cell>
          <cell r="AJ583">
            <v>-5985.9000000003725</v>
          </cell>
          <cell r="AK583">
            <v>-8623.9000000003725</v>
          </cell>
          <cell r="AL583">
            <v>-1257.4000000003725</v>
          </cell>
          <cell r="AM583">
            <v>-5302.7999999988824</v>
          </cell>
          <cell r="AN583">
            <v>-5831.5</v>
          </cell>
          <cell r="AO583">
            <v>-4428.0499999998137</v>
          </cell>
          <cell r="AP583">
            <v>-4045.2000000001863</v>
          </cell>
          <cell r="AQ583">
            <v>1590.5999999996275</v>
          </cell>
          <cell r="AR583">
            <v>24.549999997019768</v>
          </cell>
          <cell r="AS583">
            <v>0.80000000074505806</v>
          </cell>
          <cell r="AT583">
            <v>3</v>
          </cell>
          <cell r="AU583">
            <v>1.7999999988824129</v>
          </cell>
          <cell r="AV583">
            <v>1.5</v>
          </cell>
          <cell r="AW583">
            <v>1.7999999998137355</v>
          </cell>
          <cell r="AX583">
            <v>3.5</v>
          </cell>
          <cell r="AY583">
            <v>2.5</v>
          </cell>
          <cell r="AZ583">
            <v>1.7999999998137355</v>
          </cell>
          <cell r="BA583">
            <v>3.1499999994412065</v>
          </cell>
          <cell r="BB583">
            <v>1.7999999998137355</v>
          </cell>
          <cell r="BC583">
            <v>1.5</v>
          </cell>
          <cell r="BD583">
            <v>1.3999999994412065</v>
          </cell>
          <cell r="BE583">
            <v>231.30000000447035</v>
          </cell>
          <cell r="BF583">
            <v>13.199999999254942</v>
          </cell>
          <cell r="BG583">
            <v>14.799999999813735</v>
          </cell>
          <cell r="BH583">
            <v>17.700000001117587</v>
          </cell>
          <cell r="BI583">
            <v>12.000000000465661</v>
          </cell>
          <cell r="BJ583">
            <v>25.799999999813735</v>
          </cell>
          <cell r="BK583">
            <v>38.399999999441206</v>
          </cell>
          <cell r="BL583">
            <v>27</v>
          </cell>
          <cell r="BM583">
            <v>16.600000000558794</v>
          </cell>
          <cell r="BN583">
            <v>19.449999999254942</v>
          </cell>
          <cell r="BO583">
            <v>19.350000000558794</v>
          </cell>
          <cell r="BP583">
            <v>14.299999999813735</v>
          </cell>
          <cell r="BQ583">
            <v>12.699999999254942</v>
          </cell>
          <cell r="BR583">
            <v>225.40000000596046</v>
          </cell>
          <cell r="BS583">
            <v>18.099999999627471</v>
          </cell>
          <cell r="BT583">
            <v>15.700000000186265</v>
          </cell>
          <cell r="BU583">
            <v>11.200000000186265</v>
          </cell>
          <cell r="BV583">
            <v>5.6000000000931323</v>
          </cell>
          <cell r="BW583">
            <v>28.800000000279397</v>
          </cell>
          <cell r="BX583">
            <v>21.600000000558794</v>
          </cell>
          <cell r="BY583">
            <v>29.199999999254942</v>
          </cell>
          <cell r="BZ583">
            <v>29.900000000372529</v>
          </cell>
          <cell r="CA583">
            <v>22.339999999850988</v>
          </cell>
          <cell r="CB583">
            <v>18.760000000242144</v>
          </cell>
          <cell r="CC583">
            <v>9.5</v>
          </cell>
          <cell r="CD583">
            <v>14.700000000186265</v>
          </cell>
          <cell r="CE583">
            <v>267.28999999910593</v>
          </cell>
          <cell r="CF583">
            <v>18</v>
          </cell>
          <cell r="CG583">
            <v>17</v>
          </cell>
          <cell r="CH583">
            <v>12.600000000093132</v>
          </cell>
          <cell r="CI583">
            <v>9.3999999999068677</v>
          </cell>
          <cell r="CJ583">
            <v>27.700000000186265</v>
          </cell>
          <cell r="CK583">
            <v>36.299999999813735</v>
          </cell>
          <cell r="CL583">
            <v>39.5</v>
          </cell>
          <cell r="CM583">
            <v>27.299999999813735</v>
          </cell>
          <cell r="CN583">
            <v>24.039999999571592</v>
          </cell>
          <cell r="CO583">
            <v>22.049999999813735</v>
          </cell>
          <cell r="CP583">
            <v>17.999999999534339</v>
          </cell>
          <cell r="CQ583">
            <v>15.400000000372529</v>
          </cell>
          <cell r="CR583">
            <v>401.5</v>
          </cell>
          <cell r="CS583">
            <v>23.399999999906868</v>
          </cell>
          <cell r="CT583">
            <v>20.299999999813735</v>
          </cell>
          <cell r="CU583">
            <v>29.199999999720603</v>
          </cell>
          <cell r="CV583">
            <v>21.199999999720603</v>
          </cell>
          <cell r="CW583">
            <v>40.900000000372529</v>
          </cell>
          <cell r="CX583">
            <v>41.399999999906868</v>
          </cell>
          <cell r="CY583">
            <v>73.799999999813735</v>
          </cell>
          <cell r="CZ583">
            <v>49.899999999441206</v>
          </cell>
          <cell r="DA583">
            <v>38</v>
          </cell>
          <cell r="DB583">
            <v>14.299999999813735</v>
          </cell>
          <cell r="DC583">
            <v>29.900000000372529</v>
          </cell>
          <cell r="DD583">
            <v>19.199999999720603</v>
          </cell>
          <cell r="DE583">
            <v>-1836.0500000119209</v>
          </cell>
          <cell r="DF583">
            <v>28.300000000279397</v>
          </cell>
          <cell r="DG583">
            <v>20.800000000279397</v>
          </cell>
          <cell r="DH583">
            <v>36.699999999720603</v>
          </cell>
          <cell r="DI583">
            <v>23.099999999627471</v>
          </cell>
          <cell r="DJ583">
            <v>50.800000000279397</v>
          </cell>
          <cell r="DK583">
            <v>-2189.0999999996275</v>
          </cell>
          <cell r="DL583">
            <v>54.900000000372529</v>
          </cell>
          <cell r="DM583">
            <v>33.400000000372529</v>
          </cell>
          <cell r="DN583">
            <v>30.499999999534339</v>
          </cell>
          <cell r="DO583">
            <v>32.049999999813735</v>
          </cell>
          <cell r="DP583">
            <v>24.600000000093132</v>
          </cell>
          <cell r="DQ583">
            <v>17.899999999441206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-944.20000000018626</v>
          </cell>
          <cell r="G584">
            <v>-527.97999999974854</v>
          </cell>
          <cell r="H584">
            <v>-799.46000000019558</v>
          </cell>
          <cell r="I584">
            <v>-717.17999999993481</v>
          </cell>
          <cell r="J584">
            <v>-1568</v>
          </cell>
          <cell r="K584">
            <v>-2034.4399999999441</v>
          </cell>
          <cell r="L584">
            <v>-532.5</v>
          </cell>
          <cell r="M584">
            <v>-1105.0600000000559</v>
          </cell>
          <cell r="N584">
            <v>-1975.4500000001863</v>
          </cell>
          <cell r="O584">
            <v>-820.69999999995343</v>
          </cell>
          <cell r="P584">
            <v>-1034.8900000001304</v>
          </cell>
          <cell r="Q584">
            <v>54.300000000046566</v>
          </cell>
          <cell r="R584">
            <v>-12339.119999997318</v>
          </cell>
          <cell r="S584">
            <v>-1046.75</v>
          </cell>
          <cell r="T584">
            <v>-778.18999999994412</v>
          </cell>
          <cell r="U584">
            <v>-870.85000000009313</v>
          </cell>
          <cell r="V584">
            <v>-1230.7700000000186</v>
          </cell>
          <cell r="W584">
            <v>-1215.5900000000838</v>
          </cell>
          <cell r="X584">
            <v>-1103.9399999999441</v>
          </cell>
          <cell r="Y584">
            <v>-851.30000000004657</v>
          </cell>
          <cell r="Z584">
            <v>-1585.5400000000373</v>
          </cell>
          <cell r="AA584">
            <v>-2251.160000000149</v>
          </cell>
          <cell r="AB584">
            <v>-626.74000000022352</v>
          </cell>
          <cell r="AC584">
            <v>-1188.3999999999069</v>
          </cell>
          <cell r="AD584">
            <v>410.11000000010245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0</v>
          </cell>
          <cell r="G585">
            <v>0</v>
          </cell>
          <cell r="H585">
            <v>-4.5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1</v>
          </cell>
          <cell r="BF585">
            <v>0</v>
          </cell>
          <cell r="BG585">
            <v>0</v>
          </cell>
          <cell r="BH585">
            <v>0</v>
          </cell>
          <cell r="BI585">
            <v>1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2.3999999985098839</v>
          </cell>
          <cell r="BS585">
            <v>0</v>
          </cell>
          <cell r="BT585">
            <v>0</v>
          </cell>
          <cell r="BU585">
            <v>0.60000000009313226</v>
          </cell>
          <cell r="BV585">
            <v>1.7999999998137355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1.4000000022351742</v>
          </cell>
          <cell r="CF585">
            <v>0</v>
          </cell>
          <cell r="CG585">
            <v>0</v>
          </cell>
          <cell r="CH585">
            <v>0</v>
          </cell>
          <cell r="CI585">
            <v>1.4000000001396984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3.8999999985098839</v>
          </cell>
          <cell r="CS585">
            <v>0</v>
          </cell>
          <cell r="CT585">
            <v>0</v>
          </cell>
          <cell r="CU585">
            <v>1.8000000000465661</v>
          </cell>
          <cell r="CV585">
            <v>2.0999999998603016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28.5</v>
          </cell>
          <cell r="DF585">
            <v>0</v>
          </cell>
          <cell r="DG585">
            <v>0.80000000004656613</v>
          </cell>
          <cell r="DH585">
            <v>8.8000000000465661</v>
          </cell>
          <cell r="DI585">
            <v>9.5999999998603016</v>
          </cell>
          <cell r="DJ585">
            <v>2.2000000001862645</v>
          </cell>
          <cell r="DK585">
            <v>4.599999999627471</v>
          </cell>
          <cell r="DL585">
            <v>0</v>
          </cell>
          <cell r="DM585">
            <v>0</v>
          </cell>
          <cell r="DN585">
            <v>0</v>
          </cell>
          <cell r="DO585">
            <v>1</v>
          </cell>
          <cell r="DP585">
            <v>1.5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-1312</v>
          </cell>
          <cell r="J587">
            <v>0</v>
          </cell>
          <cell r="K587">
            <v>0</v>
          </cell>
          <cell r="L587">
            <v>-77.399999999906868</v>
          </cell>
          <cell r="M587">
            <v>-105.5</v>
          </cell>
          <cell r="N587">
            <v>-796.20000000018626</v>
          </cell>
          <cell r="O587">
            <v>0</v>
          </cell>
          <cell r="P587">
            <v>0</v>
          </cell>
          <cell r="Q587">
            <v>0</v>
          </cell>
          <cell r="R587">
            <v>-3084.7999999998137</v>
          </cell>
          <cell r="S587">
            <v>0</v>
          </cell>
          <cell r="T587">
            <v>0</v>
          </cell>
          <cell r="U587">
            <v>0</v>
          </cell>
          <cell r="V587">
            <v>-1601.7999999998137</v>
          </cell>
          <cell r="W587">
            <v>0</v>
          </cell>
          <cell r="X587">
            <v>0</v>
          </cell>
          <cell r="Y587">
            <v>-254.0999999998603</v>
          </cell>
          <cell r="Z587">
            <v>-227.39999999990687</v>
          </cell>
          <cell r="AA587">
            <v>-1001.5</v>
          </cell>
          <cell r="AB587">
            <v>0</v>
          </cell>
          <cell r="AC587">
            <v>0</v>
          </cell>
          <cell r="AD587">
            <v>0</v>
          </cell>
          <cell r="AE587">
            <v>-3936.4000000003725</v>
          </cell>
          <cell r="AF587">
            <v>0</v>
          </cell>
          <cell r="AG587">
            <v>0</v>
          </cell>
          <cell r="AH587">
            <v>0</v>
          </cell>
          <cell r="AI587">
            <v>-1521</v>
          </cell>
          <cell r="AJ587">
            <v>0</v>
          </cell>
          <cell r="AK587">
            <v>0</v>
          </cell>
          <cell r="AL587">
            <v>0</v>
          </cell>
          <cell r="AM587">
            <v>-204.19999999995343</v>
          </cell>
          <cell r="AN587">
            <v>-1795.2000000001863</v>
          </cell>
          <cell r="AO587">
            <v>-296.30000000004657</v>
          </cell>
          <cell r="AP587">
            <v>-134.20000000018626</v>
          </cell>
          <cell r="AQ587">
            <v>14.5</v>
          </cell>
          <cell r="AR587">
            <v>1.599999999627471</v>
          </cell>
          <cell r="AS587">
            <v>0</v>
          </cell>
          <cell r="AT587">
            <v>0</v>
          </cell>
          <cell r="AU587">
            <v>0</v>
          </cell>
          <cell r="AV587">
            <v>0.10000000009313226</v>
          </cell>
          <cell r="AW587">
            <v>0</v>
          </cell>
          <cell r="AX587">
            <v>0</v>
          </cell>
          <cell r="AY587">
            <v>0.29999999981373549</v>
          </cell>
          <cell r="AZ587">
            <v>0.39999999990686774</v>
          </cell>
          <cell r="BA587">
            <v>0.40000000013969839</v>
          </cell>
          <cell r="BB587">
            <v>0.39999999990686774</v>
          </cell>
          <cell r="BC587">
            <v>0</v>
          </cell>
          <cell r="BD587">
            <v>0</v>
          </cell>
          <cell r="BE587">
            <v>14</v>
          </cell>
          <cell r="BF587">
            <v>0.30000000004656613</v>
          </cell>
          <cell r="BG587">
            <v>0</v>
          </cell>
          <cell r="BH587">
            <v>0</v>
          </cell>
          <cell r="BI587">
            <v>3.9000000001396984</v>
          </cell>
          <cell r="BJ587">
            <v>0</v>
          </cell>
          <cell r="BK587">
            <v>0</v>
          </cell>
          <cell r="BL587">
            <v>2.3000000000465661</v>
          </cell>
          <cell r="BM587">
            <v>0.39999999990686774</v>
          </cell>
          <cell r="BN587">
            <v>4.2000000001862645</v>
          </cell>
          <cell r="BO587">
            <v>2</v>
          </cell>
          <cell r="BP587">
            <v>0.89999999990686774</v>
          </cell>
          <cell r="BQ587">
            <v>0</v>
          </cell>
          <cell r="BR587">
            <v>29.400000000372529</v>
          </cell>
          <cell r="BS587">
            <v>0.40000000013969839</v>
          </cell>
          <cell r="BT587">
            <v>0</v>
          </cell>
          <cell r="BU587">
            <v>0</v>
          </cell>
          <cell r="BV587">
            <v>3.1000000000931323</v>
          </cell>
          <cell r="BW587">
            <v>0</v>
          </cell>
          <cell r="BX587">
            <v>6.8999999999068677</v>
          </cell>
          <cell r="BY587">
            <v>7.8000000000465661</v>
          </cell>
          <cell r="BZ587">
            <v>1.5</v>
          </cell>
          <cell r="CA587">
            <v>6.7000000001862645</v>
          </cell>
          <cell r="CB587">
            <v>2.5999999998603016</v>
          </cell>
          <cell r="CC587">
            <v>0.40000000013969839</v>
          </cell>
          <cell r="CD587">
            <v>0</v>
          </cell>
          <cell r="CE587">
            <v>35.299999998882413</v>
          </cell>
          <cell r="CF587">
            <v>0.30000000004656613</v>
          </cell>
          <cell r="CG587">
            <v>0.70000000018626451</v>
          </cell>
          <cell r="CH587">
            <v>0</v>
          </cell>
          <cell r="CI587">
            <v>5.1999999999534339</v>
          </cell>
          <cell r="CJ587">
            <v>0</v>
          </cell>
          <cell r="CK587">
            <v>4.8999999999068677</v>
          </cell>
          <cell r="CL587">
            <v>8.2000000001862645</v>
          </cell>
          <cell r="CM587">
            <v>1.2999999998137355</v>
          </cell>
          <cell r="CN587">
            <v>10.100000000093132</v>
          </cell>
          <cell r="CO587">
            <v>3.9000000001396984</v>
          </cell>
          <cell r="CP587">
            <v>0.70000000018626451</v>
          </cell>
          <cell r="CQ587">
            <v>0</v>
          </cell>
          <cell r="CR587">
            <v>49.599999999627471</v>
          </cell>
          <cell r="CS587">
            <v>1.5999999998603016</v>
          </cell>
          <cell r="CT587">
            <v>1.1999999999534339</v>
          </cell>
          <cell r="CU587">
            <v>0</v>
          </cell>
          <cell r="CV587">
            <v>5.7999999998137355</v>
          </cell>
          <cell r="CW587">
            <v>0</v>
          </cell>
          <cell r="CX587">
            <v>8.2000000001862645</v>
          </cell>
          <cell r="CY587">
            <v>12</v>
          </cell>
          <cell r="CZ587">
            <v>1.0999999998603016</v>
          </cell>
          <cell r="DA587">
            <v>11.200000000186265</v>
          </cell>
          <cell r="DB587">
            <v>5.6999999999534339</v>
          </cell>
          <cell r="DC587">
            <v>2.3999999999068677</v>
          </cell>
          <cell r="DD587">
            <v>0.40000000013969839</v>
          </cell>
          <cell r="DE587">
            <v>2402.7999999970198</v>
          </cell>
          <cell r="DF587">
            <v>0.90000000013969839</v>
          </cell>
          <cell r="DG587">
            <v>1.2999999998137355</v>
          </cell>
          <cell r="DH587">
            <v>1.5</v>
          </cell>
          <cell r="DI587">
            <v>0.19999999995343387</v>
          </cell>
          <cell r="DJ587">
            <v>0</v>
          </cell>
          <cell r="DK587">
            <v>2360.0999999998603</v>
          </cell>
          <cell r="DL587">
            <v>12</v>
          </cell>
          <cell r="DM587">
            <v>1.6999999999534339</v>
          </cell>
          <cell r="DN587">
            <v>16.600000000093132</v>
          </cell>
          <cell r="DO587">
            <v>4.0999999998603016</v>
          </cell>
          <cell r="DP587">
            <v>4.3000000000465661</v>
          </cell>
          <cell r="DQ587">
            <v>0.10000000009313226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-113</v>
          </cell>
          <cell r="M589">
            <v>-319.64000000013039</v>
          </cell>
          <cell r="N589">
            <v>-657.67000000039116</v>
          </cell>
          <cell r="O589">
            <v>-505.39999999990687</v>
          </cell>
          <cell r="P589">
            <v>0</v>
          </cell>
          <cell r="Q589">
            <v>-314.45000000018626</v>
          </cell>
          <cell r="R589">
            <v>-3571.7800000049174</v>
          </cell>
          <cell r="S589">
            <v>-508.79999999981374</v>
          </cell>
          <cell r="T589">
            <v>-693.5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-71.5</v>
          </cell>
          <cell r="Z589">
            <v>-245.79999999981374</v>
          </cell>
          <cell r="AA589">
            <v>-416.35000000009313</v>
          </cell>
          <cell r="AB589">
            <v>-951</v>
          </cell>
          <cell r="AC589">
            <v>-698.28999999980442</v>
          </cell>
          <cell r="AD589">
            <v>13.459999999497086</v>
          </cell>
          <cell r="AE589">
            <v>-4309.0940000005066</v>
          </cell>
          <cell r="AF589">
            <v>-237.39999999990687</v>
          </cell>
          <cell r="AG589">
            <v>-151</v>
          </cell>
          <cell r="AH589">
            <v>0</v>
          </cell>
          <cell r="AI589">
            <v>-450.5</v>
          </cell>
          <cell r="AJ589">
            <v>0</v>
          </cell>
          <cell r="AK589">
            <v>-1200.1000000000931</v>
          </cell>
          <cell r="AL589">
            <v>-94.299999999813735</v>
          </cell>
          <cell r="AM589">
            <v>-547.27000000001863</v>
          </cell>
          <cell r="AN589">
            <v>-1266.8000000002794</v>
          </cell>
          <cell r="AO589">
            <v>-746.9340000001248</v>
          </cell>
          <cell r="AP589">
            <v>-322.4000000001397</v>
          </cell>
          <cell r="AQ589">
            <v>707.60999999963678</v>
          </cell>
          <cell r="AR589">
            <v>2.1400000005960464</v>
          </cell>
          <cell r="AS589">
            <v>0.10000000009313226</v>
          </cell>
          <cell r="AT589">
            <v>0</v>
          </cell>
          <cell r="AU589">
            <v>0</v>
          </cell>
          <cell r="AV589">
            <v>0.20000000018626451</v>
          </cell>
          <cell r="AW589">
            <v>0</v>
          </cell>
          <cell r="AX589">
            <v>0.5400000000372529</v>
          </cell>
          <cell r="AY589">
            <v>0.20000000018626451</v>
          </cell>
          <cell r="AZ589">
            <v>0.50000000046566129</v>
          </cell>
          <cell r="BA589">
            <v>0.39999999990686774</v>
          </cell>
          <cell r="BB589">
            <v>0.10000000009313226</v>
          </cell>
          <cell r="BC589">
            <v>0</v>
          </cell>
          <cell r="BD589">
            <v>0.10000000009313226</v>
          </cell>
          <cell r="BE589">
            <v>22.054999999701977</v>
          </cell>
          <cell r="BF589">
            <v>0.90799999982118607</v>
          </cell>
          <cell r="BG589">
            <v>1.1019999999552965</v>
          </cell>
          <cell r="BH589">
            <v>0</v>
          </cell>
          <cell r="BI589">
            <v>1.2349999998696148</v>
          </cell>
          <cell r="BJ589">
            <v>0</v>
          </cell>
          <cell r="BK589">
            <v>4.1699999999254942</v>
          </cell>
          <cell r="BL589">
            <v>4.5</v>
          </cell>
          <cell r="BM589">
            <v>2.8599999998696148</v>
          </cell>
          <cell r="BN589">
            <v>2.9300000001676381</v>
          </cell>
          <cell r="BO589">
            <v>2.6000000000931323</v>
          </cell>
          <cell r="BP589">
            <v>0.80000000004656613</v>
          </cell>
          <cell r="BQ589">
            <v>0.94999999972060323</v>
          </cell>
          <cell r="BR589">
            <v>36.468000002205372</v>
          </cell>
          <cell r="BS589">
            <v>0.40000000013969839</v>
          </cell>
          <cell r="BT589">
            <v>1.2519999998621643</v>
          </cell>
          <cell r="BU589">
            <v>0.10000000009313226</v>
          </cell>
          <cell r="BV589">
            <v>1.7999999998137355</v>
          </cell>
          <cell r="BW589">
            <v>0</v>
          </cell>
          <cell r="BX589">
            <v>4.6100000001024455</v>
          </cell>
          <cell r="BY589">
            <v>7.1899999999441206</v>
          </cell>
          <cell r="BZ589">
            <v>5.0100000002421439</v>
          </cell>
          <cell r="CA589">
            <v>9.3000000000465661</v>
          </cell>
          <cell r="CB589">
            <v>4.0059999998193234</v>
          </cell>
          <cell r="CC589">
            <v>1.9000000001396984</v>
          </cell>
          <cell r="CD589">
            <v>0.89999999990686774</v>
          </cell>
          <cell r="CE589">
            <v>35.484000001102686</v>
          </cell>
          <cell r="CF589">
            <v>0.39999999990686774</v>
          </cell>
          <cell r="CG589">
            <v>0</v>
          </cell>
          <cell r="CH589">
            <v>0.40000000013969839</v>
          </cell>
          <cell r="CI589">
            <v>2.6000000000931323</v>
          </cell>
          <cell r="CJ589">
            <v>0</v>
          </cell>
          <cell r="CK589">
            <v>3.8000000000465661</v>
          </cell>
          <cell r="CL589">
            <v>7.2600000000093132</v>
          </cell>
          <cell r="CM589">
            <v>3.7699999995529652</v>
          </cell>
          <cell r="CN589">
            <v>10.459999999962747</v>
          </cell>
          <cell r="CO589">
            <v>2.7000000001862645</v>
          </cell>
          <cell r="CP589">
            <v>1.5</v>
          </cell>
          <cell r="CQ589">
            <v>2.5939999998081475</v>
          </cell>
          <cell r="CR589">
            <v>64.959999993443489</v>
          </cell>
          <cell r="CS589">
            <v>0.5</v>
          </cell>
          <cell r="CT589">
            <v>1.8000000000465661</v>
          </cell>
          <cell r="CU589">
            <v>0.5</v>
          </cell>
          <cell r="CV589">
            <v>1.7000000001862645</v>
          </cell>
          <cell r="CW589">
            <v>0</v>
          </cell>
          <cell r="CX589">
            <v>5.6999999999534339</v>
          </cell>
          <cell r="CY589">
            <v>10.300000000046566</v>
          </cell>
          <cell r="CZ589">
            <v>13.259999999776483</v>
          </cell>
          <cell r="DA589">
            <v>19.300000000046566</v>
          </cell>
          <cell r="DB589">
            <v>5.6000000000931323</v>
          </cell>
          <cell r="DC589">
            <v>3.7000000001862645</v>
          </cell>
          <cell r="DD589">
            <v>2.5999999998603016</v>
          </cell>
          <cell r="DE589">
            <v>52.395000003278255</v>
          </cell>
          <cell r="DF589">
            <v>0.29999999981373549</v>
          </cell>
          <cell r="DG589">
            <v>1.5</v>
          </cell>
          <cell r="DH589">
            <v>0.10000000009313226</v>
          </cell>
          <cell r="DI589">
            <v>0.69999999995343387</v>
          </cell>
          <cell r="DJ589">
            <v>0</v>
          </cell>
          <cell r="DK589">
            <v>5.5</v>
          </cell>
          <cell r="DL589">
            <v>7.4000000001396984</v>
          </cell>
          <cell r="DM589">
            <v>10.970000000204891</v>
          </cell>
          <cell r="DN589">
            <v>15.910000000149012</v>
          </cell>
          <cell r="DO589">
            <v>5.1999999999534339</v>
          </cell>
          <cell r="DP589">
            <v>3.31499999971129</v>
          </cell>
          <cell r="DQ589">
            <v>1.5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-162.78899999998976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-45.974999999627471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-5.9549999999580905</v>
          </cell>
          <cell r="Z591">
            <v>-0.98499999998603016</v>
          </cell>
          <cell r="AA591">
            <v>-39.034999999974389</v>
          </cell>
          <cell r="AB591">
            <v>0</v>
          </cell>
          <cell r="AC591">
            <v>0</v>
          </cell>
          <cell r="AD591">
            <v>0</v>
          </cell>
          <cell r="AE591">
            <v>-14.520000000484288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-12.970000000030268</v>
          </cell>
          <cell r="AM591">
            <v>-1.0100000000093132</v>
          </cell>
          <cell r="AN591">
            <v>-0.17999999993480742</v>
          </cell>
          <cell r="AO591">
            <v>-0.35999999998603016</v>
          </cell>
          <cell r="AP591">
            <v>0</v>
          </cell>
          <cell r="AQ591">
            <v>0</v>
          </cell>
          <cell r="AR591">
            <v>4.2000000365078449E-2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3.2000000006519258E-2</v>
          </cell>
          <cell r="AZ591">
            <v>0</v>
          </cell>
          <cell r="BA591">
            <v>1.0000000009313226E-2</v>
          </cell>
          <cell r="BB591">
            <v>0</v>
          </cell>
          <cell r="BC591">
            <v>0</v>
          </cell>
          <cell r="BD591">
            <v>0</v>
          </cell>
          <cell r="BE591">
            <v>4.0000000037252903E-2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2.0000000018626451E-2</v>
          </cell>
          <cell r="BM591">
            <v>1.0000000009313226E-2</v>
          </cell>
          <cell r="BN591">
            <v>1.0000000009313226E-2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-2.9499999999534339</v>
          </cell>
          <cell r="G592">
            <v>-77.699999999953434</v>
          </cell>
          <cell r="H592">
            <v>-58.849999999976717</v>
          </cell>
          <cell r="I592">
            <v>-40.424999999988358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-89.549999999988358</v>
          </cell>
          <cell r="O592">
            <v>-40.800000000046566</v>
          </cell>
          <cell r="P592">
            <v>-65.399999999906868</v>
          </cell>
          <cell r="Q592">
            <v>17.800000000046566</v>
          </cell>
          <cell r="R592">
            <v>-499.17499999981374</v>
          </cell>
          <cell r="S592">
            <v>-15.300000000046566</v>
          </cell>
          <cell r="T592">
            <v>-30.200000000011642</v>
          </cell>
          <cell r="U592">
            <v>-99.75</v>
          </cell>
          <cell r="V592">
            <v>-112.77500000002328</v>
          </cell>
          <cell r="W592">
            <v>0</v>
          </cell>
          <cell r="X592">
            <v>-48.369999999995343</v>
          </cell>
          <cell r="Y592">
            <v>0</v>
          </cell>
          <cell r="Z592">
            <v>0</v>
          </cell>
          <cell r="AA592">
            <v>-49.380000000004657</v>
          </cell>
          <cell r="AB592">
            <v>-84.099999999976717</v>
          </cell>
          <cell r="AC592">
            <v>-71.25</v>
          </cell>
          <cell r="AD592">
            <v>11.949999999953434</v>
          </cell>
          <cell r="AE592">
            <v>-516.54999999888241</v>
          </cell>
          <cell r="AF592">
            <v>-38.75</v>
          </cell>
          <cell r="AG592">
            <v>-125.68999999994412</v>
          </cell>
          <cell r="AH592">
            <v>-45.100000000093132</v>
          </cell>
          <cell r="AI592">
            <v>-70.149999999965075</v>
          </cell>
          <cell r="AJ592">
            <v>-23.589999999996508</v>
          </cell>
          <cell r="AK592">
            <v>-72.269999999960419</v>
          </cell>
          <cell r="AL592">
            <v>0</v>
          </cell>
          <cell r="AM592">
            <v>0</v>
          </cell>
          <cell r="AN592">
            <v>-23.399999999965075</v>
          </cell>
          <cell r="AO592">
            <v>-81.649999999906868</v>
          </cell>
          <cell r="AP592">
            <v>-72.949999999953434</v>
          </cell>
          <cell r="AQ592">
            <v>37</v>
          </cell>
          <cell r="AR592">
            <v>0.1474999999627471</v>
          </cell>
          <cell r="AS592">
            <v>1.9999999960418791E-2</v>
          </cell>
          <cell r="AT592">
            <v>0</v>
          </cell>
          <cell r="AU592">
            <v>0</v>
          </cell>
          <cell r="AV592">
            <v>1.9999999960418791E-2</v>
          </cell>
          <cell r="AW592">
            <v>7.4999999997089617E-3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5.0000000046566129E-2</v>
          </cell>
          <cell r="BC592">
            <v>5.0000000046566129E-2</v>
          </cell>
          <cell r="BD592">
            <v>0</v>
          </cell>
          <cell r="BE592">
            <v>1.7200000006705523</v>
          </cell>
          <cell r="BF592">
            <v>6.9999999948777258E-2</v>
          </cell>
          <cell r="BG592">
            <v>0</v>
          </cell>
          <cell r="BH592">
            <v>0.30000000004656613</v>
          </cell>
          <cell r="BI592">
            <v>0.34999999997671694</v>
          </cell>
          <cell r="BJ592">
            <v>0</v>
          </cell>
          <cell r="BK592">
            <v>0.29999999993015081</v>
          </cell>
          <cell r="BL592">
            <v>0.19999999995343387</v>
          </cell>
          <cell r="BM592">
            <v>0</v>
          </cell>
          <cell r="BN592">
            <v>0.1000000000349246</v>
          </cell>
          <cell r="BO592">
            <v>0.10000000009313226</v>
          </cell>
          <cell r="BP592">
            <v>0.29999999993015081</v>
          </cell>
          <cell r="BQ592">
            <v>0</v>
          </cell>
          <cell r="BR592">
            <v>3.7050000010058284</v>
          </cell>
          <cell r="BS592">
            <v>5.0000000046566129E-2</v>
          </cell>
          <cell r="BT592">
            <v>0</v>
          </cell>
          <cell r="BU592">
            <v>0.59999999997671694</v>
          </cell>
          <cell r="BV592">
            <v>0.1499999999650754</v>
          </cell>
          <cell r="BW592">
            <v>0.13000000000465661</v>
          </cell>
          <cell r="BX592">
            <v>1</v>
          </cell>
          <cell r="BY592">
            <v>0.19999999995343387</v>
          </cell>
          <cell r="BZ592">
            <v>0.19999999995343387</v>
          </cell>
          <cell r="CA592">
            <v>0.47499999997671694</v>
          </cell>
          <cell r="CB592">
            <v>0.34999999997671694</v>
          </cell>
          <cell r="CC592">
            <v>0.54999999993015081</v>
          </cell>
          <cell r="CD592">
            <v>0</v>
          </cell>
          <cell r="CE592">
            <v>3.2250000005587935</v>
          </cell>
          <cell r="CF592">
            <v>9.9999999976716936E-2</v>
          </cell>
          <cell r="CG592">
            <v>0.15500000002793968</v>
          </cell>
          <cell r="CH592">
            <v>0.30000000004656613</v>
          </cell>
          <cell r="CI592">
            <v>0.15000000002328306</v>
          </cell>
          <cell r="CJ592">
            <v>0.5</v>
          </cell>
          <cell r="CK592">
            <v>0.80000000004656613</v>
          </cell>
          <cell r="CL592">
            <v>0.19999999995343387</v>
          </cell>
          <cell r="CM592">
            <v>0</v>
          </cell>
          <cell r="CN592">
            <v>0.5</v>
          </cell>
          <cell r="CO592">
            <v>0.29999999993015081</v>
          </cell>
          <cell r="CP592">
            <v>0.20000000006984919</v>
          </cell>
          <cell r="CQ592">
            <v>1.9999999960418791E-2</v>
          </cell>
          <cell r="CR592">
            <v>5.8050000006332994</v>
          </cell>
          <cell r="CS592">
            <v>0.5</v>
          </cell>
          <cell r="CT592">
            <v>0.23000000003958121</v>
          </cell>
          <cell r="CU592">
            <v>0.40000000002328306</v>
          </cell>
          <cell r="CV592">
            <v>0.83000000001629815</v>
          </cell>
          <cell r="CW592">
            <v>0</v>
          </cell>
          <cell r="CX592">
            <v>0.59999999997671694</v>
          </cell>
          <cell r="CY592">
            <v>0.29999999993015081</v>
          </cell>
          <cell r="CZ592">
            <v>0</v>
          </cell>
          <cell r="DA592">
            <v>1.3449999999720603</v>
          </cell>
          <cell r="DB592">
            <v>0.94999999995343387</v>
          </cell>
          <cell r="DC592">
            <v>0.64999999990686774</v>
          </cell>
          <cell r="DD592">
            <v>0</v>
          </cell>
          <cell r="DE592">
            <v>7.775000000372529</v>
          </cell>
          <cell r="DF592">
            <v>0.27500000002328306</v>
          </cell>
          <cell r="DG592">
            <v>0</v>
          </cell>
          <cell r="DH592">
            <v>0</v>
          </cell>
          <cell r="DI592">
            <v>1</v>
          </cell>
          <cell r="DJ592">
            <v>0.875</v>
          </cell>
          <cell r="DK592">
            <v>1.1500000000232831</v>
          </cell>
          <cell r="DL592">
            <v>0.85000000009313226</v>
          </cell>
          <cell r="DM592">
            <v>0.34999999997671694</v>
          </cell>
          <cell r="DN592">
            <v>0.875</v>
          </cell>
          <cell r="DO592">
            <v>1.3500000000931323</v>
          </cell>
          <cell r="DP592">
            <v>1.0500000000465661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-542</v>
          </cell>
          <cell r="G593">
            <v>-394.5</v>
          </cell>
          <cell r="H593">
            <v>0</v>
          </cell>
          <cell r="I593">
            <v>-897.89999999990687</v>
          </cell>
          <cell r="J593">
            <v>0</v>
          </cell>
          <cell r="K593">
            <v>-856.20000000018626</v>
          </cell>
          <cell r="L593">
            <v>-76</v>
          </cell>
          <cell r="M593">
            <v>-8.7999999998137355</v>
          </cell>
          <cell r="N593">
            <v>-837.79999999981374</v>
          </cell>
          <cell r="O593">
            <v>-999</v>
          </cell>
          <cell r="P593">
            <v>-473.79999999981374</v>
          </cell>
          <cell r="Q593">
            <v>-252.59999999962747</v>
          </cell>
          <cell r="R593">
            <v>-7380.4999999962747</v>
          </cell>
          <cell r="S593">
            <v>-869</v>
          </cell>
          <cell r="T593">
            <v>-822.29999999981374</v>
          </cell>
          <cell r="U593">
            <v>-598.70000000018626</v>
          </cell>
          <cell r="V593">
            <v>-1390</v>
          </cell>
          <cell r="W593">
            <v>0</v>
          </cell>
          <cell r="X593">
            <v>-631</v>
          </cell>
          <cell r="Y593">
            <v>-39.299999999813735</v>
          </cell>
          <cell r="Z593">
            <v>-0.20000000018626451</v>
          </cell>
          <cell r="AA593">
            <v>-757</v>
          </cell>
          <cell r="AB593">
            <v>-1107.5999999996275</v>
          </cell>
          <cell r="AC593">
            <v>-1033</v>
          </cell>
          <cell r="AD593">
            <v>-132.40000000037253</v>
          </cell>
          <cell r="AE593">
            <v>-6085.1000000014901</v>
          </cell>
          <cell r="AF593">
            <v>-795.59999999962747</v>
          </cell>
          <cell r="AG593">
            <v>-865.89999999990687</v>
          </cell>
          <cell r="AH593">
            <v>-67.699999999953434</v>
          </cell>
          <cell r="AI593">
            <v>-1219.9000000003725</v>
          </cell>
          <cell r="AJ593">
            <v>0</v>
          </cell>
          <cell r="AK593">
            <v>-215</v>
          </cell>
          <cell r="AL593">
            <v>-107.29999999981374</v>
          </cell>
          <cell r="AM593">
            <v>-137.59999999962747</v>
          </cell>
          <cell r="AN593">
            <v>-1016.7000000001863</v>
          </cell>
          <cell r="AO593">
            <v>-859</v>
          </cell>
          <cell r="AP593">
            <v>-1067.3999999999069</v>
          </cell>
          <cell r="AQ593">
            <v>267</v>
          </cell>
          <cell r="AR593">
            <v>4.8999999947845936</v>
          </cell>
          <cell r="AS593">
            <v>0.29999999981373549</v>
          </cell>
          <cell r="AT593">
            <v>0.60000000009313226</v>
          </cell>
          <cell r="AU593">
            <v>0</v>
          </cell>
          <cell r="AV593">
            <v>0.59999999962747097</v>
          </cell>
          <cell r="AW593">
            <v>0.10000000009313226</v>
          </cell>
          <cell r="AX593">
            <v>0.79999999981373549</v>
          </cell>
          <cell r="AY593">
            <v>0.59999999962747097</v>
          </cell>
          <cell r="AZ593">
            <v>0</v>
          </cell>
          <cell r="BA593">
            <v>0.79999999981373549</v>
          </cell>
          <cell r="BB593">
            <v>0.5</v>
          </cell>
          <cell r="BC593">
            <v>0.29999999981373549</v>
          </cell>
          <cell r="BD593">
            <v>0.29999999981373549</v>
          </cell>
          <cell r="BE593">
            <v>40.600000001490116</v>
          </cell>
          <cell r="BF593">
            <v>2.7000000001862645</v>
          </cell>
          <cell r="BG593">
            <v>3.3000000002793968</v>
          </cell>
          <cell r="BH593">
            <v>0.59999999962747097</v>
          </cell>
          <cell r="BI593">
            <v>4.3999999999068677</v>
          </cell>
          <cell r="BJ593">
            <v>3.6000000000931323</v>
          </cell>
          <cell r="BK593">
            <v>8.2000000001862645</v>
          </cell>
          <cell r="BL593">
            <v>3.7999999998137355</v>
          </cell>
          <cell r="BM593">
            <v>2.599999999627471</v>
          </cell>
          <cell r="BN593">
            <v>4.400000000372529</v>
          </cell>
          <cell r="BO593">
            <v>4</v>
          </cell>
          <cell r="BP593">
            <v>2.1999999997206032</v>
          </cell>
          <cell r="BQ593">
            <v>0.80000000027939677</v>
          </cell>
          <cell r="BR593">
            <v>74.400000005960464</v>
          </cell>
          <cell r="BS593">
            <v>4</v>
          </cell>
          <cell r="BT593">
            <v>5</v>
          </cell>
          <cell r="BU593">
            <v>4.1999999999534339</v>
          </cell>
          <cell r="BV593">
            <v>3.5999999998603016</v>
          </cell>
          <cell r="BW593">
            <v>3.7999999998137355</v>
          </cell>
          <cell r="BX593">
            <v>15.599999999627471</v>
          </cell>
          <cell r="BY593">
            <v>8.5</v>
          </cell>
          <cell r="BZ593">
            <v>8.400000000372529</v>
          </cell>
          <cell r="CA593">
            <v>7.7999999998137355</v>
          </cell>
          <cell r="CB593">
            <v>7</v>
          </cell>
          <cell r="CC593">
            <v>4.5</v>
          </cell>
          <cell r="CD593">
            <v>2</v>
          </cell>
          <cell r="CE593">
            <v>69.900000002235174</v>
          </cell>
          <cell r="CF593">
            <v>4.7000000001862645</v>
          </cell>
          <cell r="CG593">
            <v>4.3999999999068677</v>
          </cell>
          <cell r="CH593">
            <v>2.2999999998137355</v>
          </cell>
          <cell r="CI593">
            <v>4</v>
          </cell>
          <cell r="CJ593">
            <v>2</v>
          </cell>
          <cell r="CK593">
            <v>13.799999999813735</v>
          </cell>
          <cell r="CL593">
            <v>7.3999999999068677</v>
          </cell>
          <cell r="CM593">
            <v>9.7999999998137355</v>
          </cell>
          <cell r="CN593">
            <v>10</v>
          </cell>
          <cell r="CO593">
            <v>4.2000000001862645</v>
          </cell>
          <cell r="CP593">
            <v>2.6000000000931323</v>
          </cell>
          <cell r="CQ593">
            <v>4.7000000001862645</v>
          </cell>
          <cell r="CR593">
            <v>116.80000000074506</v>
          </cell>
          <cell r="CS593">
            <v>7.5</v>
          </cell>
          <cell r="CT593">
            <v>6</v>
          </cell>
          <cell r="CU593">
            <v>5</v>
          </cell>
          <cell r="CV593">
            <v>6.7999999998137355</v>
          </cell>
          <cell r="CW593">
            <v>4.5</v>
          </cell>
          <cell r="CX593">
            <v>14.300000000279397</v>
          </cell>
          <cell r="CY593">
            <v>11.600000000093132</v>
          </cell>
          <cell r="CZ593">
            <v>18</v>
          </cell>
          <cell r="DA593">
            <v>18.5</v>
          </cell>
          <cell r="DB593">
            <v>10</v>
          </cell>
          <cell r="DC593">
            <v>5.8999999999068677</v>
          </cell>
          <cell r="DD593">
            <v>8.7000000001862645</v>
          </cell>
          <cell r="DE593">
            <v>105.69999999925494</v>
          </cell>
          <cell r="DF593">
            <v>4.7999999998137355</v>
          </cell>
          <cell r="DG593">
            <v>2.2999999998137355</v>
          </cell>
          <cell r="DH593">
            <v>3.8999999999068677</v>
          </cell>
          <cell r="DI593">
            <v>3.1999999997206032</v>
          </cell>
          <cell r="DJ593">
            <v>1.6999999999534339</v>
          </cell>
          <cell r="DK593">
            <v>13.400000000139698</v>
          </cell>
          <cell r="DL593">
            <v>21.399999999906868</v>
          </cell>
          <cell r="DM593">
            <v>17.700000000186265</v>
          </cell>
          <cell r="DN593">
            <v>18.700000000186265</v>
          </cell>
          <cell r="DO593">
            <v>8.2999999998137355</v>
          </cell>
          <cell r="DP593">
            <v>5.6000000000931323</v>
          </cell>
          <cell r="DQ593">
            <v>4.7000000001862645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-8</v>
          </cell>
          <cell r="G594">
            <v>-5.3000000000465661</v>
          </cell>
          <cell r="H594">
            <v>-26.700000000186265</v>
          </cell>
          <cell r="I594">
            <v>-177.60000000009313</v>
          </cell>
          <cell r="J594">
            <v>-232.9000000001397</v>
          </cell>
          <cell r="K594">
            <v>-306</v>
          </cell>
          <cell r="L594">
            <v>-327.29999999981374</v>
          </cell>
          <cell r="M594">
            <v>-477.29999999981374</v>
          </cell>
          <cell r="N594">
            <v>-527.29999999981374</v>
          </cell>
          <cell r="O594">
            <v>-304.10000000009313</v>
          </cell>
          <cell r="P594">
            <v>-71.600000000093132</v>
          </cell>
          <cell r="Q594">
            <v>60.800000000046566</v>
          </cell>
          <cell r="R594">
            <v>-4754.1000000014901</v>
          </cell>
          <cell r="S594">
            <v>-98.100000000093132</v>
          </cell>
          <cell r="T594">
            <v>-168.39999999990687</v>
          </cell>
          <cell r="U594">
            <v>-33.199999999720603</v>
          </cell>
          <cell r="V594">
            <v>-700</v>
          </cell>
          <cell r="W594">
            <v>-190.70000000018626</v>
          </cell>
          <cell r="X594">
            <v>-572.79999999981374</v>
          </cell>
          <cell r="Y594">
            <v>-282.70000000018626</v>
          </cell>
          <cell r="Z594">
            <v>-551</v>
          </cell>
          <cell r="AA594">
            <v>-1022</v>
          </cell>
          <cell r="AB594">
            <v>-685</v>
          </cell>
          <cell r="AC594">
            <v>-494.4000000001397</v>
          </cell>
          <cell r="AD594">
            <v>44.200000000186265</v>
          </cell>
          <cell r="AE594">
            <v>-3788.109999999404</v>
          </cell>
          <cell r="AF594">
            <v>-20</v>
          </cell>
          <cell r="AG594">
            <v>-30.699999999953434</v>
          </cell>
          <cell r="AH594">
            <v>-0.19999999995343387</v>
          </cell>
          <cell r="AI594">
            <v>-115.69999999995343</v>
          </cell>
          <cell r="AJ594">
            <v>-36.299999999813735</v>
          </cell>
          <cell r="AK594">
            <v>-2890</v>
          </cell>
          <cell r="AL594">
            <v>-176.01000000024214</v>
          </cell>
          <cell r="AM594">
            <v>-418.70000000018626</v>
          </cell>
          <cell r="AN594">
            <v>-485.79999999981374</v>
          </cell>
          <cell r="AO594">
            <v>-77.699999999953434</v>
          </cell>
          <cell r="AP594">
            <v>-42.5</v>
          </cell>
          <cell r="AQ594">
            <v>505.5</v>
          </cell>
          <cell r="AR594">
            <v>1.6000000014901161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0.19999999995343387</v>
          </cell>
          <cell r="AY594">
            <v>0.29999999981373549</v>
          </cell>
          <cell r="AZ594">
            <v>0.5</v>
          </cell>
          <cell r="BA594">
            <v>0.39999999990686774</v>
          </cell>
          <cell r="BB594">
            <v>0.20000000018626451</v>
          </cell>
          <cell r="BC594">
            <v>0</v>
          </cell>
          <cell r="BD594">
            <v>0</v>
          </cell>
          <cell r="BE594">
            <v>8.2999999970197678</v>
          </cell>
          <cell r="BF594">
            <v>0.10000000009313226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1.2000000001862645</v>
          </cell>
          <cell r="BL594">
            <v>1.2999999998137355</v>
          </cell>
          <cell r="BM594">
            <v>2.7999999998137355</v>
          </cell>
          <cell r="BN594">
            <v>1.8999999999068677</v>
          </cell>
          <cell r="BO594">
            <v>0.5</v>
          </cell>
          <cell r="BP594">
            <v>0.20000000018626451</v>
          </cell>
          <cell r="BQ594">
            <v>0.30000000004656613</v>
          </cell>
          <cell r="BR594">
            <v>1.9000000022351742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0.69999999995343387</v>
          </cell>
          <cell r="BY594">
            <v>0.5</v>
          </cell>
          <cell r="BZ594">
            <v>0.39999999990686774</v>
          </cell>
          <cell r="CA594">
            <v>0.20000000018626451</v>
          </cell>
          <cell r="CB594">
            <v>9.9999999860301614E-2</v>
          </cell>
          <cell r="CC594">
            <v>0</v>
          </cell>
          <cell r="CD594">
            <v>0</v>
          </cell>
          <cell r="CE594">
            <v>5.8999999985098839</v>
          </cell>
          <cell r="CF594">
            <v>0</v>
          </cell>
          <cell r="CG594">
            <v>0</v>
          </cell>
          <cell r="CH594">
            <v>0</v>
          </cell>
          <cell r="CI594">
            <v>0.19999999995343387</v>
          </cell>
          <cell r="CJ594">
            <v>0</v>
          </cell>
          <cell r="CK594">
            <v>0.5</v>
          </cell>
          <cell r="CL594">
            <v>2.3999999999068677</v>
          </cell>
          <cell r="CM594">
            <v>1.5</v>
          </cell>
          <cell r="CN594">
            <v>1</v>
          </cell>
          <cell r="CO594">
            <v>0.19999999995343387</v>
          </cell>
          <cell r="CP594">
            <v>0</v>
          </cell>
          <cell r="CQ594">
            <v>0.10000000009313226</v>
          </cell>
          <cell r="CR594">
            <v>4.5999999977648258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1.6999999999534339</v>
          </cell>
          <cell r="CZ594">
            <v>0.89999999990686774</v>
          </cell>
          <cell r="DA594">
            <v>2</v>
          </cell>
          <cell r="DB594">
            <v>0</v>
          </cell>
          <cell r="DC594">
            <v>0</v>
          </cell>
          <cell r="DD594">
            <v>0</v>
          </cell>
          <cell r="DE594">
            <v>1.1000000014901161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0.70000000018626451</v>
          </cell>
          <cell r="DM594">
            <v>9.999999962747097E-2</v>
          </cell>
          <cell r="DN594">
            <v>0.20000000018626451</v>
          </cell>
          <cell r="DO594">
            <v>0</v>
          </cell>
          <cell r="DP594">
            <v>0.10000000009313226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-8.0209999999788124</v>
          </cell>
          <cell r="AF597">
            <v>0</v>
          </cell>
          <cell r="AG597">
            <v>0</v>
          </cell>
          <cell r="AH597">
            <v>0</v>
          </cell>
          <cell r="AI597">
            <v>-8.0209999999970023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5.1000000006752089E-2</v>
          </cell>
          <cell r="BS597">
            <v>0</v>
          </cell>
          <cell r="BT597">
            <v>0</v>
          </cell>
          <cell r="BU597">
            <v>5.100000000311411E-2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0.36999999999534339</v>
          </cell>
          <cell r="DF597">
            <v>0</v>
          </cell>
          <cell r="DG597">
            <v>0</v>
          </cell>
          <cell r="DH597">
            <v>8.4999999999126885E-2</v>
          </cell>
          <cell r="DI597">
            <v>0.28500000000349246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-4419.9311112239957</v>
          </cell>
          <cell r="AF599">
            <v>-403.87493916111998</v>
          </cell>
          <cell r="AG599">
            <v>-816.26389351254329</v>
          </cell>
          <cell r="AH599">
            <v>-757.35025246208534</v>
          </cell>
          <cell r="AI599">
            <v>-785.24411585181952</v>
          </cell>
          <cell r="AJ599">
            <v>0</v>
          </cell>
          <cell r="AK599">
            <v>-87.220759588293731</v>
          </cell>
          <cell r="AL599">
            <v>-105.58735695504583</v>
          </cell>
          <cell r="AM599">
            <v>-146.20737646939233</v>
          </cell>
          <cell r="AN599">
            <v>-306.18286360800266</v>
          </cell>
          <cell r="AO599">
            <v>-440.47353299357928</v>
          </cell>
          <cell r="AP599">
            <v>-791.88794032577425</v>
          </cell>
          <cell r="AQ599">
            <v>220.36191970203072</v>
          </cell>
          <cell r="AR599">
            <v>3.7096974402666092</v>
          </cell>
          <cell r="AS599">
            <v>0.26967537263408303</v>
          </cell>
          <cell r="AT599">
            <v>0.43621318601071835</v>
          </cell>
          <cell r="AU599">
            <v>0.45139143639244139</v>
          </cell>
          <cell r="AV599">
            <v>0.89283533208072186</v>
          </cell>
          <cell r="AW599">
            <v>0</v>
          </cell>
          <cell r="AX599">
            <v>0.16925466130487621</v>
          </cell>
          <cell r="AY599">
            <v>0.23512567230500281</v>
          </cell>
          <cell r="AZ599">
            <v>7.8257263638079166E-2</v>
          </cell>
          <cell r="BA599">
            <v>9.5502870390191674E-2</v>
          </cell>
          <cell r="BB599">
            <v>0.28743381984531879</v>
          </cell>
          <cell r="BC599">
            <v>0.49336445820517838</v>
          </cell>
          <cell r="BD599">
            <v>0.30064337025396526</v>
          </cell>
          <cell r="BE599">
            <v>33.028324719518423</v>
          </cell>
          <cell r="BF599">
            <v>2.1242031776346266</v>
          </cell>
          <cell r="BG599">
            <v>3.2816343007143587</v>
          </cell>
          <cell r="BH599">
            <v>4.1063095994759351</v>
          </cell>
          <cell r="BI599">
            <v>5.0659005399793386</v>
          </cell>
          <cell r="BJ599">
            <v>0.63925957586616278</v>
          </cell>
          <cell r="BK599">
            <v>1.7112403656356037</v>
          </cell>
          <cell r="BL599">
            <v>1.561508197337389</v>
          </cell>
          <cell r="BM599">
            <v>0.72372875944711268</v>
          </cell>
          <cell r="BN599">
            <v>5.091174551518634</v>
          </cell>
          <cell r="BO599">
            <v>4.6738692852668464</v>
          </cell>
          <cell r="BP599">
            <v>2.2322727222926915</v>
          </cell>
          <cell r="BQ599">
            <v>1.8172236368991435</v>
          </cell>
          <cell r="BR599">
            <v>75.94249864295125</v>
          </cell>
          <cell r="BS599">
            <v>4.5243332178797573</v>
          </cell>
          <cell r="BT599">
            <v>4.337820011889562</v>
          </cell>
          <cell r="BU599">
            <v>9.4155455327127129</v>
          </cell>
          <cell r="BV599">
            <v>11.291827353648841</v>
          </cell>
          <cell r="BW599">
            <v>4.4311394299147651</v>
          </cell>
          <cell r="BX599">
            <v>4.3178929938003421</v>
          </cell>
          <cell r="BY599">
            <v>5.8389440511818975</v>
          </cell>
          <cell r="BZ599">
            <v>1.6123243805486709</v>
          </cell>
          <cell r="CA599">
            <v>7.7148392854724079</v>
          </cell>
          <cell r="CB599">
            <v>8.0797923905774951</v>
          </cell>
          <cell r="CC599">
            <v>8.8954771026037633</v>
          </cell>
          <cell r="CD599">
            <v>5.4825628863181919</v>
          </cell>
          <cell r="CE599">
            <v>87.366375926882029</v>
          </cell>
          <cell r="CF599">
            <v>4.1407408942468464</v>
          </cell>
          <cell r="CG599">
            <v>7.1446275343187153</v>
          </cell>
          <cell r="CH599">
            <v>5.433866225881502</v>
          </cell>
          <cell r="CI599">
            <v>10.610747795086354</v>
          </cell>
          <cell r="CJ599">
            <v>7.6339690804015845</v>
          </cell>
          <cell r="CK599">
            <v>14.074886480113491</v>
          </cell>
          <cell r="CL599">
            <v>4.2699727166909724</v>
          </cell>
          <cell r="CM599">
            <v>4.4936181413941085</v>
          </cell>
          <cell r="CN599">
            <v>8.7317422211635858</v>
          </cell>
          <cell r="CO599">
            <v>8.0805092661175877</v>
          </cell>
          <cell r="CP599">
            <v>7.8680112131405622</v>
          </cell>
          <cell r="CQ599">
            <v>4.8836843601893634</v>
          </cell>
          <cell r="CR599">
            <v>154.70028066635132</v>
          </cell>
          <cell r="CS599">
            <v>9.8952141690533608</v>
          </cell>
          <cell r="CT599">
            <v>13.319743249099702</v>
          </cell>
          <cell r="CU599">
            <v>7.6398941709194332</v>
          </cell>
          <cell r="CV599">
            <v>17.581958391470835</v>
          </cell>
          <cell r="CW599">
            <v>8.1461089444346726</v>
          </cell>
          <cell r="CX599">
            <v>32.057388077490032</v>
          </cell>
          <cell r="CY599">
            <v>6.9453699018340558</v>
          </cell>
          <cell r="CZ599">
            <v>6.3117526299320161</v>
          </cell>
          <cell r="DA599">
            <v>15.431926631601527</v>
          </cell>
          <cell r="DB599">
            <v>16.098197791958228</v>
          </cell>
          <cell r="DC599">
            <v>12.241434248629957</v>
          </cell>
          <cell r="DD599">
            <v>9.0312924636527896</v>
          </cell>
          <cell r="DE599">
            <v>137.2689641341567</v>
          </cell>
          <cell r="DF599">
            <v>7.9951577147003263</v>
          </cell>
          <cell r="DG599">
            <v>8.1469832111615688</v>
          </cell>
          <cell r="DH599">
            <v>9.0080334439408034</v>
          </cell>
          <cell r="DI599">
            <v>16.480190987931564</v>
          </cell>
          <cell r="DJ599">
            <v>11.331251754891127</v>
          </cell>
          <cell r="DK599">
            <v>24.404691616771743</v>
          </cell>
          <cell r="DL599">
            <v>11.857477791840211</v>
          </cell>
          <cell r="DM599">
            <v>7.1822056197561324</v>
          </cell>
          <cell r="DN599">
            <v>13.362388697220013</v>
          </cell>
          <cell r="DO599">
            <v>9.7786742118187249</v>
          </cell>
          <cell r="DP599">
            <v>9.0685497291851789</v>
          </cell>
          <cell r="DQ599">
            <v>8.6533593577332795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81.173886649310589</v>
          </cell>
          <cell r="BS602">
            <v>4.1064066006802022</v>
          </cell>
          <cell r="BT602">
            <v>7.6903200533706695</v>
          </cell>
          <cell r="BU602">
            <v>7.2715858614537865</v>
          </cell>
          <cell r="BV602">
            <v>7.2770461617037654</v>
          </cell>
          <cell r="BW602">
            <v>10.810571145033464</v>
          </cell>
          <cell r="BX602">
            <v>14.040020465385169</v>
          </cell>
          <cell r="BY602">
            <v>6.9379858593456447</v>
          </cell>
          <cell r="BZ602">
            <v>3.1172523824498057</v>
          </cell>
          <cell r="CA602">
            <v>4.3899187962524593</v>
          </cell>
          <cell r="CB602">
            <v>7.0480455956421793</v>
          </cell>
          <cell r="CC602">
            <v>5.2081765618640929</v>
          </cell>
          <cell r="CD602">
            <v>3.2765571663621813</v>
          </cell>
          <cell r="CE602">
            <v>93.055382173508406</v>
          </cell>
          <cell r="CF602">
            <v>4.3826086614280939</v>
          </cell>
          <cell r="CG602">
            <v>7.3739294256083667</v>
          </cell>
          <cell r="CH602">
            <v>9.078020280925557</v>
          </cell>
          <cell r="CI602">
            <v>5.2039070859318599</v>
          </cell>
          <cell r="CJ602">
            <v>9.6793708519544452</v>
          </cell>
          <cell r="CK602">
            <v>17.525913364253938</v>
          </cell>
          <cell r="CL602">
            <v>4.6858973810449243</v>
          </cell>
          <cell r="CM602">
            <v>3.8719609063118696</v>
          </cell>
          <cell r="CN602">
            <v>7.7088553721550852</v>
          </cell>
          <cell r="CO602">
            <v>10.466845517745242</v>
          </cell>
          <cell r="CP602">
            <v>8.0777491899207234</v>
          </cell>
          <cell r="CQ602">
            <v>5.0003241370432079</v>
          </cell>
          <cell r="CR602">
            <v>160.03223280981183</v>
          </cell>
          <cell r="CS602">
            <v>7.0101962350308895</v>
          </cell>
          <cell r="CT602">
            <v>14.669315247796476</v>
          </cell>
          <cell r="CU602">
            <v>11.311927242437378</v>
          </cell>
          <cell r="CV602">
            <v>7.9780291958013549</v>
          </cell>
          <cell r="CW602">
            <v>16.966493563493714</v>
          </cell>
          <cell r="CX602">
            <v>33.632465695263818</v>
          </cell>
          <cell r="CY602">
            <v>11.785576798487455</v>
          </cell>
          <cell r="CZ602">
            <v>10.71620229864493</v>
          </cell>
          <cell r="DA602">
            <v>14.103005538694561</v>
          </cell>
          <cell r="DB602">
            <v>15.915102880215272</v>
          </cell>
          <cell r="DC602">
            <v>6.8472569640725851</v>
          </cell>
          <cell r="DD602">
            <v>9.0966611518524587</v>
          </cell>
          <cell r="DE602">
            <v>149.65671756863594</v>
          </cell>
          <cell r="DF602">
            <v>6.3298843840602785</v>
          </cell>
          <cell r="DG602">
            <v>11.790765346027911</v>
          </cell>
          <cell r="DH602">
            <v>13.520199476508424</v>
          </cell>
          <cell r="DI602">
            <v>6.4112246986478567</v>
          </cell>
          <cell r="DJ602">
            <v>17.071891943924129</v>
          </cell>
          <cell r="DK602">
            <v>22.97016687784344</v>
          </cell>
          <cell r="DL602">
            <v>11.842930573504418</v>
          </cell>
          <cell r="DM602">
            <v>9.1629545597825199</v>
          </cell>
          <cell r="DN602">
            <v>18.832950540818274</v>
          </cell>
          <cell r="DO602">
            <v>11.569123697234318</v>
          </cell>
          <cell r="DP602">
            <v>14.165006162365898</v>
          </cell>
          <cell r="DQ602">
            <v>5.9896193074528128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1E-3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1E-3</v>
          </cell>
          <cell r="AI609">
            <v>1E-3</v>
          </cell>
          <cell r="AJ609">
            <v>0</v>
          </cell>
          <cell r="AK609">
            <v>1E-3</v>
          </cell>
          <cell r="AL609">
            <v>0</v>
          </cell>
          <cell r="AM609">
            <v>0</v>
          </cell>
          <cell r="AN609">
            <v>1E-3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1E-3</v>
          </cell>
          <cell r="N611">
            <v>1E-3</v>
          </cell>
          <cell r="O611">
            <v>1E-3</v>
          </cell>
          <cell r="P611">
            <v>1E-3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1E-3</v>
          </cell>
          <cell r="V611">
            <v>0</v>
          </cell>
          <cell r="W611">
            <v>0</v>
          </cell>
          <cell r="X611">
            <v>1E-3</v>
          </cell>
          <cell r="Y611">
            <v>0</v>
          </cell>
          <cell r="Z611">
            <v>0</v>
          </cell>
          <cell r="AA611">
            <v>0</v>
          </cell>
          <cell r="AB611">
            <v>1E-3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1E-3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1E-3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1E-3</v>
          </cell>
          <cell r="J614">
            <v>0</v>
          </cell>
          <cell r="K614">
            <v>1E-3</v>
          </cell>
          <cell r="L614">
            <v>0</v>
          </cell>
          <cell r="M614">
            <v>0</v>
          </cell>
          <cell r="N614">
            <v>1E-3</v>
          </cell>
          <cell r="O614">
            <v>1E-3</v>
          </cell>
          <cell r="P614">
            <v>1E-3</v>
          </cell>
          <cell r="Q614">
            <v>0</v>
          </cell>
          <cell r="R614">
            <v>0</v>
          </cell>
          <cell r="S614">
            <v>0</v>
          </cell>
          <cell r="T614">
            <v>1E-3</v>
          </cell>
          <cell r="U614">
            <v>0</v>
          </cell>
          <cell r="V614">
            <v>1E-3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1E-3</v>
          </cell>
          <cell r="AK614">
            <v>1E-3</v>
          </cell>
          <cell r="AL614">
            <v>0</v>
          </cell>
          <cell r="AM614">
            <v>0</v>
          </cell>
          <cell r="AN614">
            <v>1E-3</v>
          </cell>
          <cell r="AO614">
            <v>1E-3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2E-3</v>
          </cell>
          <cell r="G615">
            <v>1E-3</v>
          </cell>
          <cell r="H615">
            <v>2E-3</v>
          </cell>
          <cell r="I615">
            <v>3.0000000000000001E-3</v>
          </cell>
          <cell r="J615">
            <v>5.0000000000000001E-3</v>
          </cell>
          <cell r="K615">
            <v>6.0000000000000001E-3</v>
          </cell>
          <cell r="L615">
            <v>1E-3</v>
          </cell>
          <cell r="M615">
            <v>2E-3</v>
          </cell>
          <cell r="N615">
            <v>6.0000000000000001E-3</v>
          </cell>
          <cell r="O615">
            <v>3.0000000000000001E-3</v>
          </cell>
          <cell r="P615">
            <v>3.0000000000000001E-3</v>
          </cell>
          <cell r="Q615">
            <v>0</v>
          </cell>
          <cell r="R615">
            <v>2E-3</v>
          </cell>
          <cell r="S615">
            <v>2E-3</v>
          </cell>
          <cell r="T615">
            <v>3.0000000000000001E-3</v>
          </cell>
          <cell r="U615">
            <v>2E-3</v>
          </cell>
          <cell r="V615">
            <v>5.0000000000000001E-3</v>
          </cell>
          <cell r="W615">
            <v>4.0000000000000001E-3</v>
          </cell>
          <cell r="X615">
            <v>3.0000000000000001E-3</v>
          </cell>
          <cell r="Y615">
            <v>1E-3</v>
          </cell>
          <cell r="Z615">
            <v>2E-3</v>
          </cell>
          <cell r="AA615">
            <v>4.0000000000000001E-3</v>
          </cell>
          <cell r="AB615">
            <v>1E-3</v>
          </cell>
          <cell r="AC615">
            <v>3.0000000000000001E-3</v>
          </cell>
          <cell r="AD615">
            <v>-1E-3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1E-3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1E-3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1E-3</v>
          </cell>
          <cell r="W618">
            <v>0</v>
          </cell>
          <cell r="X618">
            <v>0</v>
          </cell>
          <cell r="Y618">
            <v>0</v>
          </cell>
          <cell r="Z618">
            <v>1E-3</v>
          </cell>
          <cell r="AA618">
            <v>1E-3</v>
          </cell>
          <cell r="AB618">
            <v>0</v>
          </cell>
          <cell r="AC618">
            <v>0</v>
          </cell>
          <cell r="AD618">
            <v>0</v>
          </cell>
          <cell r="AE618">
            <v>1E-3</v>
          </cell>
          <cell r="AF618">
            <v>0</v>
          </cell>
          <cell r="AG618">
            <v>0</v>
          </cell>
          <cell r="AH618">
            <v>0</v>
          </cell>
          <cell r="AI618">
            <v>1E-3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1E-3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1E-3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1E-3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1E-3</v>
          </cell>
          <cell r="AC620">
            <v>1E-3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1E-3</v>
          </cell>
          <cell r="AJ620">
            <v>0</v>
          </cell>
          <cell r="AK620">
            <v>1E-3</v>
          </cell>
          <cell r="AL620">
            <v>0</v>
          </cell>
          <cell r="AM620">
            <v>0</v>
          </cell>
          <cell r="AN620">
            <v>1E-3</v>
          </cell>
          <cell r="AO620">
            <v>1E-3</v>
          </cell>
          <cell r="AP620">
            <v>0</v>
          </cell>
          <cell r="AQ620">
            <v>-1E-3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2E-3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1E-3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1E-3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1E-3</v>
          </cell>
          <cell r="J624">
            <v>0</v>
          </cell>
          <cell r="K624">
            <v>1E-3</v>
          </cell>
          <cell r="L624">
            <v>0</v>
          </cell>
          <cell r="M624">
            <v>0</v>
          </cell>
          <cell r="N624">
            <v>0</v>
          </cell>
          <cell r="O624">
            <v>1E-3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1E-3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1E-3</v>
          </cell>
          <cell r="AC624">
            <v>1E-3</v>
          </cell>
          <cell r="AD624">
            <v>0</v>
          </cell>
          <cell r="AE624">
            <v>0</v>
          </cell>
          <cell r="AF624">
            <v>1E-3</v>
          </cell>
          <cell r="AG624">
            <v>1E-3</v>
          </cell>
          <cell r="AH624">
            <v>0</v>
          </cell>
          <cell r="AI624">
            <v>1E-3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1E-3</v>
          </cell>
          <cell r="AO624">
            <v>1E-3</v>
          </cell>
          <cell r="AP624">
            <v>1E-3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1E-3</v>
          </cell>
          <cell r="AH630">
            <v>1E-3</v>
          </cell>
          <cell r="AI630">
            <v>1E-3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1E-3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-1E-3</v>
          </cell>
          <cell r="V714">
            <v>-1E-3</v>
          </cell>
          <cell r="W714">
            <v>-1E-3</v>
          </cell>
          <cell r="X714">
            <v>-1E-3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-1E-3</v>
          </cell>
          <cell r="AH714">
            <v>-1E-3</v>
          </cell>
          <cell r="AI714">
            <v>-1E-3</v>
          </cell>
          <cell r="AJ714">
            <v>-1E-3</v>
          </cell>
          <cell r="AK714">
            <v>-1E-3</v>
          </cell>
          <cell r="AL714">
            <v>0</v>
          </cell>
          <cell r="AM714">
            <v>0</v>
          </cell>
          <cell r="AN714">
            <v>-1E-3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-1E-3</v>
          </cell>
          <cell r="O716">
            <v>-1E-3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-1E-3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-1E-3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-1E-3</v>
          </cell>
          <cell r="J719">
            <v>-1E-3</v>
          </cell>
          <cell r="K719">
            <v>-1E-3</v>
          </cell>
          <cell r="L719">
            <v>0</v>
          </cell>
          <cell r="M719">
            <v>-1E-3</v>
          </cell>
          <cell r="N719">
            <v>-1E-3</v>
          </cell>
          <cell r="O719">
            <v>-1E-3</v>
          </cell>
          <cell r="P719">
            <v>-1E-3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-1E-3</v>
          </cell>
          <cell r="W719">
            <v>-1E-3</v>
          </cell>
          <cell r="X719">
            <v>-1E-3</v>
          </cell>
          <cell r="Y719">
            <v>0</v>
          </cell>
          <cell r="Z719">
            <v>-1E-3</v>
          </cell>
          <cell r="AA719">
            <v>-1E-3</v>
          </cell>
          <cell r="AB719">
            <v>-1E-3</v>
          </cell>
          <cell r="AC719">
            <v>-1E-3</v>
          </cell>
          <cell r="AD719">
            <v>0</v>
          </cell>
          <cell r="AE719">
            <v>-1E-3</v>
          </cell>
          <cell r="AF719">
            <v>0</v>
          </cell>
          <cell r="AG719">
            <v>-1E-3</v>
          </cell>
          <cell r="AH719">
            <v>-1E-3</v>
          </cell>
          <cell r="AI719">
            <v>0</v>
          </cell>
          <cell r="AJ719">
            <v>-1E-3</v>
          </cell>
          <cell r="AK719">
            <v>-1E-3</v>
          </cell>
          <cell r="AL719">
            <v>0</v>
          </cell>
          <cell r="AM719">
            <v>-1E-3</v>
          </cell>
          <cell r="AN719">
            <v>-1E-3</v>
          </cell>
          <cell r="AO719">
            <v>-1E-3</v>
          </cell>
          <cell r="AP719">
            <v>-1E-3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-1E-3</v>
          </cell>
          <cell r="K720">
            <v>-1E-3</v>
          </cell>
          <cell r="L720">
            <v>0</v>
          </cell>
          <cell r="M720">
            <v>0</v>
          </cell>
          <cell r="N720">
            <v>-1E-3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-1E-3</v>
          </cell>
          <cell r="W720">
            <v>-1E-3</v>
          </cell>
          <cell r="X720">
            <v>0</v>
          </cell>
          <cell r="Y720">
            <v>0</v>
          </cell>
          <cell r="Z720">
            <v>-1E-3</v>
          </cell>
          <cell r="AA720">
            <v>-1E-3</v>
          </cell>
          <cell r="AB720">
            <v>0</v>
          </cell>
          <cell r="AC720">
            <v>-1E-3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-1E-3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-1E-3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-1E-3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1E-3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-1E-3</v>
          </cell>
          <cell r="AL725">
            <v>0</v>
          </cell>
          <cell r="AM725">
            <v>0</v>
          </cell>
          <cell r="AN725">
            <v>-1E-3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-1E-3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-1E-3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-1E-3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-1E-3</v>
          </cell>
          <cell r="AH734">
            <v>0</v>
          </cell>
          <cell r="AI734">
            <v>-1E-3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-1E-3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1252.338</v>
          </cell>
          <cell r="G829">
            <v>1451.682</v>
          </cell>
          <cell r="H829">
            <v>2182.9580000000001</v>
          </cell>
          <cell r="I829">
            <v>2521.29</v>
          </cell>
          <cell r="J829">
            <v>2918.681</v>
          </cell>
          <cell r="K829">
            <v>3100.65</v>
          </cell>
          <cell r="L829">
            <v>2806.4920000000002</v>
          </cell>
          <cell r="M829">
            <v>2811.1109999999999</v>
          </cell>
          <cell r="N829">
            <v>2477.88</v>
          </cell>
          <cell r="O829">
            <v>2008.924</v>
          </cell>
          <cell r="P829">
            <v>1353.06</v>
          </cell>
          <cell r="Q829">
            <v>1043.8630000000001</v>
          </cell>
          <cell r="R829">
            <v>25749.292999999994</v>
          </cell>
          <cell r="S829">
            <v>1246.107</v>
          </cell>
          <cell r="T829">
            <v>1394.568</v>
          </cell>
          <cell r="U829">
            <v>2171.9839999999999</v>
          </cell>
          <cell r="V829">
            <v>2508.66</v>
          </cell>
          <cell r="W829">
            <v>2903.9560000000001</v>
          </cell>
          <cell r="X829">
            <v>3085.17</v>
          </cell>
          <cell r="Y829">
            <v>2792.4180000000001</v>
          </cell>
          <cell r="Z829">
            <v>2797.0369999999998</v>
          </cell>
          <cell r="AA829">
            <v>2465.58</v>
          </cell>
          <cell r="AB829">
            <v>1998.8489999999999</v>
          </cell>
          <cell r="AC829">
            <v>1346.34</v>
          </cell>
          <cell r="AD829">
            <v>1038.624</v>
          </cell>
          <cell r="AE829">
            <v>25620.780999999995</v>
          </cell>
          <cell r="AF829">
            <v>1239.876</v>
          </cell>
          <cell r="AG829">
            <v>1387.652</v>
          </cell>
          <cell r="AH829">
            <v>2161.134</v>
          </cell>
          <cell r="AI829">
            <v>2496.15</v>
          </cell>
          <cell r="AJ829">
            <v>2889.51</v>
          </cell>
          <cell r="AK829">
            <v>3069.75</v>
          </cell>
          <cell r="AL829">
            <v>2778.4369999999999</v>
          </cell>
          <cell r="AM829">
            <v>2783.056</v>
          </cell>
          <cell r="AN829">
            <v>2453.19</v>
          </cell>
          <cell r="AO829">
            <v>1988.867</v>
          </cell>
          <cell r="AP829">
            <v>1339.65</v>
          </cell>
          <cell r="AQ829">
            <v>1033.509</v>
          </cell>
          <cell r="AR829">
            <v>25492.672000000002</v>
          </cell>
          <cell r="AS829">
            <v>1233.7070000000001</v>
          </cell>
          <cell r="AT829">
            <v>1380.68</v>
          </cell>
          <cell r="AU829">
            <v>2150.377</v>
          </cell>
          <cell r="AV829">
            <v>2483.64</v>
          </cell>
          <cell r="AW829">
            <v>2875.0949999999998</v>
          </cell>
          <cell r="AX829">
            <v>3054.36</v>
          </cell>
          <cell r="AY829">
            <v>2764.6109999999999</v>
          </cell>
          <cell r="AZ829">
            <v>2769.0749999999998</v>
          </cell>
          <cell r="BA829">
            <v>2440.9499999999998</v>
          </cell>
          <cell r="BB829">
            <v>1978.9469999999999</v>
          </cell>
          <cell r="BC829">
            <v>1332.96</v>
          </cell>
          <cell r="BD829">
            <v>1028.27</v>
          </cell>
          <cell r="BE829">
            <v>25414.288999999997</v>
          </cell>
          <cell r="BF829">
            <v>1227.538</v>
          </cell>
          <cell r="BG829">
            <v>1422.885</v>
          </cell>
          <cell r="BH829">
            <v>2139.62</v>
          </cell>
          <cell r="BI829">
            <v>2471.2800000000002</v>
          </cell>
          <cell r="BJ829">
            <v>2860.6179999999999</v>
          </cell>
          <cell r="BK829">
            <v>3039.09</v>
          </cell>
          <cell r="BL829">
            <v>2750.7539999999999</v>
          </cell>
          <cell r="BM829">
            <v>2755.28</v>
          </cell>
          <cell r="BN829">
            <v>2428.71</v>
          </cell>
          <cell r="BO829">
            <v>1969.0889999999999</v>
          </cell>
          <cell r="BP829">
            <v>1326.27</v>
          </cell>
          <cell r="BQ829">
            <v>1023.155</v>
          </cell>
          <cell r="BR829">
            <v>25238.388999999996</v>
          </cell>
          <cell r="BS829">
            <v>1221.4000000000001</v>
          </cell>
          <cell r="BT829">
            <v>1366.96</v>
          </cell>
          <cell r="BU829">
            <v>2128.9250000000002</v>
          </cell>
          <cell r="BV829">
            <v>2458.89</v>
          </cell>
          <cell r="BW829">
            <v>2846.3890000000001</v>
          </cell>
          <cell r="BX829">
            <v>3023.91</v>
          </cell>
          <cell r="BY829">
            <v>2737.0520000000001</v>
          </cell>
          <cell r="BZ829">
            <v>2741.5160000000001</v>
          </cell>
          <cell r="CA829">
            <v>2416.59</v>
          </cell>
          <cell r="CB829">
            <v>1959.1379999999999</v>
          </cell>
          <cell r="CC829">
            <v>1319.61</v>
          </cell>
          <cell r="CD829">
            <v>1018.009</v>
          </cell>
          <cell r="CE829">
            <v>25112.16</v>
          </cell>
          <cell r="CF829">
            <v>1215.2619999999999</v>
          </cell>
          <cell r="CG829">
            <v>1360.1279999999999</v>
          </cell>
          <cell r="CH829">
            <v>2118.23</v>
          </cell>
          <cell r="CI829">
            <v>2446.59</v>
          </cell>
          <cell r="CJ829">
            <v>2832.098</v>
          </cell>
          <cell r="CK829">
            <v>3008.82</v>
          </cell>
          <cell r="CL829">
            <v>2723.35</v>
          </cell>
          <cell r="CM829">
            <v>2727.7829999999999</v>
          </cell>
          <cell r="CN829">
            <v>2404.56</v>
          </cell>
          <cell r="CO829">
            <v>1949.404</v>
          </cell>
          <cell r="CP829">
            <v>1313.01</v>
          </cell>
          <cell r="CQ829">
            <v>1012.925</v>
          </cell>
          <cell r="CR829">
            <v>24986.607999999997</v>
          </cell>
          <cell r="CS829">
            <v>1209.2170000000001</v>
          </cell>
          <cell r="CT829">
            <v>1353.296</v>
          </cell>
          <cell r="CU829">
            <v>2107.6590000000001</v>
          </cell>
          <cell r="CV829">
            <v>2434.38</v>
          </cell>
          <cell r="CW829">
            <v>2817.9929999999999</v>
          </cell>
          <cell r="CX829">
            <v>2993.76</v>
          </cell>
          <cell r="CY829">
            <v>2709.741</v>
          </cell>
          <cell r="CZ829">
            <v>2714.143</v>
          </cell>
          <cell r="DA829">
            <v>2392.5300000000002</v>
          </cell>
          <cell r="DB829">
            <v>1939.6079999999999</v>
          </cell>
          <cell r="DC829">
            <v>1306.44</v>
          </cell>
          <cell r="DD829">
            <v>1007.841</v>
          </cell>
          <cell r="DE829">
            <v>24909.631999999998</v>
          </cell>
          <cell r="DF829">
            <v>1203.079</v>
          </cell>
          <cell r="DG829">
            <v>1394.61</v>
          </cell>
          <cell r="DH829">
            <v>2097.15</v>
          </cell>
          <cell r="DI829">
            <v>2422.14</v>
          </cell>
          <cell r="DJ829">
            <v>2803.8879999999999</v>
          </cell>
          <cell r="DK829">
            <v>2978.79</v>
          </cell>
          <cell r="DL829">
            <v>2696.2249999999999</v>
          </cell>
          <cell r="DM829">
            <v>2700.596</v>
          </cell>
          <cell r="DN829">
            <v>2380.56</v>
          </cell>
          <cell r="DO829">
            <v>1929.905</v>
          </cell>
          <cell r="DP829">
            <v>1299.8699999999999</v>
          </cell>
          <cell r="DQ829">
            <v>1002.819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1252.338</v>
          </cell>
          <cell r="G832">
            <v>1451.682</v>
          </cell>
          <cell r="H832">
            <v>2182.9580000000001</v>
          </cell>
          <cell r="I832">
            <v>2521.29</v>
          </cell>
          <cell r="J832">
            <v>2918.681</v>
          </cell>
          <cell r="K832">
            <v>3100.65</v>
          </cell>
          <cell r="L832">
            <v>2806.4920000000002</v>
          </cell>
          <cell r="M832">
            <v>2811.1109999999999</v>
          </cell>
          <cell r="N832">
            <v>2477.88</v>
          </cell>
          <cell r="O832">
            <v>2008.924</v>
          </cell>
          <cell r="P832">
            <v>1353.06</v>
          </cell>
          <cell r="Q832">
            <v>1043.8630000000001</v>
          </cell>
          <cell r="R832">
            <v>25749.292999999994</v>
          </cell>
          <cell r="S832">
            <v>1246.107</v>
          </cell>
          <cell r="T832">
            <v>1394.568</v>
          </cell>
          <cell r="U832">
            <v>2171.9839999999999</v>
          </cell>
          <cell r="V832">
            <v>2508.66</v>
          </cell>
          <cell r="W832">
            <v>2903.9560000000001</v>
          </cell>
          <cell r="X832">
            <v>3085.17</v>
          </cell>
          <cell r="Y832">
            <v>2792.4180000000001</v>
          </cell>
          <cell r="Z832">
            <v>2797.0369999999998</v>
          </cell>
          <cell r="AA832">
            <v>2465.58</v>
          </cell>
          <cell r="AB832">
            <v>1998.8489999999999</v>
          </cell>
          <cell r="AC832">
            <v>1346.34</v>
          </cell>
          <cell r="AD832">
            <v>1038.624</v>
          </cell>
          <cell r="AE832">
            <v>25620.780999999995</v>
          </cell>
          <cell r="AF832">
            <v>1239.876</v>
          </cell>
          <cell r="AG832">
            <v>1387.652</v>
          </cell>
          <cell r="AH832">
            <v>2161.134</v>
          </cell>
          <cell r="AI832">
            <v>2496.15</v>
          </cell>
          <cell r="AJ832">
            <v>2889.51</v>
          </cell>
          <cell r="AK832">
            <v>3069.75</v>
          </cell>
          <cell r="AL832">
            <v>2778.4369999999999</v>
          </cell>
          <cell r="AM832">
            <v>2783.056</v>
          </cell>
          <cell r="AN832">
            <v>2453.19</v>
          </cell>
          <cell r="AO832">
            <v>1988.867</v>
          </cell>
          <cell r="AP832">
            <v>1339.65</v>
          </cell>
          <cell r="AQ832">
            <v>1033.509</v>
          </cell>
          <cell r="AR832">
            <v>-11.808999999979278</v>
          </cell>
          <cell r="AS832">
            <v>-0.52699999999822467</v>
          </cell>
          <cell r="AT832">
            <v>-0.67199999999866122</v>
          </cell>
          <cell r="AU832">
            <v>-1.0540000000000873</v>
          </cell>
          <cell r="AV832">
            <v>-1.2599999999983993</v>
          </cell>
          <cell r="AW832">
            <v>-1.2399999999979627</v>
          </cell>
          <cell r="AX832">
            <v>-1.4700000000011642</v>
          </cell>
          <cell r="AY832">
            <v>-1.2710000000006403</v>
          </cell>
          <cell r="AZ832">
            <v>-1.2399999999979627</v>
          </cell>
          <cell r="BA832">
            <v>-1.1400000000030559</v>
          </cell>
          <cell r="BB832">
            <v>-0.89899999999943248</v>
          </cell>
          <cell r="BC832">
            <v>-0.54000000000087311</v>
          </cell>
          <cell r="BD832">
            <v>-0.49600000000009459</v>
          </cell>
          <cell r="BE832">
            <v>-98.761000000056811</v>
          </cell>
          <cell r="BF832">
            <v>-4.7429999999985739</v>
          </cell>
          <cell r="BG832">
            <v>-5.5389999999970314</v>
          </cell>
          <cell r="BH832">
            <v>-8.3079999999972642</v>
          </cell>
          <cell r="BI832">
            <v>-9.5999999999985448</v>
          </cell>
          <cell r="BJ832">
            <v>-11.129000000000815</v>
          </cell>
          <cell r="BK832">
            <v>-11.850000000005821</v>
          </cell>
          <cell r="BL832">
            <v>-10.694999999992433</v>
          </cell>
          <cell r="BM832">
            <v>-10.664000000004307</v>
          </cell>
          <cell r="BN832">
            <v>-9.5400000000008731</v>
          </cell>
          <cell r="BO832">
            <v>-7.6260000000038417</v>
          </cell>
          <cell r="BP832">
            <v>-5.1299999999973807</v>
          </cell>
          <cell r="BQ832">
            <v>-3.9370000000017171</v>
          </cell>
          <cell r="BR832">
            <v>-175.17100000008941</v>
          </cell>
          <cell r="BS832">
            <v>-8.4319999999934225</v>
          </cell>
          <cell r="BT832">
            <v>-9.4360000000015134</v>
          </cell>
          <cell r="BU832">
            <v>-14.786999999996624</v>
          </cell>
          <cell r="BV832">
            <v>-17.039999999993597</v>
          </cell>
          <cell r="BW832">
            <v>-19.747000000032131</v>
          </cell>
          <cell r="BX832">
            <v>-21</v>
          </cell>
          <cell r="BY832">
            <v>-19.033999999985099</v>
          </cell>
          <cell r="BZ832">
            <v>-19.034000000014203</v>
          </cell>
          <cell r="CA832">
            <v>-16.740000000005239</v>
          </cell>
          <cell r="CB832">
            <v>-13.732999999992899</v>
          </cell>
          <cell r="CC832">
            <v>-9.1199999999953434</v>
          </cell>
          <cell r="CD832">
            <v>-7.0679999999993015</v>
          </cell>
          <cell r="CE832">
            <v>-192.49700000020675</v>
          </cell>
          <cell r="CF832">
            <v>-9.2999999999956344</v>
          </cell>
          <cell r="CG832">
            <v>-10.387999999991735</v>
          </cell>
          <cell r="CH832">
            <v>-16.275000000008731</v>
          </cell>
          <cell r="CI832">
            <v>-18.720000000015716</v>
          </cell>
          <cell r="CJ832">
            <v>-21.730999999999767</v>
          </cell>
          <cell r="CK832">
            <v>-23.100000000005821</v>
          </cell>
          <cell r="CL832">
            <v>-20.956000000005588</v>
          </cell>
          <cell r="CM832">
            <v>-20.894000000000233</v>
          </cell>
          <cell r="CN832">
            <v>-18.389999999999418</v>
          </cell>
          <cell r="CO832">
            <v>-14.911000000007334</v>
          </cell>
          <cell r="CP832">
            <v>-10.020000000004075</v>
          </cell>
          <cell r="CQ832">
            <v>-7.8119999999980791</v>
          </cell>
          <cell r="CR832">
            <v>-311.95299999974668</v>
          </cell>
          <cell r="CS832">
            <v>-15.096999999994296</v>
          </cell>
          <cell r="CT832">
            <v>-16.911999999996624</v>
          </cell>
          <cell r="CU832">
            <v>-26.256999999983236</v>
          </cell>
          <cell r="CV832">
            <v>-30.419999999983702</v>
          </cell>
          <cell r="CW832">
            <v>-35.122999999992317</v>
          </cell>
          <cell r="CX832">
            <v>-37.350000000005821</v>
          </cell>
          <cell r="CY832">
            <v>-33.820999999996275</v>
          </cell>
          <cell r="CZ832">
            <v>-33.944999999977881</v>
          </cell>
          <cell r="DA832">
            <v>-29.850000000005821</v>
          </cell>
          <cell r="DB832">
            <v>-24.211000000010245</v>
          </cell>
          <cell r="DC832">
            <v>-16.350000000005821</v>
          </cell>
          <cell r="DD832">
            <v>-12.61699999999837</v>
          </cell>
          <cell r="DE832">
            <v>-316.52499999990687</v>
          </cell>
          <cell r="DF832">
            <v>-15.345000000001164</v>
          </cell>
          <cell r="DG832">
            <v>-17.719000000011874</v>
          </cell>
          <cell r="DH832">
            <v>-26.629000000015367</v>
          </cell>
          <cell r="DI832">
            <v>-30.749999999970896</v>
          </cell>
          <cell r="DJ832">
            <v>-35.587999999988824</v>
          </cell>
          <cell r="DK832">
            <v>-37.85999999998603</v>
          </cell>
          <cell r="DL832">
            <v>-34.255000000004657</v>
          </cell>
          <cell r="DM832">
            <v>-34.193000000028405</v>
          </cell>
          <cell r="DN832">
            <v>-30.209999999991851</v>
          </cell>
          <cell r="DO832">
            <v>-24.644999999989523</v>
          </cell>
          <cell r="DP832">
            <v>-16.589999999996508</v>
          </cell>
          <cell r="DQ832">
            <v>-12.740999999994528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989.34702000000004</v>
          </cell>
          <cell r="G834">
            <v>1146.8287800000001</v>
          </cell>
          <cell r="H834">
            <v>1724.53682</v>
          </cell>
          <cell r="I834">
            <v>1991.8191000000002</v>
          </cell>
          <cell r="J834">
            <v>2305.7579900000001</v>
          </cell>
          <cell r="K834">
            <v>2449.5135</v>
          </cell>
          <cell r="L834">
            <v>2217.1286800000003</v>
          </cell>
          <cell r="M834">
            <v>2220.7776899999999</v>
          </cell>
          <cell r="N834">
            <v>1957.5252000000003</v>
          </cell>
          <cell r="O834">
            <v>1587.0499600000001</v>
          </cell>
          <cell r="P834">
            <v>1068.9174</v>
          </cell>
          <cell r="Q834">
            <v>824.65177000000006</v>
          </cell>
          <cell r="R834">
            <v>20599.434399999998</v>
          </cell>
          <cell r="S834">
            <v>996.88560000000007</v>
          </cell>
          <cell r="T834">
            <v>1115.6544000000001</v>
          </cell>
          <cell r="U834">
            <v>1737.5871999999999</v>
          </cell>
          <cell r="V834">
            <v>2006.9279999999999</v>
          </cell>
          <cell r="W834">
            <v>2323.1648</v>
          </cell>
          <cell r="X834">
            <v>2468.1360000000004</v>
          </cell>
          <cell r="Y834">
            <v>2233.9344000000001</v>
          </cell>
          <cell r="Z834">
            <v>2237.6295999999998</v>
          </cell>
          <cell r="AA834">
            <v>1972.4639999999999</v>
          </cell>
          <cell r="AB834">
            <v>1599.0792000000001</v>
          </cell>
          <cell r="AC834">
            <v>1077.0719999999999</v>
          </cell>
          <cell r="AD834">
            <v>830.89920000000006</v>
          </cell>
          <cell r="AE834">
            <v>21265.248229999997</v>
          </cell>
          <cell r="AF834">
            <v>1029.09708</v>
          </cell>
          <cell r="AG834">
            <v>1151.75116</v>
          </cell>
          <cell r="AH834">
            <v>1793.7412200000001</v>
          </cell>
          <cell r="AI834">
            <v>2071.8045000000002</v>
          </cell>
          <cell r="AJ834">
            <v>2398.2933000000003</v>
          </cell>
          <cell r="AK834">
            <v>2547.8925000000004</v>
          </cell>
          <cell r="AL834">
            <v>2306.1027100000001</v>
          </cell>
          <cell r="AM834">
            <v>2309.9364800000003</v>
          </cell>
          <cell r="AN834">
            <v>2036.1477000000002</v>
          </cell>
          <cell r="AO834">
            <v>1650.7596100000001</v>
          </cell>
          <cell r="AP834">
            <v>1111.9095000000002</v>
          </cell>
          <cell r="AQ834">
            <v>857.81247000000008</v>
          </cell>
          <cell r="AR834">
            <v>-9.9195600000093691</v>
          </cell>
          <cell r="AS834">
            <v>-0.44267999999829044</v>
          </cell>
          <cell r="AT834">
            <v>-0.56447999999727472</v>
          </cell>
          <cell r="AU834">
            <v>-0.88536000000021886</v>
          </cell>
          <cell r="AV834">
            <v>-1.0583999999998923</v>
          </cell>
          <cell r="AW834">
            <v>-1.0416000000004715</v>
          </cell>
          <cell r="AX834">
            <v>-1.2347999999983585</v>
          </cell>
          <cell r="AY834">
            <v>-1.0676400000011199</v>
          </cell>
          <cell r="AZ834">
            <v>-1.0416000000004715</v>
          </cell>
          <cell r="BA834">
            <v>-0.95760000000154832</v>
          </cell>
          <cell r="BB834">
            <v>-0.75515999999879568</v>
          </cell>
          <cell r="BC834">
            <v>-0.45360000000073342</v>
          </cell>
          <cell r="BD834">
            <v>-0.41664000000037049</v>
          </cell>
          <cell r="BE834">
            <v>-85.922069999971427</v>
          </cell>
          <cell r="BF834">
            <v>-4.1264099999971222</v>
          </cell>
          <cell r="BG834">
            <v>-4.8189299999976356</v>
          </cell>
          <cell r="BH834">
            <v>-7.2279599999965285</v>
          </cell>
          <cell r="BI834">
            <v>-8.3519999999989523</v>
          </cell>
          <cell r="BJ834">
            <v>-9.6822299999985262</v>
          </cell>
          <cell r="BK834">
            <v>-10.309500000003027</v>
          </cell>
          <cell r="BL834">
            <v>-9.3046499999982188</v>
          </cell>
          <cell r="BM834">
            <v>-9.2776800000065123</v>
          </cell>
          <cell r="BN834">
            <v>-8.2998000000006869</v>
          </cell>
          <cell r="BO834">
            <v>-6.6346200000043609</v>
          </cell>
          <cell r="BP834">
            <v>-4.4630999999972119</v>
          </cell>
          <cell r="BQ834">
            <v>-3.4251900000017486</v>
          </cell>
          <cell r="BR834">
            <v>-154.15048000006936</v>
          </cell>
          <cell r="BS834">
            <v>-7.4201599999942118</v>
          </cell>
          <cell r="BT834">
            <v>-8.3036800000045332</v>
          </cell>
          <cell r="BU834">
            <v>-13.01256000000285</v>
          </cell>
          <cell r="BV834">
            <v>-14.995199999990291</v>
          </cell>
          <cell r="BW834">
            <v>-17.377360000027693</v>
          </cell>
          <cell r="BX834">
            <v>-18.479999999995925</v>
          </cell>
          <cell r="BY834">
            <v>-16.749919999987469</v>
          </cell>
          <cell r="BZ834">
            <v>-16.749920000016573</v>
          </cell>
          <cell r="CA834">
            <v>-14.731199999994715</v>
          </cell>
          <cell r="CB834">
            <v>-12.08503999999084</v>
          </cell>
          <cell r="CC834">
            <v>-8.0255999999935739</v>
          </cell>
          <cell r="CD834">
            <v>-6.2198399999979301</v>
          </cell>
          <cell r="CE834">
            <v>-175.17227000021376</v>
          </cell>
          <cell r="CF834">
            <v>-8.4629999999961001</v>
          </cell>
          <cell r="CG834">
            <v>-9.4530799999920418</v>
          </cell>
          <cell r="CH834">
            <v>-14.810250000009546</v>
          </cell>
          <cell r="CI834">
            <v>-17.035200000012992</v>
          </cell>
          <cell r="CJ834">
            <v>-19.775210000021616</v>
          </cell>
          <cell r="CK834">
            <v>-21.021000000007916</v>
          </cell>
          <cell r="CL834">
            <v>-19.069960000007995</v>
          </cell>
          <cell r="CM834">
            <v>-19.013539999999921</v>
          </cell>
          <cell r="CN834">
            <v>-16.734899999995832</v>
          </cell>
          <cell r="CO834">
            <v>-13.569010000006529</v>
          </cell>
          <cell r="CP834">
            <v>-9.1182000000044354</v>
          </cell>
          <cell r="CQ834">
            <v>-7.1089199999987613</v>
          </cell>
          <cell r="CR834">
            <v>-286.99675999977626</v>
          </cell>
          <cell r="CS834">
            <v>-13.889239999989513</v>
          </cell>
          <cell r="CT834">
            <v>-15.55903999999282</v>
          </cell>
          <cell r="CU834">
            <v>-24.156439999991562</v>
          </cell>
          <cell r="CV834">
            <v>-27.986399999994319</v>
          </cell>
          <cell r="CW834">
            <v>-32.313159999990603</v>
          </cell>
          <cell r="CX834">
            <v>-34.361999999993714</v>
          </cell>
          <cell r="CY834">
            <v>-31.115320000011707</v>
          </cell>
          <cell r="CZ834">
            <v>-31.229399999981979</v>
          </cell>
          <cell r="DA834">
            <v>-27.461999999999534</v>
          </cell>
          <cell r="DB834">
            <v>-22.27412000001641</v>
          </cell>
          <cell r="DC834">
            <v>-15.042000000001281</v>
          </cell>
          <cell r="DD834">
            <v>-11.607640000001993</v>
          </cell>
          <cell r="DE834">
            <v>-300.69874999974854</v>
          </cell>
          <cell r="DF834">
            <v>-14.57774999999674</v>
          </cell>
          <cell r="DG834">
            <v>-16.833050000015646</v>
          </cell>
          <cell r="DH834">
            <v>-25.297550000017509</v>
          </cell>
          <cell r="DI834">
            <v>-29.212499999994179</v>
          </cell>
          <cell r="DJ834">
            <v>-33.808599999989383</v>
          </cell>
          <cell r="DK834">
            <v>-35.966999999975087</v>
          </cell>
          <cell r="DL834">
            <v>-32.542249999998603</v>
          </cell>
          <cell r="DM834">
            <v>-32.483350000024075</v>
          </cell>
          <cell r="DN834">
            <v>-28.699499999987893</v>
          </cell>
          <cell r="DO834">
            <v>-23.412749999988591</v>
          </cell>
          <cell r="DP834">
            <v>-15.760500000003958</v>
          </cell>
          <cell r="DQ834">
            <v>-12.103949999989709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8.3794737847959766E-3</v>
          </cell>
          <cell r="G845">
            <v>1.4111893767147166E-2</v>
          </cell>
          <cell r="H845">
            <v>1.171817408716791E-2</v>
          </cell>
          <cell r="I845">
            <v>4.7039811408566834E-4</v>
          </cell>
          <cell r="J845">
            <v>2.1694944131329663E-2</v>
          </cell>
          <cell r="K845">
            <v>-9.6749906274027353E-3</v>
          </cell>
          <cell r="L845">
            <v>3.1674088521398858E-2</v>
          </cell>
          <cell r="M845">
            <v>1.777030872901264E-3</v>
          </cell>
          <cell r="N845">
            <v>5.8129766008896411E-3</v>
          </cell>
          <cell r="O845">
            <v>8.3957834881189797E-3</v>
          </cell>
          <cell r="P845">
            <v>1.0304376751367528E-2</v>
          </cell>
          <cell r="Q845">
            <v>4.8664532371560654E-3</v>
          </cell>
          <cell r="R845">
            <v>1.4533719620100527E-2</v>
          </cell>
          <cell r="S845">
            <v>7.6665035276164417E-3</v>
          </cell>
          <cell r="T845">
            <v>1.4063732530143369E-2</v>
          </cell>
          <cell r="U845">
            <v>1.7137959537951275E-2</v>
          </cell>
          <cell r="V845">
            <v>7.8946367329777445E-3</v>
          </cell>
          <cell r="W845">
            <v>3.8212571002038231E-2</v>
          </cell>
          <cell r="X845">
            <v>2.4012960563155161E-2</v>
          </cell>
          <cell r="Y845">
            <v>3.0836910392594064E-2</v>
          </cell>
          <cell r="Z845">
            <v>1.135462160569034E-3</v>
          </cell>
          <cell r="AA845">
            <v>2.4293216393935779E-3</v>
          </cell>
          <cell r="AB845">
            <v>6.2191902798041099E-3</v>
          </cell>
          <cell r="AC845">
            <v>1.04830381119001E-2</v>
          </cell>
          <cell r="AD845">
            <v>1.4312348963009924E-2</v>
          </cell>
          <cell r="AE845">
            <v>1.2846464385557255E-2</v>
          </cell>
          <cell r="AF845">
            <v>9.6597983827351186E-3</v>
          </cell>
          <cell r="AG845">
            <v>1.4996164253542332E-2</v>
          </cell>
          <cell r="AH845">
            <v>1.267552864672794E-2</v>
          </cell>
          <cell r="AI845">
            <v>6.2137335430669793E-3</v>
          </cell>
          <cell r="AJ845">
            <v>2.2025324610083885E-2</v>
          </cell>
          <cell r="AK845">
            <v>-2.1418260195815719E-4</v>
          </cell>
          <cell r="AL845">
            <v>3.9914007192443535E-2</v>
          </cell>
          <cell r="AM845">
            <v>-1.6785669538208481E-3</v>
          </cell>
          <cell r="AN845">
            <v>2.7506753647692506E-2</v>
          </cell>
          <cell r="AO845">
            <v>5.1821302302350603E-3</v>
          </cell>
          <cell r="AP845">
            <v>1.099792694284929E-2</v>
          </cell>
          <cell r="AQ845">
            <v>6.8789547331142842E-3</v>
          </cell>
          <cell r="AR845">
            <v>-5.8422410944558578E-6</v>
          </cell>
          <cell r="AS845">
            <v>2.5379895269850294E-6</v>
          </cell>
          <cell r="AT845">
            <v>-1.3308487901042554E-5</v>
          </cell>
          <cell r="AU845">
            <v>8.4784969445195202E-7</v>
          </cell>
          <cell r="AV845">
            <v>-6.9057641525205327E-6</v>
          </cell>
          <cell r="AW845">
            <v>-9.587653000409091E-6</v>
          </cell>
          <cell r="AX845">
            <v>-2.5355278552297023E-6</v>
          </cell>
          <cell r="AY845">
            <v>-2.0649175169751288E-5</v>
          </cell>
          <cell r="AZ845">
            <v>-5.0186189639589429E-6</v>
          </cell>
          <cell r="BA845">
            <v>1.7366216695791081E-6</v>
          </cell>
          <cell r="BB845">
            <v>-4.8491471780209849E-6</v>
          </cell>
          <cell r="BC845">
            <v>-3.4666662607207854E-6</v>
          </cell>
          <cell r="BD845">
            <v>-8.90831358901778E-6</v>
          </cell>
          <cell r="BE845">
            <v>-1.7249789124207382E-5</v>
          </cell>
          <cell r="BF845">
            <v>-3.9241700694248038E-5</v>
          </cell>
          <cell r="BG845">
            <v>-8.5613734896128335E-5</v>
          </cell>
          <cell r="BH845">
            <v>-4.3489393885209893E-5</v>
          </cell>
          <cell r="BI845">
            <v>-7.2156868355932602E-6</v>
          </cell>
          <cell r="BJ845">
            <v>-2.5533346565964621E-5</v>
          </cell>
          <cell r="BK845">
            <v>5.9153881224460747E-6</v>
          </cell>
          <cell r="BL845">
            <v>9.6757541200531705E-5</v>
          </cell>
          <cell r="BM845">
            <v>-1.7316281159196478E-5</v>
          </cell>
          <cell r="BN845">
            <v>-1.726700880055887E-5</v>
          </cell>
          <cell r="BO845">
            <v>8.2240665761901255E-6</v>
          </cell>
          <cell r="BP845">
            <v>-3.7509309954941727E-5</v>
          </cell>
          <cell r="BQ845">
            <v>-4.4708002654658685E-5</v>
          </cell>
          <cell r="BR845">
            <v>-2.7518883378263581E-5</v>
          </cell>
          <cell r="BS845">
            <v>-9.6353572065055459E-5</v>
          </cell>
          <cell r="BT845">
            <v>-1.0946872283668085E-4</v>
          </cell>
          <cell r="BU845">
            <v>-8.8242707548147337E-5</v>
          </cell>
          <cell r="BV845">
            <v>1.9503682114674348E-5</v>
          </cell>
          <cell r="BW845">
            <v>-1.5684993881848186E-4</v>
          </cell>
          <cell r="BX845">
            <v>1.0816122092194291E-4</v>
          </cell>
          <cell r="BY845">
            <v>1.4425062728662397E-4</v>
          </cell>
          <cell r="BZ845">
            <v>1.1575814340858415E-5</v>
          </cell>
          <cell r="CA845">
            <v>-2.0756368840579853E-5</v>
          </cell>
          <cell r="CB845">
            <v>-3.0517833430110386E-5</v>
          </cell>
          <cell r="CC845">
            <v>-4.1023996928402084E-5</v>
          </cell>
          <cell r="CD845">
            <v>-7.0504804661197795E-5</v>
          </cell>
          <cell r="CE845">
            <v>-2.3915384062433986E-5</v>
          </cell>
          <cell r="CF845">
            <v>-7.8928916128262472E-5</v>
          </cell>
          <cell r="CG845">
            <v>-3.481112938530373E-5</v>
          </cell>
          <cell r="CH845">
            <v>-1.2618680791121051E-4</v>
          </cell>
          <cell r="CI845">
            <v>4.4318553733546651E-6</v>
          </cell>
          <cell r="CJ845">
            <v>-3.0967889124156045E-5</v>
          </cell>
          <cell r="CK845">
            <v>5.4744808821283186E-5</v>
          </cell>
          <cell r="CL845">
            <v>1.3410558820226015E-4</v>
          </cell>
          <cell r="CM845">
            <v>-1.8034904620378711E-5</v>
          </cell>
          <cell r="CN845">
            <v>-1.8562052545689767E-5</v>
          </cell>
          <cell r="CO845">
            <v>-1.3817492231282813E-5</v>
          </cell>
          <cell r="CP845">
            <v>-6.010559462765741E-5</v>
          </cell>
          <cell r="CQ845">
            <v>-9.8852074714272931E-5</v>
          </cell>
          <cell r="CR845">
            <v>-3.4094337358681059E-5</v>
          </cell>
          <cell r="CS845">
            <v>-1.1735564773474039E-4</v>
          </cell>
          <cell r="CT845">
            <v>-1.0073251560527297E-4</v>
          </cell>
          <cell r="CU845">
            <v>-1.5161505009686493E-4</v>
          </cell>
          <cell r="CV845">
            <v>1.0652250363563098E-5</v>
          </cell>
          <cell r="CW845">
            <v>-3.0345846348467376E-4</v>
          </cell>
          <cell r="CX845">
            <v>7.3009931405465522E-5</v>
          </cell>
          <cell r="CY845">
            <v>1.9280772409047131E-4</v>
          </cell>
          <cell r="CZ845">
            <v>2.4879372694641688E-4</v>
          </cell>
          <cell r="DA845">
            <v>-3.2203899934302171E-5</v>
          </cell>
          <cell r="DB845">
            <v>-2.9220282229402983E-6</v>
          </cell>
          <cell r="DC845">
            <v>-1.4558959411914429E-4</v>
          </cell>
          <cell r="DD845">
            <v>-8.0518482000968561E-5</v>
          </cell>
          <cell r="DE845">
            <v>-7.76401438429275E-6</v>
          </cell>
          <cell r="DF845">
            <v>-1.2060451666684457E-4</v>
          </cell>
          <cell r="DG845">
            <v>-9.05088539298049E-5</v>
          </cell>
          <cell r="DH845">
            <v>-3.4205930997899259E-5</v>
          </cell>
          <cell r="DI845">
            <v>-7.0577203047150761E-5</v>
          </cell>
          <cell r="DJ845">
            <v>-1.7737998631872642E-4</v>
          </cell>
          <cell r="DK845">
            <v>6.5077808656610614E-5</v>
          </cell>
          <cell r="DL845">
            <v>1.0180034935629578E-3</v>
          </cell>
          <cell r="DM845">
            <v>-1.1502326505308247E-4</v>
          </cell>
          <cell r="DN845">
            <v>-4.2846222712000781E-5</v>
          </cell>
          <cell r="DO845">
            <v>-1.1029316943478307E-4</v>
          </cell>
          <cell r="DP845">
            <v>-2.5750036809313315E-4</v>
          </cell>
          <cell r="DQ845">
            <v>-1.5730995870910647E-4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1.5625703792210288E-4</v>
          </cell>
          <cell r="G849">
            <v>-1.7438448882245439E-3</v>
          </cell>
          <cell r="H849">
            <v>-6.2298016677999613E-3</v>
          </cell>
          <cell r="I849">
            <v>-1.9181706770439177E-3</v>
          </cell>
          <cell r="J849">
            <v>-1.6312912928466261E-2</v>
          </cell>
          <cell r="K849">
            <v>-2.446086876227227E-2</v>
          </cell>
          <cell r="L849">
            <v>1.1035419584978001E-2</v>
          </cell>
          <cell r="M849">
            <v>1.3919042764356959E-2</v>
          </cell>
          <cell r="N849">
            <v>1.071604366998713E-3</v>
          </cell>
          <cell r="O849">
            <v>-2.224240488601481E-3</v>
          </cell>
          <cell r="P849">
            <v>3.0814667560719045E-4</v>
          </cell>
          <cell r="Q849">
            <v>9.721023634025272E-3</v>
          </cell>
          <cell r="R849">
            <v>-9.3787274444423474E-6</v>
          </cell>
          <cell r="S849">
            <v>1.1236526704152539E-3</v>
          </cell>
          <cell r="T849">
            <v>-2.1268722331271306E-3</v>
          </cell>
          <cell r="U849">
            <v>-4.2074417135822273E-3</v>
          </cell>
          <cell r="V849">
            <v>4.8963408192292945E-4</v>
          </cell>
          <cell r="W849">
            <v>-1.3901766055187892E-2</v>
          </cell>
          <cell r="X849">
            <v>-1.9401009403221536E-2</v>
          </cell>
          <cell r="Y849">
            <v>7.6738648797096687E-3</v>
          </cell>
          <cell r="Z849">
            <v>1.6986435945177902E-2</v>
          </cell>
          <cell r="AA849">
            <v>3.6369522463388648E-3</v>
          </cell>
          <cell r="AB849">
            <v>-2.4611689550333438E-3</v>
          </cell>
          <cell r="AC849">
            <v>1.1815381502557898E-3</v>
          </cell>
          <cell r="AD849">
            <v>1.089363565703394E-2</v>
          </cell>
          <cell r="AE849">
            <v>-4.0620940296420827E-4</v>
          </cell>
          <cell r="AF849">
            <v>-6.3685337431351741E-4</v>
          </cell>
          <cell r="AG849">
            <v>-3.3584653847178458E-3</v>
          </cell>
          <cell r="AH849">
            <v>-1.1995559670477718E-2</v>
          </cell>
          <cell r="AI849">
            <v>2.0187323909119925E-3</v>
          </cell>
          <cell r="AJ849">
            <v>-1.639516728558732E-2</v>
          </cell>
          <cell r="AK849">
            <v>-1.7689513084775399E-2</v>
          </cell>
          <cell r="AL849">
            <v>3.8946317666912478E-3</v>
          </cell>
          <cell r="AM849">
            <v>1.8088601241629476E-2</v>
          </cell>
          <cell r="AN849">
            <v>3.1045651167680433E-3</v>
          </cell>
          <cell r="AO849">
            <v>-6.5716320405329043E-3</v>
          </cell>
          <cell r="AP849">
            <v>1.1165271600894755E-3</v>
          </cell>
          <cell r="AQ849">
            <v>2.3549620328733312E-2</v>
          </cell>
          <cell r="AR849">
            <v>2.4449910540624842E-6</v>
          </cell>
          <cell r="AS849">
            <v>1.2085972791453514E-6</v>
          </cell>
          <cell r="AT849">
            <v>1.7199761067843156E-5</v>
          </cell>
          <cell r="AU849">
            <v>1.4874767586547932E-5</v>
          </cell>
          <cell r="AV849">
            <v>2.050134000342041E-7</v>
          </cell>
          <cell r="AW849">
            <v>9.368842405876876E-6</v>
          </cell>
          <cell r="AX849">
            <v>1.0315306493424714E-5</v>
          </cell>
          <cell r="AY849">
            <v>1.3309395932026291E-6</v>
          </cell>
          <cell r="AZ849">
            <v>2.2092825346931022E-6</v>
          </cell>
          <cell r="BA849">
            <v>-2.569226207782549E-5</v>
          </cell>
          <cell r="BB849">
            <v>-1.1396356107695738E-6</v>
          </cell>
          <cell r="BC849">
            <v>-9.3243328436187767E-7</v>
          </cell>
          <cell r="BD849">
            <v>3.9171321475350851E-7</v>
          </cell>
          <cell r="BE849">
            <v>1.0175745515539347E-5</v>
          </cell>
          <cell r="BF849">
            <v>7.7545588474947635E-6</v>
          </cell>
          <cell r="BG849">
            <v>1.6152866173513303E-5</v>
          </cell>
          <cell r="BH849">
            <v>2.6342033660142761E-5</v>
          </cell>
          <cell r="BI849">
            <v>-5.8883583768931658E-6</v>
          </cell>
          <cell r="BJ849">
            <v>7.1127726531727831E-5</v>
          </cell>
          <cell r="BK849">
            <v>1.8469606047233356E-5</v>
          </cell>
          <cell r="BL849">
            <v>3.5250903948735868E-5</v>
          </cell>
          <cell r="BM849">
            <v>-2.9588624087750759E-5</v>
          </cell>
          <cell r="BN849">
            <v>-2.2674329656524606E-5</v>
          </cell>
          <cell r="BO849">
            <v>-1.6178103834363355E-7</v>
          </cell>
          <cell r="BP849">
            <v>-1.1729481670386122E-6</v>
          </cell>
          <cell r="BQ849">
            <v>6.4972923183859166E-6</v>
          </cell>
          <cell r="BR849">
            <v>1.6087702832123796E-5</v>
          </cell>
          <cell r="BS849">
            <v>2.7021647923675118E-5</v>
          </cell>
          <cell r="BT849">
            <v>1.1536248294419238E-6</v>
          </cell>
          <cell r="BU849">
            <v>2.6917103248536023E-5</v>
          </cell>
          <cell r="BV849">
            <v>-4.2958992871433566E-5</v>
          </cell>
          <cell r="BW849">
            <v>7.5195531373140057E-5</v>
          </cell>
          <cell r="BX849">
            <v>6.1731797018182988E-5</v>
          </cell>
          <cell r="BY849">
            <v>6.650980378708482E-5</v>
          </cell>
          <cell r="BZ849">
            <v>-3.1554843459957738E-5</v>
          </cell>
          <cell r="CA849">
            <v>-3.0954858978304856E-5</v>
          </cell>
          <cell r="CB849">
            <v>2.4883243661122378E-5</v>
          </cell>
          <cell r="CC849">
            <v>-6.0398137691208831E-7</v>
          </cell>
          <cell r="CD849">
            <v>1.5712358788277925E-5</v>
          </cell>
          <cell r="CE849">
            <v>3.1417886063422884E-5</v>
          </cell>
          <cell r="CF849">
            <v>2.2752093173039611E-5</v>
          </cell>
          <cell r="CG849">
            <v>-4.5310942198284465E-7</v>
          </cell>
          <cell r="CH849">
            <v>8.4054012603473893E-5</v>
          </cell>
          <cell r="CI849">
            <v>-1.9962849229671065E-5</v>
          </cell>
          <cell r="CJ849">
            <v>9.4742232903399781E-5</v>
          </cell>
          <cell r="CK849">
            <v>1.8340921493376072E-4</v>
          </cell>
          <cell r="CL849">
            <v>5.2596966945372969E-5</v>
          </cell>
          <cell r="CM849">
            <v>-4.3545556387414308E-5</v>
          </cell>
          <cell r="CN849">
            <v>-9.9857022632932058E-6</v>
          </cell>
          <cell r="CO849">
            <v>1.6845030401668737E-6</v>
          </cell>
          <cell r="CP849">
            <v>-6.0712687499631102E-6</v>
          </cell>
          <cell r="CQ849">
            <v>1.7794095185763581E-5</v>
          </cell>
          <cell r="CR849">
            <v>-5.5219374885950856E-5</v>
          </cell>
          <cell r="CS849">
            <v>3.234755678960255E-5</v>
          </cell>
          <cell r="CT849">
            <v>1.5080203752404486E-9</v>
          </cell>
          <cell r="CU849">
            <v>7.5742394315625461E-5</v>
          </cell>
          <cell r="CV849">
            <v>-4.4863437871356382E-5</v>
          </cell>
          <cell r="CW849">
            <v>1.3160210940554862E-4</v>
          </cell>
          <cell r="CX849">
            <v>1.676510891286398E-4</v>
          </cell>
          <cell r="CY849">
            <v>5.7462144823716699E-5</v>
          </cell>
          <cell r="CZ849">
            <v>-3.1563281938673526E-4</v>
          </cell>
          <cell r="DA849">
            <v>7.1431343471317632E-6</v>
          </cell>
          <cell r="DB849">
            <v>-7.6170446100576328E-4</v>
          </cell>
          <cell r="DC849">
            <v>-1.1168047116427715E-5</v>
          </cell>
          <cell r="DD849">
            <v>-1.2136700675569045E-6</v>
          </cell>
          <cell r="DE849">
            <v>-2.368126482465982E-5</v>
          </cell>
          <cell r="DF849">
            <v>6.4209651569058224E-5</v>
          </cell>
          <cell r="DG849">
            <v>2.3431837874454686E-6</v>
          </cell>
          <cell r="DH849">
            <v>-1.465460994154455E-5</v>
          </cell>
          <cell r="DI849">
            <v>-7.503629091587527E-5</v>
          </cell>
          <cell r="DJ849">
            <v>1.3733205575050533E-4</v>
          </cell>
          <cell r="DK849">
            <v>-5.7277314009951397E-4</v>
          </cell>
          <cell r="DL849">
            <v>8.466124090489302E-5</v>
          </cell>
          <cell r="DM849">
            <v>5.2420447907763901E-5</v>
          </cell>
          <cell r="DN849">
            <v>-4.4097524316555337E-5</v>
          </cell>
          <cell r="DO849">
            <v>1.1229821355840386E-4</v>
          </cell>
          <cell r="DP849">
            <v>-5.9570575729139819E-5</v>
          </cell>
          <cell r="DQ849">
            <v>2.8692169607325013E-5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-5.2154869551714E-2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-5.2154869551714E-2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989.34701999998651</v>
          </cell>
          <cell r="G860">
            <v>1146.8287799999816</v>
          </cell>
          <cell r="H860">
            <v>1724.5368199999793</v>
          </cell>
          <cell r="I860">
            <v>1991.8191000000224</v>
          </cell>
          <cell r="J860">
            <v>2305.7579900000128</v>
          </cell>
          <cell r="K860">
            <v>2449.5135000000009</v>
          </cell>
          <cell r="L860">
            <v>2217.1286799999943</v>
          </cell>
          <cell r="M860">
            <v>2220.7776899999881</v>
          </cell>
          <cell r="N860">
            <v>1957.5251999999746</v>
          </cell>
          <cell r="O860">
            <v>1586.9978051304352</v>
          </cell>
          <cell r="P860">
            <v>1068.9173999999766</v>
          </cell>
          <cell r="Q860">
            <v>824.65176999999676</v>
          </cell>
          <cell r="R860">
            <v>20599.434399999678</v>
          </cell>
          <cell r="S860">
            <v>996.8855999999796</v>
          </cell>
          <cell r="T860">
            <v>1115.6543999999994</v>
          </cell>
          <cell r="U860">
            <v>1737.587200000009</v>
          </cell>
          <cell r="V860">
            <v>2006.9280000000144</v>
          </cell>
          <cell r="W860">
            <v>2323.1648000000278</v>
          </cell>
          <cell r="X860">
            <v>2468.1359999999986</v>
          </cell>
          <cell r="Y860">
            <v>2233.9343999999983</v>
          </cell>
          <cell r="Z860">
            <v>2237.6295999999857</v>
          </cell>
          <cell r="AA860">
            <v>1972.4639999999781</v>
          </cell>
          <cell r="AB860">
            <v>1599.0791999999783</v>
          </cell>
          <cell r="AC860">
            <v>1077.0719999999856</v>
          </cell>
          <cell r="AD860">
            <v>830.89919999998529</v>
          </cell>
          <cell r="AE860">
            <v>21265.248230000027</v>
          </cell>
          <cell r="AF860">
            <v>1029.0970799999777</v>
          </cell>
          <cell r="AG860">
            <v>1151.7511599999852</v>
          </cell>
          <cell r="AH860">
            <v>1793.7412200000254</v>
          </cell>
          <cell r="AI860">
            <v>2071.8045000000275</v>
          </cell>
          <cell r="AJ860">
            <v>2398.2933000000194</v>
          </cell>
          <cell r="AK860">
            <v>2547.8925000000163</v>
          </cell>
          <cell r="AL860">
            <v>2306.1027100000065</v>
          </cell>
          <cell r="AM860">
            <v>2309.9364799999748</v>
          </cell>
          <cell r="AN860">
            <v>2036.1476999999722</v>
          </cell>
          <cell r="AO860">
            <v>1650.7596100000083</v>
          </cell>
          <cell r="AP860">
            <v>1111.9095000000088</v>
          </cell>
          <cell r="AQ860">
            <v>857.8124700000044</v>
          </cell>
          <cell r="AR860">
            <v>-9.9195600003004074</v>
          </cell>
          <cell r="AS860">
            <v>-0.44267999997828156</v>
          </cell>
          <cell r="AT860">
            <v>-0.5644800000009127</v>
          </cell>
          <cell r="AU860">
            <v>-0.88536000001477078</v>
          </cell>
          <cell r="AV860">
            <v>-1.0584000000380911</v>
          </cell>
          <cell r="AW860">
            <v>-1.0415999999968335</v>
          </cell>
          <cell r="AX860">
            <v>-1.2347999999765307</v>
          </cell>
          <cell r="AY860">
            <v>-1.0676399999647401</v>
          </cell>
          <cell r="AZ860">
            <v>-1.0415999999968335</v>
          </cell>
          <cell r="BA860">
            <v>-0.9576000000233762</v>
          </cell>
          <cell r="BB860">
            <v>-0.75516000000061467</v>
          </cell>
          <cell r="BC860">
            <v>-0.45360000000800937</v>
          </cell>
          <cell r="BD860">
            <v>-0.41664000001037493</v>
          </cell>
          <cell r="BE860">
            <v>-85.922070000320673</v>
          </cell>
          <cell r="BF860">
            <v>-4.126410000026226</v>
          </cell>
          <cell r="BG860">
            <v>-4.8189300000085495</v>
          </cell>
          <cell r="BH860">
            <v>-7.2279599999310449</v>
          </cell>
          <cell r="BI860">
            <v>-8.3520000000135042</v>
          </cell>
          <cell r="BJ860">
            <v>-9.6822299999766983</v>
          </cell>
          <cell r="BK860">
            <v>-10.309499999973923</v>
          </cell>
          <cell r="BL860">
            <v>-9.3046500000054948</v>
          </cell>
          <cell r="BM860">
            <v>-9.2776799999992363</v>
          </cell>
          <cell r="BN860">
            <v>-8.2998000000370666</v>
          </cell>
          <cell r="BO860">
            <v>-6.6346200000261888</v>
          </cell>
          <cell r="BP860">
            <v>-4.4631000000517815</v>
          </cell>
          <cell r="BQ860">
            <v>-3.4251899999799207</v>
          </cell>
          <cell r="BR860">
            <v>-154.15047999937087</v>
          </cell>
          <cell r="BS860">
            <v>-7.4201599999796599</v>
          </cell>
          <cell r="BT860">
            <v>-8.3036799999536015</v>
          </cell>
          <cell r="BU860">
            <v>-13.012560000061058</v>
          </cell>
          <cell r="BV860">
            <v>-14.995200000004843</v>
          </cell>
          <cell r="BW860">
            <v>-17.377360000042245</v>
          </cell>
          <cell r="BX860">
            <v>-18.479999999981374</v>
          </cell>
          <cell r="BY860">
            <v>-16.749919999972917</v>
          </cell>
          <cell r="BZ860">
            <v>-16.749920000031125</v>
          </cell>
          <cell r="CA860">
            <v>-14.731199999980163</v>
          </cell>
          <cell r="CB860">
            <v>-12.085039999976289</v>
          </cell>
          <cell r="CC860">
            <v>-8.0255999999353662</v>
          </cell>
          <cell r="CD860">
            <v>-6.2198400000343099</v>
          </cell>
          <cell r="CE860">
            <v>-175.17226999998093</v>
          </cell>
          <cell r="CF860">
            <v>-8.4629999999888241</v>
          </cell>
          <cell r="CG860">
            <v>-9.4530799999483861</v>
          </cell>
          <cell r="CH860">
            <v>-14.810249999980442</v>
          </cell>
          <cell r="CI860">
            <v>-17.035200000042096</v>
          </cell>
          <cell r="CJ860">
            <v>-19.775209999992512</v>
          </cell>
          <cell r="CK860">
            <v>-21.021000000007916</v>
          </cell>
          <cell r="CL860">
            <v>-19.069959999993443</v>
          </cell>
          <cell r="CM860">
            <v>-19.013539999956265</v>
          </cell>
          <cell r="CN860">
            <v>-16.73489999998128</v>
          </cell>
          <cell r="CO860">
            <v>-13.569009999977425</v>
          </cell>
          <cell r="CP860">
            <v>-9.1182000000262633</v>
          </cell>
          <cell r="CQ860">
            <v>-7.1089200000278652</v>
          </cell>
          <cell r="CR860">
            <v>-286.99676000047475</v>
          </cell>
          <cell r="CS860">
            <v>-13.889240000047721</v>
          </cell>
          <cell r="CT860">
            <v>-15.559040000080131</v>
          </cell>
          <cell r="CU860">
            <v>-24.156439999933355</v>
          </cell>
          <cell r="CV860">
            <v>-27.986399999936111</v>
          </cell>
          <cell r="CW860">
            <v>-32.313159999903291</v>
          </cell>
          <cell r="CX860">
            <v>-34.362000000081025</v>
          </cell>
          <cell r="CY860">
            <v>-31.115320000040811</v>
          </cell>
          <cell r="CZ860">
            <v>-31.229399999952875</v>
          </cell>
          <cell r="DA860">
            <v>-27.461999999999534</v>
          </cell>
          <cell r="DB860">
            <v>-22.274119999958202</v>
          </cell>
          <cell r="DC860">
            <v>-15.041999999899417</v>
          </cell>
          <cell r="DD860">
            <v>-11.607640000060201</v>
          </cell>
          <cell r="DE860">
            <v>-300.69875000044703</v>
          </cell>
          <cell r="DF860">
            <v>-14.577750000054948</v>
          </cell>
          <cell r="DG860">
            <v>-16.833050000015646</v>
          </cell>
          <cell r="DH860">
            <v>-25.297550000017509</v>
          </cell>
          <cell r="DI860">
            <v>-29.212500000023283</v>
          </cell>
          <cell r="DJ860">
            <v>-33.808599999872968</v>
          </cell>
          <cell r="DK860">
            <v>-35.967000000062399</v>
          </cell>
          <cell r="DL860">
            <v>-32.542249999940395</v>
          </cell>
          <cell r="DM860">
            <v>-32.483350000111386</v>
          </cell>
          <cell r="DN860">
            <v>-28.699499999987893</v>
          </cell>
          <cell r="DO860">
            <v>-23.41274999990128</v>
          </cell>
          <cell r="DP860">
            <v>-15.760499999974854</v>
          </cell>
          <cell r="DQ860">
            <v>-12.103950000018813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0.01</v>
          </cell>
          <cell r="X901">
            <v>0.01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0.01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0.01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0.01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-0.01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-0.05</v>
          </cell>
          <cell r="K903">
            <v>-0.01</v>
          </cell>
          <cell r="L903">
            <v>0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-0.03</v>
          </cell>
          <cell r="R903">
            <v>-0.01</v>
          </cell>
          <cell r="S903">
            <v>0</v>
          </cell>
          <cell r="T903">
            <v>0</v>
          </cell>
          <cell r="U903">
            <v>0.01</v>
          </cell>
          <cell r="V903">
            <v>0</v>
          </cell>
          <cell r="W903">
            <v>-0.04</v>
          </cell>
          <cell r="X903">
            <v>0</v>
          </cell>
          <cell r="Y903">
            <v>-0.01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-0.01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-0.02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0.01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-0.01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-0.01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-0.01</v>
          </cell>
          <cell r="X905">
            <v>0</v>
          </cell>
          <cell r="Y905">
            <v>0</v>
          </cell>
          <cell r="Z905">
            <v>0.01</v>
          </cell>
          <cell r="AA905">
            <v>-0.02</v>
          </cell>
          <cell r="AB905">
            <v>0</v>
          </cell>
          <cell r="AC905">
            <v>-0.01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-0.01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-0.01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-0.01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-0.01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-0.01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-0.01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-0.01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-0.01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-0.01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-0.01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-0.01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-0.01</v>
          </cell>
          <cell r="J1010">
            <v>0</v>
          </cell>
          <cell r="K1010">
            <v>0</v>
          </cell>
          <cell r="L1010">
            <v>0.02</v>
          </cell>
          <cell r="M1010">
            <v>0.03</v>
          </cell>
          <cell r="N1010">
            <v>-0.05</v>
          </cell>
          <cell r="O1010">
            <v>0</v>
          </cell>
          <cell r="P1010">
            <v>0.03</v>
          </cell>
          <cell r="Q1010">
            <v>-0.01</v>
          </cell>
          <cell r="R1010">
            <v>0.01</v>
          </cell>
          <cell r="S1010">
            <v>0</v>
          </cell>
          <cell r="T1010">
            <v>0</v>
          </cell>
          <cell r="U1010">
            <v>0</v>
          </cell>
          <cell r="V1010">
            <v>-0.01</v>
          </cell>
          <cell r="W1010">
            <v>0</v>
          </cell>
          <cell r="X1010">
            <v>0</v>
          </cell>
          <cell r="Y1010">
            <v>0.04</v>
          </cell>
          <cell r="Z1010">
            <v>0.03</v>
          </cell>
          <cell r="AA1010">
            <v>-0.03</v>
          </cell>
          <cell r="AB1010">
            <v>0</v>
          </cell>
          <cell r="AC1010">
            <v>0.01</v>
          </cell>
          <cell r="AD1010">
            <v>-0.05</v>
          </cell>
          <cell r="AE1010">
            <v>0</v>
          </cell>
          <cell r="AF1010">
            <v>0</v>
          </cell>
          <cell r="AG1010">
            <v>0</v>
          </cell>
          <cell r="AH1010">
            <v>-0.02</v>
          </cell>
          <cell r="AI1010">
            <v>0</v>
          </cell>
          <cell r="AJ1010">
            <v>0</v>
          </cell>
          <cell r="AK1010">
            <v>0</v>
          </cell>
          <cell r="AL1010">
            <v>-0.02</v>
          </cell>
          <cell r="AM1010">
            <v>0.02</v>
          </cell>
          <cell r="AN1010">
            <v>-0.04</v>
          </cell>
          <cell r="AO1010">
            <v>0</v>
          </cell>
          <cell r="AP1010">
            <v>-0.03</v>
          </cell>
          <cell r="AQ1010">
            <v>0.03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0.01</v>
          </cell>
          <cell r="G1011">
            <v>0.02</v>
          </cell>
          <cell r="H1011">
            <v>0.02</v>
          </cell>
          <cell r="I1011">
            <v>0</v>
          </cell>
          <cell r="J1011">
            <v>0</v>
          </cell>
          <cell r="K1011">
            <v>0</v>
          </cell>
          <cell r="L1011">
            <v>0.03</v>
          </cell>
          <cell r="M1011">
            <v>0</v>
          </cell>
          <cell r="N1011">
            <v>0.02</v>
          </cell>
          <cell r="O1011">
            <v>0.01</v>
          </cell>
          <cell r="P1011">
            <v>0.01</v>
          </cell>
          <cell r="Q1011">
            <v>0</v>
          </cell>
          <cell r="R1011">
            <v>0.02</v>
          </cell>
          <cell r="S1011">
            <v>0.01</v>
          </cell>
          <cell r="T1011">
            <v>0.01</v>
          </cell>
          <cell r="U1011">
            <v>0.02</v>
          </cell>
          <cell r="V1011">
            <v>0.01</v>
          </cell>
          <cell r="W1011">
            <v>0.1</v>
          </cell>
          <cell r="X1011">
            <v>0</v>
          </cell>
          <cell r="Y1011">
            <v>0.02</v>
          </cell>
          <cell r="Z1011">
            <v>0</v>
          </cell>
          <cell r="AA1011">
            <v>0.02</v>
          </cell>
          <cell r="AB1011">
            <v>0.01</v>
          </cell>
          <cell r="AC1011">
            <v>0</v>
          </cell>
          <cell r="AD1011">
            <v>0.02</v>
          </cell>
          <cell r="AE1011">
            <v>0.02</v>
          </cell>
          <cell r="AF1011">
            <v>0.01</v>
          </cell>
          <cell r="AG1011">
            <v>0.02</v>
          </cell>
          <cell r="AH1011">
            <v>0.02</v>
          </cell>
          <cell r="AI1011">
            <v>-0.01</v>
          </cell>
          <cell r="AJ1011">
            <v>0.02</v>
          </cell>
          <cell r="AK1011">
            <v>0</v>
          </cell>
          <cell r="AL1011">
            <v>0.03</v>
          </cell>
          <cell r="AM1011">
            <v>0</v>
          </cell>
          <cell r="AN1011">
            <v>7.0000000000000007E-2</v>
          </cell>
          <cell r="AO1011">
            <v>0.01</v>
          </cell>
          <cell r="AP1011">
            <v>0.01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-0.02</v>
          </cell>
          <cell r="K1012">
            <v>-0.02</v>
          </cell>
          <cell r="L1012">
            <v>0.01</v>
          </cell>
          <cell r="M1012">
            <v>0.01</v>
          </cell>
          <cell r="N1012">
            <v>0</v>
          </cell>
          <cell r="O1012">
            <v>0</v>
          </cell>
          <cell r="P1012">
            <v>0</v>
          </cell>
          <cell r="Q1012">
            <v>0.01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0.01</v>
          </cell>
          <cell r="W1012">
            <v>-0.01</v>
          </cell>
          <cell r="X1012">
            <v>-0.02</v>
          </cell>
          <cell r="Y1012">
            <v>0.01</v>
          </cell>
          <cell r="Z1012">
            <v>0.02</v>
          </cell>
          <cell r="AA1012">
            <v>0</v>
          </cell>
          <cell r="AB1012">
            <v>0</v>
          </cell>
          <cell r="AC1012">
            <v>0</v>
          </cell>
          <cell r="AD1012">
            <v>0.01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-0.01</v>
          </cell>
          <cell r="AK1012">
            <v>-0.01</v>
          </cell>
          <cell r="AL1012">
            <v>0</v>
          </cell>
          <cell r="AM1012">
            <v>0.02</v>
          </cell>
          <cell r="AN1012">
            <v>0</v>
          </cell>
          <cell r="AO1012">
            <v>0</v>
          </cell>
          <cell r="AP1012">
            <v>0</v>
          </cell>
          <cell r="AQ1012">
            <v>0.02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0.01</v>
          </cell>
          <cell r="G1013">
            <v>0.01</v>
          </cell>
          <cell r="H1013">
            <v>0.01</v>
          </cell>
          <cell r="I1013">
            <v>0.01</v>
          </cell>
          <cell r="J1013">
            <v>0.03</v>
          </cell>
          <cell r="K1013">
            <v>-0.01</v>
          </cell>
          <cell r="L1013">
            <v>0</v>
          </cell>
          <cell r="M1013">
            <v>0.01</v>
          </cell>
          <cell r="N1013">
            <v>-0.02</v>
          </cell>
          <cell r="O1013">
            <v>0</v>
          </cell>
          <cell r="P1013">
            <v>0.01</v>
          </cell>
          <cell r="Q1013">
            <v>0.01</v>
          </cell>
          <cell r="R1013">
            <v>0.01</v>
          </cell>
          <cell r="S1013">
            <v>0.01</v>
          </cell>
          <cell r="T1013">
            <v>0.02</v>
          </cell>
          <cell r="U1013">
            <v>0.02</v>
          </cell>
          <cell r="V1013">
            <v>0.01</v>
          </cell>
          <cell r="W1013">
            <v>-0.04</v>
          </cell>
          <cell r="X1013">
            <v>0.05</v>
          </cell>
          <cell r="Y1013">
            <v>0.02</v>
          </cell>
          <cell r="Z1013">
            <v>-0.01</v>
          </cell>
          <cell r="AA1013">
            <v>-0.01</v>
          </cell>
          <cell r="AB1013">
            <v>0</v>
          </cell>
          <cell r="AC1013">
            <v>0.01</v>
          </cell>
          <cell r="AD1013">
            <v>0.01</v>
          </cell>
          <cell r="AE1013">
            <v>0.02</v>
          </cell>
          <cell r="AF1013">
            <v>0.01</v>
          </cell>
          <cell r="AG1013">
            <v>0.01</v>
          </cell>
          <cell r="AH1013">
            <v>0.01</v>
          </cell>
          <cell r="AI1013">
            <v>0.01</v>
          </cell>
          <cell r="AJ1013">
            <v>0.02</v>
          </cell>
          <cell r="AK1013">
            <v>0</v>
          </cell>
          <cell r="AL1013">
            <v>7.0000000000000007E-2</v>
          </cell>
          <cell r="AM1013">
            <v>-0.01</v>
          </cell>
          <cell r="AN1013">
            <v>-0.01</v>
          </cell>
          <cell r="AO1013">
            <v>0</v>
          </cell>
          <cell r="AP1013">
            <v>0.01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0.01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0.02</v>
          </cell>
          <cell r="G1014">
            <v>0.01</v>
          </cell>
          <cell r="H1014">
            <v>0.01</v>
          </cell>
          <cell r="I1014">
            <v>0</v>
          </cell>
          <cell r="J1014">
            <v>0</v>
          </cell>
          <cell r="K1014">
            <v>0</v>
          </cell>
          <cell r="L1014">
            <v>0.03</v>
          </cell>
          <cell r="M1014">
            <v>0.02</v>
          </cell>
          <cell r="N1014">
            <v>0.01</v>
          </cell>
          <cell r="O1014">
            <v>0.01</v>
          </cell>
          <cell r="P1014">
            <v>0</v>
          </cell>
          <cell r="Q1014">
            <v>0</v>
          </cell>
          <cell r="R1014">
            <v>0.01</v>
          </cell>
          <cell r="S1014">
            <v>-0.01</v>
          </cell>
          <cell r="T1014">
            <v>0</v>
          </cell>
          <cell r="U1014">
            <v>-0.02</v>
          </cell>
          <cell r="V1014">
            <v>0</v>
          </cell>
          <cell r="W1014">
            <v>0.27</v>
          </cell>
          <cell r="X1014">
            <v>0</v>
          </cell>
          <cell r="Y1014">
            <v>0.22</v>
          </cell>
          <cell r="Z1014">
            <v>0.04</v>
          </cell>
          <cell r="AA1014">
            <v>-0.04</v>
          </cell>
          <cell r="AB1014">
            <v>0.03</v>
          </cell>
          <cell r="AC1014">
            <v>0.14000000000000001</v>
          </cell>
          <cell r="AD1014">
            <v>-0.01</v>
          </cell>
          <cell r="AE1014">
            <v>0.01</v>
          </cell>
          <cell r="AF1014">
            <v>0</v>
          </cell>
          <cell r="AG1014">
            <v>0</v>
          </cell>
          <cell r="AH1014">
            <v>0.01</v>
          </cell>
          <cell r="AI1014">
            <v>0</v>
          </cell>
          <cell r="AJ1014">
            <v>0</v>
          </cell>
          <cell r="AK1014">
            <v>0</v>
          </cell>
          <cell r="AL1014">
            <v>0.02</v>
          </cell>
          <cell r="AM1014">
            <v>0</v>
          </cell>
          <cell r="AN1014">
            <v>0.08</v>
          </cell>
          <cell r="AO1014">
            <v>-0.01</v>
          </cell>
          <cell r="AP1014">
            <v>0</v>
          </cell>
          <cell r="AQ1014">
            <v>0.09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0.01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0.01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0.01</v>
          </cell>
          <cell r="G1017">
            <v>0.01</v>
          </cell>
          <cell r="H1017">
            <v>0</v>
          </cell>
          <cell r="I1017">
            <v>-0.01</v>
          </cell>
          <cell r="J1017">
            <v>-0.01</v>
          </cell>
          <cell r="K1017">
            <v>-0.02</v>
          </cell>
          <cell r="L1017">
            <v>0.02</v>
          </cell>
          <cell r="M1017">
            <v>0.01</v>
          </cell>
          <cell r="N1017">
            <v>0</v>
          </cell>
          <cell r="O1017">
            <v>0.01</v>
          </cell>
          <cell r="P1017">
            <v>0.01</v>
          </cell>
          <cell r="Q1017">
            <v>0.02</v>
          </cell>
          <cell r="R1017">
            <v>0.01</v>
          </cell>
          <cell r="S1017">
            <v>0.01</v>
          </cell>
          <cell r="T1017">
            <v>0.01</v>
          </cell>
          <cell r="U1017">
            <v>0.01</v>
          </cell>
          <cell r="V1017">
            <v>-0.01</v>
          </cell>
          <cell r="W1017">
            <v>-0.01</v>
          </cell>
          <cell r="X1017">
            <v>-0.02</v>
          </cell>
          <cell r="Y1017">
            <v>0.02</v>
          </cell>
          <cell r="Z1017">
            <v>0.02</v>
          </cell>
          <cell r="AA1017">
            <v>0.01</v>
          </cell>
          <cell r="AB1017">
            <v>0.01</v>
          </cell>
          <cell r="AC1017">
            <v>0.01</v>
          </cell>
          <cell r="AD1017">
            <v>0.02</v>
          </cell>
          <cell r="AE1017">
            <v>0</v>
          </cell>
          <cell r="AF1017">
            <v>0.01</v>
          </cell>
          <cell r="AG1017">
            <v>0.01</v>
          </cell>
          <cell r="AH1017">
            <v>0</v>
          </cell>
          <cell r="AI1017">
            <v>-0.02</v>
          </cell>
          <cell r="AJ1017">
            <v>-0.01</v>
          </cell>
          <cell r="AK1017">
            <v>-0.01</v>
          </cell>
          <cell r="AL1017">
            <v>0.02</v>
          </cell>
          <cell r="AM1017">
            <v>0.02</v>
          </cell>
          <cell r="AN1017">
            <v>0.01</v>
          </cell>
          <cell r="AO1017">
            <v>0</v>
          </cell>
          <cell r="AP1017">
            <v>0.01</v>
          </cell>
          <cell r="AQ1017">
            <v>0.01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0.02</v>
          </cell>
          <cell r="S1024">
            <v>0.01</v>
          </cell>
          <cell r="T1024">
            <v>0.02</v>
          </cell>
          <cell r="U1024">
            <v>0.02</v>
          </cell>
          <cell r="V1024">
            <v>0.03</v>
          </cell>
          <cell r="W1024">
            <v>0.03</v>
          </cell>
          <cell r="X1024">
            <v>0.03</v>
          </cell>
          <cell r="Y1024">
            <v>0</v>
          </cell>
          <cell r="Z1024">
            <v>0.01</v>
          </cell>
          <cell r="AA1024">
            <v>0.02</v>
          </cell>
          <cell r="AB1024">
            <v>0</v>
          </cell>
          <cell r="AC1024">
            <v>0.02</v>
          </cell>
          <cell r="AD1024">
            <v>0</v>
          </cell>
          <cell r="AE1024">
            <v>0.03</v>
          </cell>
          <cell r="AF1024">
            <v>0.01</v>
          </cell>
          <cell r="AG1024">
            <v>0.03</v>
          </cell>
          <cell r="AH1024">
            <v>0.05</v>
          </cell>
          <cell r="AI1024">
            <v>0.05</v>
          </cell>
          <cell r="AJ1024">
            <v>0.04</v>
          </cell>
          <cell r="AK1024">
            <v>7.0000000000000007E-2</v>
          </cell>
          <cell r="AL1024">
            <v>0.01</v>
          </cell>
          <cell r="AM1024">
            <v>0</v>
          </cell>
          <cell r="AN1024">
            <v>0.04</v>
          </cell>
          <cell r="AO1024">
            <v>0.03</v>
          </cell>
          <cell r="AP1024">
            <v>0.02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0.01</v>
          </cell>
          <cell r="G1026">
            <v>0.01</v>
          </cell>
          <cell r="H1026">
            <v>0</v>
          </cell>
          <cell r="I1026">
            <v>0</v>
          </cell>
          <cell r="J1026">
            <v>0.01</v>
          </cell>
          <cell r="K1026">
            <v>0</v>
          </cell>
          <cell r="L1026">
            <v>0.01</v>
          </cell>
          <cell r="M1026">
            <v>0.02</v>
          </cell>
          <cell r="N1026">
            <v>0.04</v>
          </cell>
          <cell r="O1026">
            <v>0.03</v>
          </cell>
          <cell r="P1026">
            <v>0.01</v>
          </cell>
          <cell r="Q1026">
            <v>0</v>
          </cell>
          <cell r="R1026">
            <v>0.01</v>
          </cell>
          <cell r="S1026">
            <v>0</v>
          </cell>
          <cell r="T1026">
            <v>0.01</v>
          </cell>
          <cell r="U1026">
            <v>0.02</v>
          </cell>
          <cell r="V1026">
            <v>0</v>
          </cell>
          <cell r="W1026">
            <v>0.01</v>
          </cell>
          <cell r="X1026">
            <v>0.01</v>
          </cell>
          <cell r="Y1026">
            <v>0</v>
          </cell>
          <cell r="Z1026">
            <v>0</v>
          </cell>
          <cell r="AA1026">
            <v>0.01</v>
          </cell>
          <cell r="AB1026">
            <v>0.02</v>
          </cell>
          <cell r="AC1026">
            <v>0</v>
          </cell>
          <cell r="AD1026">
            <v>-0.01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0.01</v>
          </cell>
          <cell r="G1030">
            <v>0</v>
          </cell>
          <cell r="H1030">
            <v>0</v>
          </cell>
          <cell r="I1030">
            <v>0.01</v>
          </cell>
          <cell r="J1030">
            <v>0.01</v>
          </cell>
          <cell r="K1030">
            <v>0.02</v>
          </cell>
          <cell r="L1030">
            <v>0</v>
          </cell>
          <cell r="M1030">
            <v>0.01</v>
          </cell>
          <cell r="N1030">
            <v>0.02</v>
          </cell>
          <cell r="O1030">
            <v>0.01</v>
          </cell>
          <cell r="P1030">
            <v>0.01</v>
          </cell>
          <cell r="Q1030">
            <v>0</v>
          </cell>
          <cell r="R1030">
            <v>0.01</v>
          </cell>
          <cell r="S1030">
            <v>0.01</v>
          </cell>
          <cell r="T1030">
            <v>0.01</v>
          </cell>
          <cell r="U1030">
            <v>0.01</v>
          </cell>
          <cell r="V1030">
            <v>0.01</v>
          </cell>
          <cell r="W1030">
            <v>0.01</v>
          </cell>
          <cell r="X1030">
            <v>0.01</v>
          </cell>
          <cell r="Y1030">
            <v>0</v>
          </cell>
          <cell r="Z1030">
            <v>0.01</v>
          </cell>
          <cell r="AA1030">
            <v>0.01</v>
          </cell>
          <cell r="AB1030">
            <v>0</v>
          </cell>
          <cell r="AC1030">
            <v>0.01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0.01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0.01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0.01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-0.08</v>
          </cell>
          <cell r="R1048">
            <v>-0.04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-0.04</v>
          </cell>
          <cell r="AE1048">
            <v>-0.05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-0.05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0.01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0.01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-0.01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-0.05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-0.02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-0.05</v>
          </cell>
          <cell r="AF1073">
            <v>0</v>
          </cell>
          <cell r="AG1073">
            <v>0</v>
          </cell>
          <cell r="AH1073">
            <v>-0.01</v>
          </cell>
          <cell r="AI1073">
            <v>0</v>
          </cell>
          <cell r="AJ1073">
            <v>0</v>
          </cell>
          <cell r="AK1073">
            <v>0</v>
          </cell>
          <cell r="AL1073">
            <v>-0.02</v>
          </cell>
          <cell r="AM1073">
            <v>0.01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-20.260000000000002</v>
          </cell>
          <cell r="S1085">
            <v>0</v>
          </cell>
          <cell r="T1085">
            <v>0</v>
          </cell>
          <cell r="U1085">
            <v>-20.260000000000002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0.03</v>
          </cell>
          <cell r="BF1085">
            <v>0</v>
          </cell>
          <cell r="BG1085">
            <v>0</v>
          </cell>
          <cell r="BH1085">
            <v>0</v>
          </cell>
          <cell r="BI1085">
            <v>0.03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0.14000000000000001</v>
          </cell>
          <cell r="BS1085">
            <v>0</v>
          </cell>
          <cell r="BT1085">
            <v>0</v>
          </cell>
          <cell r="BU1085">
            <v>0.04</v>
          </cell>
          <cell r="BV1085">
            <v>0.1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0.16</v>
          </cell>
          <cell r="CF1085">
            <v>0</v>
          </cell>
          <cell r="CG1085">
            <v>0</v>
          </cell>
          <cell r="CH1085">
            <v>0</v>
          </cell>
          <cell r="CI1085">
            <v>0.16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0.17</v>
          </cell>
          <cell r="CS1085">
            <v>0</v>
          </cell>
          <cell r="CT1085">
            <v>0</v>
          </cell>
          <cell r="CU1085">
            <v>0.09</v>
          </cell>
          <cell r="CV1085">
            <v>0.09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1.41</v>
          </cell>
          <cell r="DF1085">
            <v>0</v>
          </cell>
          <cell r="DG1085">
            <v>0.13</v>
          </cell>
          <cell r="DH1085">
            <v>0.47</v>
          </cell>
          <cell r="DI1085">
            <v>0.62</v>
          </cell>
          <cell r="DJ1085">
            <v>0.1</v>
          </cell>
          <cell r="DK1085">
            <v>0.1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-259.58</v>
          </cell>
          <cell r="S1086">
            <v>-15.84</v>
          </cell>
          <cell r="T1086">
            <v>-21.04</v>
          </cell>
          <cell r="U1086">
            <v>-34.380000000000003</v>
          </cell>
          <cell r="V1086">
            <v>-42.28</v>
          </cell>
          <cell r="W1086">
            <v>-40.33</v>
          </cell>
          <cell r="X1086">
            <v>-41.83</v>
          </cell>
          <cell r="Y1086">
            <v>0</v>
          </cell>
          <cell r="Z1086">
            <v>-16.34</v>
          </cell>
          <cell r="AA1086">
            <v>-23.79</v>
          </cell>
          <cell r="AB1086">
            <v>0</v>
          </cell>
          <cell r="AC1086">
            <v>-27.03</v>
          </cell>
          <cell r="AD1086">
            <v>3.28</v>
          </cell>
          <cell r="AE1086">
            <v>-304.64</v>
          </cell>
          <cell r="AF1086">
            <v>-11.26</v>
          </cell>
          <cell r="AG1086">
            <v>-29.49</v>
          </cell>
          <cell r="AH1086">
            <v>-57.72</v>
          </cell>
          <cell r="AI1086">
            <v>-30.01</v>
          </cell>
          <cell r="AJ1086">
            <v>-39.36</v>
          </cell>
          <cell r="AK1086">
            <v>-55.28</v>
          </cell>
          <cell r="AL1086">
            <v>-7.08</v>
          </cell>
          <cell r="AM1086">
            <v>-1.83</v>
          </cell>
          <cell r="AN1086">
            <v>-34.590000000000003</v>
          </cell>
          <cell r="AO1086">
            <v>-13.65</v>
          </cell>
          <cell r="AP1086">
            <v>-21.59</v>
          </cell>
          <cell r="AQ1086">
            <v>-2.77</v>
          </cell>
          <cell r="AR1086">
            <v>0.23</v>
          </cell>
          <cell r="AS1086">
            <v>0.02</v>
          </cell>
          <cell r="AT1086">
            <v>0.03</v>
          </cell>
          <cell r="AU1086">
            <v>0.01</v>
          </cell>
          <cell r="AV1086">
            <v>0.02</v>
          </cell>
          <cell r="AW1086">
            <v>0.02</v>
          </cell>
          <cell r="AX1086">
            <v>0.08</v>
          </cell>
          <cell r="AY1086">
            <v>0</v>
          </cell>
          <cell r="AZ1086">
            <v>0.01</v>
          </cell>
          <cell r="BA1086">
            <v>0.02</v>
          </cell>
          <cell r="BB1086">
            <v>0.01</v>
          </cell>
          <cell r="BC1086">
            <v>0.01</v>
          </cell>
          <cell r="BD1086">
            <v>0.01</v>
          </cell>
          <cell r="BE1086">
            <v>1.76</v>
          </cell>
          <cell r="BF1086">
            <v>7.0000000000000007E-2</v>
          </cell>
          <cell r="BG1086">
            <v>0.08</v>
          </cell>
          <cell r="BH1086">
            <v>0.27</v>
          </cell>
          <cell r="BI1086">
            <v>0.13</v>
          </cell>
          <cell r="BJ1086">
            <v>0.27</v>
          </cell>
          <cell r="BK1086">
            <v>0.14000000000000001</v>
          </cell>
          <cell r="BL1086">
            <v>0.11</v>
          </cell>
          <cell r="BM1086">
            <v>7.0000000000000007E-2</v>
          </cell>
          <cell r="BN1086">
            <v>0.18</v>
          </cell>
          <cell r="BO1086">
            <v>0.15</v>
          </cell>
          <cell r="BP1086">
            <v>0.22</v>
          </cell>
          <cell r="BQ1086">
            <v>7.0000000000000007E-2</v>
          </cell>
          <cell r="BR1086">
            <v>4.1500000000000004</v>
          </cell>
          <cell r="BS1086">
            <v>0.15</v>
          </cell>
          <cell r="BT1086">
            <v>0.24</v>
          </cell>
          <cell r="BU1086">
            <v>0.56000000000000005</v>
          </cell>
          <cell r="BV1086">
            <v>0.35</v>
          </cell>
          <cell r="BW1086">
            <v>0.57999999999999996</v>
          </cell>
          <cell r="BX1086">
            <v>0.65</v>
          </cell>
          <cell r="BY1086">
            <v>0.17</v>
          </cell>
          <cell r="BZ1086">
            <v>0.26</v>
          </cell>
          <cell r="CA1086">
            <v>0.49</v>
          </cell>
          <cell r="CB1086">
            <v>0.09</v>
          </cell>
          <cell r="CC1086">
            <v>0.38</v>
          </cell>
          <cell r="CD1086">
            <v>0.22</v>
          </cell>
          <cell r="CE1086">
            <v>5.0599999999999996</v>
          </cell>
          <cell r="CF1086">
            <v>0.21</v>
          </cell>
          <cell r="CG1086">
            <v>0.38</v>
          </cell>
          <cell r="CH1086">
            <v>0.48</v>
          </cell>
          <cell r="CI1086">
            <v>0.45</v>
          </cell>
          <cell r="CJ1086">
            <v>0.94</v>
          </cell>
          <cell r="CK1086">
            <v>0.82</v>
          </cell>
          <cell r="CL1086">
            <v>0.19</v>
          </cell>
          <cell r="CM1086">
            <v>0.44</v>
          </cell>
          <cell r="CN1086">
            <v>0.21</v>
          </cell>
          <cell r="CO1086">
            <v>0.24</v>
          </cell>
          <cell r="CP1086">
            <v>0.41</v>
          </cell>
          <cell r="CQ1086">
            <v>0.27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-5.42</v>
          </cell>
          <cell r="G1088">
            <v>-5.88</v>
          </cell>
          <cell r="H1088">
            <v>0</v>
          </cell>
          <cell r="I1088">
            <v>0</v>
          </cell>
          <cell r="J1088">
            <v>-6.43</v>
          </cell>
          <cell r="K1088">
            <v>0</v>
          </cell>
          <cell r="L1088">
            <v>-7.63</v>
          </cell>
          <cell r="M1088">
            <v>-12.94</v>
          </cell>
          <cell r="N1088">
            <v>-30.95</v>
          </cell>
          <cell r="O1088">
            <v>-30.84</v>
          </cell>
          <cell r="P1088">
            <v>-9.23</v>
          </cell>
          <cell r="Q1088">
            <v>0</v>
          </cell>
          <cell r="R1088">
            <v>-65.569999999999993</v>
          </cell>
          <cell r="S1088">
            <v>-2.71</v>
          </cell>
          <cell r="T1088">
            <v>-7.96</v>
          </cell>
          <cell r="U1088">
            <v>-11.08</v>
          </cell>
          <cell r="V1088">
            <v>-1.5</v>
          </cell>
          <cell r="W1088">
            <v>-4.5999999999999996</v>
          </cell>
          <cell r="X1088">
            <v>-8.64</v>
          </cell>
          <cell r="Y1088">
            <v>-3.29</v>
          </cell>
          <cell r="Z1088">
            <v>0</v>
          </cell>
          <cell r="AA1088">
            <v>-6.94</v>
          </cell>
          <cell r="AB1088">
            <v>-24.99</v>
          </cell>
          <cell r="AC1088">
            <v>0</v>
          </cell>
          <cell r="AD1088">
            <v>6.13</v>
          </cell>
          <cell r="AE1088">
            <v>-58.94</v>
          </cell>
          <cell r="AF1088">
            <v>-3.63</v>
          </cell>
          <cell r="AG1088">
            <v>0</v>
          </cell>
          <cell r="AH1088">
            <v>0</v>
          </cell>
          <cell r="AI1088">
            <v>-3.38</v>
          </cell>
          <cell r="AJ1088">
            <v>-16.47</v>
          </cell>
          <cell r="AK1088">
            <v>0</v>
          </cell>
          <cell r="AL1088">
            <v>0</v>
          </cell>
          <cell r="AM1088">
            <v>-0.17</v>
          </cell>
          <cell r="AN1088">
            <v>-10.23</v>
          </cell>
          <cell r="AO1088">
            <v>-27.05</v>
          </cell>
          <cell r="AP1088">
            <v>-0.01</v>
          </cell>
          <cell r="AQ1088">
            <v>2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-53.82</v>
          </cell>
          <cell r="G1089">
            <v>-205.23</v>
          </cell>
          <cell r="H1089">
            <v>-230.4</v>
          </cell>
          <cell r="I1089">
            <v>-831.95</v>
          </cell>
          <cell r="J1089">
            <v>-154.16999999999999</v>
          </cell>
          <cell r="K1089">
            <v>-178.81</v>
          </cell>
          <cell r="L1089">
            <v>-2.74</v>
          </cell>
          <cell r="M1089">
            <v>-19.12</v>
          </cell>
          <cell r="N1089">
            <v>-211.74</v>
          </cell>
          <cell r="O1089">
            <v>-240.34</v>
          </cell>
          <cell r="P1089">
            <v>-120.97</v>
          </cell>
          <cell r="Q1089">
            <v>-37.19</v>
          </cell>
          <cell r="R1089">
            <v>-1605.62</v>
          </cell>
          <cell r="S1089">
            <v>-85.81</v>
          </cell>
          <cell r="T1089">
            <v>-175.91</v>
          </cell>
          <cell r="U1089">
            <v>-228.07</v>
          </cell>
          <cell r="V1089">
            <v>-475.18</v>
          </cell>
          <cell r="W1089">
            <v>-194.37</v>
          </cell>
          <cell r="X1089">
            <v>-81.55</v>
          </cell>
          <cell r="Y1089">
            <v>-0.14000000000000001</v>
          </cell>
          <cell r="Z1089">
            <v>-9.77</v>
          </cell>
          <cell r="AA1089">
            <v>-113.06</v>
          </cell>
          <cell r="AB1089">
            <v>-195.95</v>
          </cell>
          <cell r="AC1089">
            <v>-46.77</v>
          </cell>
          <cell r="AD1089">
            <v>0.96</v>
          </cell>
          <cell r="AE1089">
            <v>-2009.37</v>
          </cell>
          <cell r="AF1089">
            <v>-37.31</v>
          </cell>
          <cell r="AG1089">
            <v>-116.35</v>
          </cell>
          <cell r="AH1089">
            <v>-137.28</v>
          </cell>
          <cell r="AI1089">
            <v>-677.95</v>
          </cell>
          <cell r="AJ1089">
            <v>-186.49</v>
          </cell>
          <cell r="AK1089">
            <v>-278.2</v>
          </cell>
          <cell r="AL1089">
            <v>-20.58</v>
          </cell>
          <cell r="AM1089">
            <v>-8.5500000000000007</v>
          </cell>
          <cell r="AN1089">
            <v>-146.06</v>
          </cell>
          <cell r="AO1089">
            <v>-250.87</v>
          </cell>
          <cell r="AP1089">
            <v>-152.69999999999999</v>
          </cell>
          <cell r="AQ1089">
            <v>2.98</v>
          </cell>
          <cell r="AR1089">
            <v>0.85</v>
          </cell>
          <cell r="AS1089">
            <v>0.02</v>
          </cell>
          <cell r="AT1089">
            <v>0</v>
          </cell>
          <cell r="AU1089">
            <v>0.12</v>
          </cell>
          <cell r="AV1089">
            <v>0.26</v>
          </cell>
          <cell r="AW1089">
            <v>0.21</v>
          </cell>
          <cell r="AX1089">
            <v>0.08</v>
          </cell>
          <cell r="AY1089">
            <v>0</v>
          </cell>
          <cell r="AZ1089">
            <v>0</v>
          </cell>
          <cell r="BA1089">
            <v>0.04</v>
          </cell>
          <cell r="BB1089">
            <v>0.04</v>
          </cell>
          <cell r="BC1089">
            <v>0.04</v>
          </cell>
          <cell r="BD1089">
            <v>0.03</v>
          </cell>
          <cell r="BE1089">
            <v>6.53</v>
          </cell>
          <cell r="BF1089">
            <v>0.17</v>
          </cell>
          <cell r="BG1089">
            <v>0.23</v>
          </cell>
          <cell r="BH1089">
            <v>0.28999999999999998</v>
          </cell>
          <cell r="BI1089">
            <v>2.5299999999999998</v>
          </cell>
          <cell r="BJ1089">
            <v>0.85</v>
          </cell>
          <cell r="BK1089">
            <v>0.46</v>
          </cell>
          <cell r="BL1089">
            <v>0</v>
          </cell>
          <cell r="BM1089">
            <v>0</v>
          </cell>
          <cell r="BN1089">
            <v>0.16</v>
          </cell>
          <cell r="BO1089">
            <v>0.55000000000000004</v>
          </cell>
          <cell r="BP1089">
            <v>0.97</v>
          </cell>
          <cell r="BQ1089">
            <v>0.33</v>
          </cell>
          <cell r="BR1089">
            <v>19.29</v>
          </cell>
          <cell r="BS1089">
            <v>0.56999999999999995</v>
          </cell>
          <cell r="BT1089">
            <v>0.8</v>
          </cell>
          <cell r="BU1089">
            <v>2.4300000000000002</v>
          </cell>
          <cell r="BV1089">
            <v>5.33</v>
          </cell>
          <cell r="BW1089">
            <v>2.64</v>
          </cell>
          <cell r="BX1089">
            <v>2.81</v>
          </cell>
          <cell r="BY1089">
            <v>0</v>
          </cell>
          <cell r="BZ1089">
            <v>0</v>
          </cell>
          <cell r="CA1089">
            <v>1.55</v>
          </cell>
          <cell r="CB1089">
            <v>1.49</v>
          </cell>
          <cell r="CC1089">
            <v>1.1299999999999999</v>
          </cell>
          <cell r="CD1089">
            <v>0.54</v>
          </cell>
          <cell r="CE1089">
            <v>18.190000000000001</v>
          </cell>
          <cell r="CF1089">
            <v>0.56000000000000005</v>
          </cell>
          <cell r="CG1089">
            <v>0.95</v>
          </cell>
          <cell r="CH1089">
            <v>2.6</v>
          </cell>
          <cell r="CI1089">
            <v>5.32</v>
          </cell>
          <cell r="CJ1089">
            <v>1.92</v>
          </cell>
          <cell r="CK1089">
            <v>2.2799999999999998</v>
          </cell>
          <cell r="CL1089">
            <v>0.19</v>
          </cell>
          <cell r="CM1089">
            <v>0</v>
          </cell>
          <cell r="CN1089">
            <v>1.34</v>
          </cell>
          <cell r="CO1089">
            <v>1.51</v>
          </cell>
          <cell r="CP1089">
            <v>1.23</v>
          </cell>
          <cell r="CQ1089">
            <v>0.3</v>
          </cell>
          <cell r="CR1089">
            <v>37.4</v>
          </cell>
          <cell r="CS1089">
            <v>0.99</v>
          </cell>
          <cell r="CT1089">
            <v>2.06</v>
          </cell>
          <cell r="CU1089">
            <v>3.51</v>
          </cell>
          <cell r="CV1089">
            <v>9.92</v>
          </cell>
          <cell r="CW1089">
            <v>6.19</v>
          </cell>
          <cell r="CX1089">
            <v>4.9000000000000004</v>
          </cell>
          <cell r="CY1089">
            <v>0.25</v>
          </cell>
          <cell r="CZ1089">
            <v>0.24</v>
          </cell>
          <cell r="DA1089">
            <v>3.39</v>
          </cell>
          <cell r="DB1089">
            <v>2.66</v>
          </cell>
          <cell r="DC1089">
            <v>2.61</v>
          </cell>
          <cell r="DD1089">
            <v>0.69</v>
          </cell>
          <cell r="DE1089">
            <v>39.979999999999997</v>
          </cell>
          <cell r="DF1089">
            <v>1.67</v>
          </cell>
          <cell r="DG1089">
            <v>4.8499999999999996</v>
          </cell>
          <cell r="DH1089">
            <v>3.96</v>
          </cell>
          <cell r="DI1089">
            <v>8.24</v>
          </cell>
          <cell r="DJ1089">
            <v>5.78</v>
          </cell>
          <cell r="DK1089">
            <v>6.84</v>
          </cell>
          <cell r="DL1089">
            <v>1.1399999999999999</v>
          </cell>
          <cell r="DM1089">
            <v>0</v>
          </cell>
          <cell r="DN1089">
            <v>1.25</v>
          </cell>
          <cell r="DO1089">
            <v>3.52</v>
          </cell>
          <cell r="DP1089">
            <v>1.5</v>
          </cell>
          <cell r="DQ1089">
            <v>1.23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-16.690000000000001</v>
          </cell>
          <cell r="H1090">
            <v>-23.33</v>
          </cell>
          <cell r="I1090">
            <v>-211.22</v>
          </cell>
          <cell r="J1090">
            <v>-83.4</v>
          </cell>
          <cell r="K1090">
            <v>-22.91</v>
          </cell>
          <cell r="L1090">
            <v>0</v>
          </cell>
          <cell r="M1090">
            <v>0</v>
          </cell>
          <cell r="N1090">
            <v>0</v>
          </cell>
          <cell r="O1090">
            <v>-40.590000000000003</v>
          </cell>
          <cell r="P1090">
            <v>0</v>
          </cell>
          <cell r="Q1090">
            <v>0</v>
          </cell>
          <cell r="R1090">
            <v>-827.31</v>
          </cell>
          <cell r="S1090">
            <v>-44.84</v>
          </cell>
          <cell r="T1090">
            <v>-61.05</v>
          </cell>
          <cell r="U1090">
            <v>-194.51</v>
          </cell>
          <cell r="V1090">
            <v>-303.26</v>
          </cell>
          <cell r="W1090">
            <v>-22.5</v>
          </cell>
          <cell r="X1090">
            <v>-31.06</v>
          </cell>
          <cell r="Y1090">
            <v>0</v>
          </cell>
          <cell r="Z1090">
            <v>0</v>
          </cell>
          <cell r="AA1090">
            <v>-56.89</v>
          </cell>
          <cell r="AB1090">
            <v>-33.93</v>
          </cell>
          <cell r="AC1090">
            <v>-79.27</v>
          </cell>
          <cell r="AD1090">
            <v>0</v>
          </cell>
          <cell r="AE1090">
            <v>-1387.34</v>
          </cell>
          <cell r="AF1090">
            <v>-45.13</v>
          </cell>
          <cell r="AG1090">
            <v>-52.38</v>
          </cell>
          <cell r="AH1090">
            <v>-203.74</v>
          </cell>
          <cell r="AI1090">
            <v>-553.25</v>
          </cell>
          <cell r="AJ1090">
            <v>-105.09</v>
          </cell>
          <cell r="AK1090">
            <v>-109.1</v>
          </cell>
          <cell r="AL1090">
            <v>0</v>
          </cell>
          <cell r="AM1090">
            <v>-25.59</v>
          </cell>
          <cell r="AN1090">
            <v>-31.83</v>
          </cell>
          <cell r="AO1090">
            <v>-158.01</v>
          </cell>
          <cell r="AP1090">
            <v>-112.09</v>
          </cell>
          <cell r="AQ1090">
            <v>8.89</v>
          </cell>
          <cell r="AR1090">
            <v>0.91</v>
          </cell>
          <cell r="AS1090">
            <v>0</v>
          </cell>
          <cell r="AT1090">
            <v>0.03</v>
          </cell>
          <cell r="AU1090">
            <v>7.0000000000000007E-2</v>
          </cell>
          <cell r="AV1090">
            <v>0.23</v>
          </cell>
          <cell r="AW1090">
            <v>0.13</v>
          </cell>
          <cell r="AX1090">
            <v>0.1</v>
          </cell>
          <cell r="AY1090">
            <v>0.03</v>
          </cell>
          <cell r="AZ1090">
            <v>0</v>
          </cell>
          <cell r="BA1090">
            <v>7.0000000000000007E-2</v>
          </cell>
          <cell r="BB1090">
            <v>0.1</v>
          </cell>
          <cell r="BC1090">
            <v>0.06</v>
          </cell>
          <cell r="BD1090">
            <v>0.08</v>
          </cell>
          <cell r="BE1090">
            <v>8.93</v>
          </cell>
          <cell r="BF1090">
            <v>0.46</v>
          </cell>
          <cell r="BG1090">
            <v>0.36</v>
          </cell>
          <cell r="BH1090">
            <v>0.88</v>
          </cell>
          <cell r="BI1090">
            <v>2.2599999999999998</v>
          </cell>
          <cell r="BJ1090">
            <v>1.29</v>
          </cell>
          <cell r="BK1090">
            <v>1.38</v>
          </cell>
          <cell r="BL1090">
            <v>0.02</v>
          </cell>
          <cell r="BM1090">
            <v>0</v>
          </cell>
          <cell r="BN1090">
            <v>0.55000000000000004</v>
          </cell>
          <cell r="BO1090">
            <v>0.74</v>
          </cell>
          <cell r="BP1090">
            <v>0.63</v>
          </cell>
          <cell r="BQ1090">
            <v>0.36</v>
          </cell>
          <cell r="BR1090">
            <v>20.46</v>
          </cell>
          <cell r="BS1090">
            <v>0.85</v>
          </cell>
          <cell r="BT1090">
            <v>1.17</v>
          </cell>
          <cell r="BU1090">
            <v>2.13</v>
          </cell>
          <cell r="BV1090">
            <v>3.61</v>
          </cell>
          <cell r="BW1090">
            <v>3.09</v>
          </cell>
          <cell r="BX1090">
            <v>4.25</v>
          </cell>
          <cell r="BY1090">
            <v>0.2</v>
          </cell>
          <cell r="BZ1090">
            <v>7.0000000000000007E-2</v>
          </cell>
          <cell r="CA1090">
            <v>0.96</v>
          </cell>
          <cell r="CB1090">
            <v>1.87</v>
          </cell>
          <cell r="CC1090">
            <v>1.64</v>
          </cell>
          <cell r="CD1090">
            <v>0.61</v>
          </cell>
          <cell r="CE1090">
            <v>22.87</v>
          </cell>
          <cell r="CF1090">
            <v>0.67</v>
          </cell>
          <cell r="CG1090">
            <v>1.7</v>
          </cell>
          <cell r="CH1090">
            <v>2.87</v>
          </cell>
          <cell r="CI1090">
            <v>4.29</v>
          </cell>
          <cell r="CJ1090">
            <v>4.38</v>
          </cell>
          <cell r="CK1090">
            <v>3.25</v>
          </cell>
          <cell r="CL1090">
            <v>0.68</v>
          </cell>
          <cell r="CM1090">
            <v>0.21</v>
          </cell>
          <cell r="CN1090">
            <v>1.27</v>
          </cell>
          <cell r="CO1090">
            <v>1.49</v>
          </cell>
          <cell r="CP1090">
            <v>1.35</v>
          </cell>
          <cell r="CQ1090">
            <v>0.72</v>
          </cell>
          <cell r="CR1090">
            <v>41.39</v>
          </cell>
          <cell r="CS1090">
            <v>1.51</v>
          </cell>
          <cell r="CT1090">
            <v>2.71</v>
          </cell>
          <cell r="CU1090">
            <v>5.13</v>
          </cell>
          <cell r="CV1090">
            <v>7.13</v>
          </cell>
          <cell r="CW1090">
            <v>5.68</v>
          </cell>
          <cell r="CX1090">
            <v>6.19</v>
          </cell>
          <cell r="CY1090">
            <v>0.92</v>
          </cell>
          <cell r="CZ1090">
            <v>0.9</v>
          </cell>
          <cell r="DA1090">
            <v>1.67</v>
          </cell>
          <cell r="DB1090">
            <v>4.6399999999999997</v>
          </cell>
          <cell r="DC1090">
            <v>3.27</v>
          </cell>
          <cell r="DD1090">
            <v>1.64</v>
          </cell>
          <cell r="DE1090">
            <v>40.58</v>
          </cell>
          <cell r="DF1090">
            <v>2.3199999999999998</v>
          </cell>
          <cell r="DG1090">
            <v>3.48</v>
          </cell>
          <cell r="DH1090">
            <v>5.21</v>
          </cell>
          <cell r="DI1090">
            <v>7.41</v>
          </cell>
          <cell r="DJ1090">
            <v>6.62</v>
          </cell>
          <cell r="DK1090">
            <v>6.35</v>
          </cell>
          <cell r="DL1090">
            <v>0.86</v>
          </cell>
          <cell r="DM1090">
            <v>0.72</v>
          </cell>
          <cell r="DN1090">
            <v>0.73</v>
          </cell>
          <cell r="DO1090">
            <v>2.85</v>
          </cell>
          <cell r="DP1090">
            <v>2.5099999999999998</v>
          </cell>
          <cell r="DQ1090">
            <v>1.52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-354</v>
          </cell>
          <cell r="G1091">
            <v>-402.33</v>
          </cell>
          <cell r="H1091">
            <v>-425.55</v>
          </cell>
          <cell r="I1091">
            <v>-670.88</v>
          </cell>
          <cell r="J1091">
            <v>-789.33</v>
          </cell>
          <cell r="K1091">
            <v>-1104.1099999999999</v>
          </cell>
          <cell r="L1091">
            <v>-262.07</v>
          </cell>
          <cell r="M1091">
            <v>-820.18</v>
          </cell>
          <cell r="N1091">
            <v>-822.77</v>
          </cell>
          <cell r="O1091">
            <v>-705.92</v>
          </cell>
          <cell r="P1091">
            <v>-550.04</v>
          </cell>
          <cell r="Q1091">
            <v>-80.16</v>
          </cell>
          <cell r="R1091">
            <v>-4164.3599999999997</v>
          </cell>
          <cell r="S1091">
            <v>-229.98</v>
          </cell>
          <cell r="T1091">
            <v>-341.47</v>
          </cell>
          <cell r="U1091">
            <v>-361.92</v>
          </cell>
          <cell r="V1091">
            <v>-491.57</v>
          </cell>
          <cell r="W1091">
            <v>-439.71</v>
          </cell>
          <cell r="X1091">
            <v>-483.89</v>
          </cell>
          <cell r="Y1091">
            <v>-134.61000000000001</v>
          </cell>
          <cell r="Z1091">
            <v>-453.03</v>
          </cell>
          <cell r="AA1091">
            <v>-439.1</v>
          </cell>
          <cell r="AB1091">
            <v>-408.65</v>
          </cell>
          <cell r="AC1091">
            <v>-400.27</v>
          </cell>
          <cell r="AD1091">
            <v>19.850000000000001</v>
          </cell>
          <cell r="AE1091">
            <v>-4910.33</v>
          </cell>
          <cell r="AF1091">
            <v>-279.63</v>
          </cell>
          <cell r="AG1091">
            <v>-376.19</v>
          </cell>
          <cell r="AH1091">
            <v>-481.91</v>
          </cell>
          <cell r="AI1091">
            <v>-324.89</v>
          </cell>
          <cell r="AJ1091">
            <v>-609.07000000000005</v>
          </cell>
          <cell r="AK1091">
            <v>-877.48</v>
          </cell>
          <cell r="AL1091">
            <v>-127.94</v>
          </cell>
          <cell r="AM1091">
            <v>-539.55999999999995</v>
          </cell>
          <cell r="AN1091">
            <v>-593.36</v>
          </cell>
          <cell r="AO1091">
            <v>-450.55</v>
          </cell>
          <cell r="AP1091">
            <v>-411.6</v>
          </cell>
          <cell r="AQ1091">
            <v>161.84</v>
          </cell>
          <cell r="AR1091">
            <v>2.5</v>
          </cell>
          <cell r="AS1091">
            <v>0.08</v>
          </cell>
          <cell r="AT1091">
            <v>0.31</v>
          </cell>
          <cell r="AU1091">
            <v>0.18</v>
          </cell>
          <cell r="AV1091">
            <v>0.15</v>
          </cell>
          <cell r="AW1091">
            <v>0.18</v>
          </cell>
          <cell r="AX1091">
            <v>0.36</v>
          </cell>
          <cell r="AY1091">
            <v>0.25</v>
          </cell>
          <cell r="AZ1091">
            <v>0.18</v>
          </cell>
          <cell r="BA1091">
            <v>0.32</v>
          </cell>
          <cell r="BB1091">
            <v>0.18</v>
          </cell>
          <cell r="BC1091">
            <v>0.15</v>
          </cell>
          <cell r="BD1091">
            <v>0.14000000000000001</v>
          </cell>
          <cell r="BE1091">
            <v>23.53</v>
          </cell>
          <cell r="BF1091">
            <v>1.34</v>
          </cell>
          <cell r="BG1091">
            <v>1.51</v>
          </cell>
          <cell r="BH1091">
            <v>1.8</v>
          </cell>
          <cell r="BI1091">
            <v>1.22</v>
          </cell>
          <cell r="BJ1091">
            <v>2.63</v>
          </cell>
          <cell r="BK1091">
            <v>3.91</v>
          </cell>
          <cell r="BL1091">
            <v>2.75</v>
          </cell>
          <cell r="BM1091">
            <v>1.69</v>
          </cell>
          <cell r="BN1091">
            <v>1.98</v>
          </cell>
          <cell r="BO1091">
            <v>1.97</v>
          </cell>
          <cell r="BP1091">
            <v>1.46</v>
          </cell>
          <cell r="BQ1091">
            <v>1.29</v>
          </cell>
          <cell r="BR1091">
            <v>22.93</v>
          </cell>
          <cell r="BS1091">
            <v>1.84</v>
          </cell>
          <cell r="BT1091">
            <v>1.6</v>
          </cell>
          <cell r="BU1091">
            <v>1.1399999999999999</v>
          </cell>
          <cell r="BV1091">
            <v>0.56999999999999995</v>
          </cell>
          <cell r="BW1091">
            <v>2.93</v>
          </cell>
          <cell r="BX1091">
            <v>2.2000000000000002</v>
          </cell>
          <cell r="BY1091">
            <v>2.97</v>
          </cell>
          <cell r="BZ1091">
            <v>3.04</v>
          </cell>
          <cell r="CA1091">
            <v>2.27</v>
          </cell>
          <cell r="CB1091">
            <v>1.91</v>
          </cell>
          <cell r="CC1091">
            <v>0.97</v>
          </cell>
          <cell r="CD1091">
            <v>1.5</v>
          </cell>
          <cell r="CE1091">
            <v>27.2</v>
          </cell>
          <cell r="CF1091">
            <v>1.83</v>
          </cell>
          <cell r="CG1091">
            <v>1.73</v>
          </cell>
          <cell r="CH1091">
            <v>1.28</v>
          </cell>
          <cell r="CI1091">
            <v>0.96</v>
          </cell>
          <cell r="CJ1091">
            <v>2.82</v>
          </cell>
          <cell r="CK1091">
            <v>3.69</v>
          </cell>
          <cell r="CL1091">
            <v>4.0199999999999996</v>
          </cell>
          <cell r="CM1091">
            <v>2.78</v>
          </cell>
          <cell r="CN1091">
            <v>2.4500000000000002</v>
          </cell>
          <cell r="CO1091">
            <v>2.2400000000000002</v>
          </cell>
          <cell r="CP1091">
            <v>1.83</v>
          </cell>
          <cell r="CQ1091">
            <v>1.57</v>
          </cell>
          <cell r="CR1091">
            <v>40.85</v>
          </cell>
          <cell r="CS1091">
            <v>2.38</v>
          </cell>
          <cell r="CT1091">
            <v>2.0699999999999998</v>
          </cell>
          <cell r="CU1091">
            <v>2.97</v>
          </cell>
          <cell r="CV1091">
            <v>2.16</v>
          </cell>
          <cell r="CW1091">
            <v>4.16</v>
          </cell>
          <cell r="CX1091">
            <v>4.21</v>
          </cell>
          <cell r="CY1091">
            <v>7.51</v>
          </cell>
          <cell r="CZ1091">
            <v>5.08</v>
          </cell>
          <cell r="DA1091">
            <v>3.87</v>
          </cell>
          <cell r="DB1091">
            <v>1.46</v>
          </cell>
          <cell r="DC1091">
            <v>3.04</v>
          </cell>
          <cell r="DD1091">
            <v>1.95</v>
          </cell>
          <cell r="DE1091">
            <v>-186.82</v>
          </cell>
          <cell r="DF1091">
            <v>2.88</v>
          </cell>
          <cell r="DG1091">
            <v>2.12</v>
          </cell>
          <cell r="DH1091">
            <v>3.73</v>
          </cell>
          <cell r="DI1091">
            <v>2.35</v>
          </cell>
          <cell r="DJ1091">
            <v>5.17</v>
          </cell>
          <cell r="DK1091">
            <v>-222.74</v>
          </cell>
          <cell r="DL1091">
            <v>5.59</v>
          </cell>
          <cell r="DM1091">
            <v>3.4</v>
          </cell>
          <cell r="DN1091">
            <v>3.1</v>
          </cell>
          <cell r="DO1091">
            <v>3.26</v>
          </cell>
          <cell r="DP1091">
            <v>2.5</v>
          </cell>
          <cell r="DQ1091">
            <v>1.82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-96.54</v>
          </cell>
          <cell r="G1092">
            <v>-53.99</v>
          </cell>
          <cell r="H1092">
            <v>-81.739999999999995</v>
          </cell>
          <cell r="I1092">
            <v>-73.33</v>
          </cell>
          <cell r="J1092">
            <v>-160.33000000000001</v>
          </cell>
          <cell r="K1092">
            <v>-208.02</v>
          </cell>
          <cell r="L1092">
            <v>-54.45</v>
          </cell>
          <cell r="M1092">
            <v>-112.99</v>
          </cell>
          <cell r="N1092">
            <v>-201.99</v>
          </cell>
          <cell r="O1092">
            <v>-83.92</v>
          </cell>
          <cell r="P1092">
            <v>-105.82</v>
          </cell>
          <cell r="Q1092">
            <v>5.55</v>
          </cell>
          <cell r="R1092">
            <v>-1261.68</v>
          </cell>
          <cell r="S1092">
            <v>-107.03</v>
          </cell>
          <cell r="T1092">
            <v>-79.569999999999993</v>
          </cell>
          <cell r="U1092">
            <v>-89.04</v>
          </cell>
          <cell r="V1092">
            <v>-125.85</v>
          </cell>
          <cell r="W1092">
            <v>-124.29</v>
          </cell>
          <cell r="X1092">
            <v>-112.88</v>
          </cell>
          <cell r="Y1092">
            <v>-87.05</v>
          </cell>
          <cell r="Z1092">
            <v>-162.12</v>
          </cell>
          <cell r="AA1092">
            <v>-230.18</v>
          </cell>
          <cell r="AB1092">
            <v>-64.08</v>
          </cell>
          <cell r="AC1092">
            <v>-121.51</v>
          </cell>
          <cell r="AD1092">
            <v>41.93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-0.46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0.1</v>
          </cell>
          <cell r="BF1093">
            <v>0</v>
          </cell>
          <cell r="BG1093">
            <v>0</v>
          </cell>
          <cell r="BH1093">
            <v>0</v>
          </cell>
          <cell r="BI1093">
            <v>0.1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0.25</v>
          </cell>
          <cell r="BS1093">
            <v>0</v>
          </cell>
          <cell r="BT1093">
            <v>0</v>
          </cell>
          <cell r="BU1093">
            <v>0.06</v>
          </cell>
          <cell r="BV1093">
            <v>0.18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0.14000000000000001</v>
          </cell>
          <cell r="CF1093">
            <v>0</v>
          </cell>
          <cell r="CG1093">
            <v>0</v>
          </cell>
          <cell r="CH1093">
            <v>0</v>
          </cell>
          <cell r="CI1093">
            <v>0.14000000000000001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0.4</v>
          </cell>
          <cell r="CS1093">
            <v>0</v>
          </cell>
          <cell r="CT1093">
            <v>0</v>
          </cell>
          <cell r="CU1093">
            <v>0.18</v>
          </cell>
          <cell r="CV1093">
            <v>0.22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2.92</v>
          </cell>
          <cell r="DF1093">
            <v>0</v>
          </cell>
          <cell r="DG1093">
            <v>0.08</v>
          </cell>
          <cell r="DH1093">
            <v>0.9</v>
          </cell>
          <cell r="DI1093">
            <v>0.98</v>
          </cell>
          <cell r="DJ1093">
            <v>0.23</v>
          </cell>
          <cell r="DK1093">
            <v>0.47</v>
          </cell>
          <cell r="DL1093">
            <v>0</v>
          </cell>
          <cell r="DM1093">
            <v>0</v>
          </cell>
          <cell r="DN1093">
            <v>0</v>
          </cell>
          <cell r="DO1093">
            <v>0.1</v>
          </cell>
          <cell r="DP1093">
            <v>0.15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-76.75</v>
          </cell>
          <cell r="J1095">
            <v>0</v>
          </cell>
          <cell r="K1095">
            <v>0</v>
          </cell>
          <cell r="L1095">
            <v>-4.53</v>
          </cell>
          <cell r="M1095">
            <v>-6.17</v>
          </cell>
          <cell r="N1095">
            <v>-46.58</v>
          </cell>
          <cell r="O1095">
            <v>0</v>
          </cell>
          <cell r="P1095">
            <v>0</v>
          </cell>
          <cell r="Q1095">
            <v>0</v>
          </cell>
          <cell r="R1095">
            <v>-180.46</v>
          </cell>
          <cell r="S1095">
            <v>0</v>
          </cell>
          <cell r="T1095">
            <v>0</v>
          </cell>
          <cell r="U1095">
            <v>0</v>
          </cell>
          <cell r="V1095">
            <v>-93.71</v>
          </cell>
          <cell r="W1095">
            <v>0</v>
          </cell>
          <cell r="X1095">
            <v>0</v>
          </cell>
          <cell r="Y1095">
            <v>-14.86</v>
          </cell>
          <cell r="Z1095">
            <v>-13.3</v>
          </cell>
          <cell r="AA1095">
            <v>-58.59</v>
          </cell>
          <cell r="AB1095">
            <v>0</v>
          </cell>
          <cell r="AC1095">
            <v>0</v>
          </cell>
          <cell r="AD1095">
            <v>0</v>
          </cell>
          <cell r="AE1095">
            <v>-230.28</v>
          </cell>
          <cell r="AF1095">
            <v>0</v>
          </cell>
          <cell r="AG1095">
            <v>0</v>
          </cell>
          <cell r="AH1095">
            <v>0</v>
          </cell>
          <cell r="AI1095">
            <v>-88.98</v>
          </cell>
          <cell r="AJ1095">
            <v>0</v>
          </cell>
          <cell r="AK1095">
            <v>0</v>
          </cell>
          <cell r="AL1095">
            <v>0</v>
          </cell>
          <cell r="AM1095">
            <v>-11.95</v>
          </cell>
          <cell r="AN1095">
            <v>-105.02</v>
          </cell>
          <cell r="AO1095">
            <v>-17.329999999999998</v>
          </cell>
          <cell r="AP1095">
            <v>-7.85</v>
          </cell>
          <cell r="AQ1095">
            <v>0.85</v>
          </cell>
          <cell r="AR1095">
            <v>0.09</v>
          </cell>
          <cell r="AS1095">
            <v>0</v>
          </cell>
          <cell r="AT1095">
            <v>0</v>
          </cell>
          <cell r="AU1095">
            <v>0</v>
          </cell>
          <cell r="AV1095">
            <v>0.01</v>
          </cell>
          <cell r="AW1095">
            <v>0</v>
          </cell>
          <cell r="AX1095">
            <v>0</v>
          </cell>
          <cell r="AY1095">
            <v>0.02</v>
          </cell>
          <cell r="AZ1095">
            <v>0.02</v>
          </cell>
          <cell r="BA1095">
            <v>0.02</v>
          </cell>
          <cell r="BB1095">
            <v>0.02</v>
          </cell>
          <cell r="BC1095">
            <v>0</v>
          </cell>
          <cell r="BD1095">
            <v>0</v>
          </cell>
          <cell r="BE1095">
            <v>0.82</v>
          </cell>
          <cell r="BF1095">
            <v>0.02</v>
          </cell>
          <cell r="BG1095">
            <v>0</v>
          </cell>
          <cell r="BH1095">
            <v>0</v>
          </cell>
          <cell r="BI1095">
            <v>0.23</v>
          </cell>
          <cell r="BJ1095">
            <v>0</v>
          </cell>
          <cell r="BK1095">
            <v>0</v>
          </cell>
          <cell r="BL1095">
            <v>0.13</v>
          </cell>
          <cell r="BM1095">
            <v>0.02</v>
          </cell>
          <cell r="BN1095">
            <v>0.25</v>
          </cell>
          <cell r="BO1095">
            <v>0.12</v>
          </cell>
          <cell r="BP1095">
            <v>0.05</v>
          </cell>
          <cell r="BQ1095">
            <v>0</v>
          </cell>
          <cell r="BR1095">
            <v>1.72</v>
          </cell>
          <cell r="BS1095">
            <v>0.02</v>
          </cell>
          <cell r="BT1095">
            <v>0</v>
          </cell>
          <cell r="BU1095">
            <v>0</v>
          </cell>
          <cell r="BV1095">
            <v>0.18</v>
          </cell>
          <cell r="BW1095">
            <v>0</v>
          </cell>
          <cell r="BX1095">
            <v>0.4</v>
          </cell>
          <cell r="BY1095">
            <v>0.46</v>
          </cell>
          <cell r="BZ1095">
            <v>0.09</v>
          </cell>
          <cell r="CA1095">
            <v>0.39</v>
          </cell>
          <cell r="CB1095">
            <v>0.15</v>
          </cell>
          <cell r="CC1095">
            <v>0.02</v>
          </cell>
          <cell r="CD1095">
            <v>0</v>
          </cell>
          <cell r="CE1095">
            <v>2.0699999999999998</v>
          </cell>
          <cell r="CF1095">
            <v>0.02</v>
          </cell>
          <cell r="CG1095">
            <v>0.04</v>
          </cell>
          <cell r="CH1095">
            <v>0</v>
          </cell>
          <cell r="CI1095">
            <v>0.3</v>
          </cell>
          <cell r="CJ1095">
            <v>0</v>
          </cell>
          <cell r="CK1095">
            <v>0.28999999999999998</v>
          </cell>
          <cell r="CL1095">
            <v>0.48</v>
          </cell>
          <cell r="CM1095">
            <v>0.08</v>
          </cell>
          <cell r="CN1095">
            <v>0.59</v>
          </cell>
          <cell r="CO1095">
            <v>0.23</v>
          </cell>
          <cell r="CP1095">
            <v>0.04</v>
          </cell>
          <cell r="CQ1095">
            <v>0</v>
          </cell>
          <cell r="CR1095">
            <v>2.9</v>
          </cell>
          <cell r="CS1095">
            <v>0.09</v>
          </cell>
          <cell r="CT1095">
            <v>7.0000000000000007E-2</v>
          </cell>
          <cell r="CU1095">
            <v>0</v>
          </cell>
          <cell r="CV1095">
            <v>0.34</v>
          </cell>
          <cell r="CW1095">
            <v>0</v>
          </cell>
          <cell r="CX1095">
            <v>0.48</v>
          </cell>
          <cell r="CY1095">
            <v>0.7</v>
          </cell>
          <cell r="CZ1095">
            <v>0.06</v>
          </cell>
          <cell r="DA1095">
            <v>0.66</v>
          </cell>
          <cell r="DB1095">
            <v>0.33</v>
          </cell>
          <cell r="DC1095">
            <v>0.14000000000000001</v>
          </cell>
          <cell r="DD1095">
            <v>0.02</v>
          </cell>
          <cell r="DE1095">
            <v>140.56</v>
          </cell>
          <cell r="DF1095">
            <v>0.05</v>
          </cell>
          <cell r="DG1095">
            <v>0.08</v>
          </cell>
          <cell r="DH1095">
            <v>0.09</v>
          </cell>
          <cell r="DI1095">
            <v>0.01</v>
          </cell>
          <cell r="DJ1095">
            <v>0</v>
          </cell>
          <cell r="DK1095">
            <v>138.07</v>
          </cell>
          <cell r="DL1095">
            <v>0.7</v>
          </cell>
          <cell r="DM1095">
            <v>0.1</v>
          </cell>
          <cell r="DN1095">
            <v>0.97</v>
          </cell>
          <cell r="DO1095">
            <v>0.24</v>
          </cell>
          <cell r="DP1095">
            <v>0.25</v>
          </cell>
          <cell r="DQ1095">
            <v>0.01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-6.61</v>
          </cell>
          <cell r="M1097">
            <v>-18.7</v>
          </cell>
          <cell r="N1097">
            <v>-38.47</v>
          </cell>
          <cell r="O1097">
            <v>-29.57</v>
          </cell>
          <cell r="P1097">
            <v>0</v>
          </cell>
          <cell r="Q1097">
            <v>-18.399999999999999</v>
          </cell>
          <cell r="R1097">
            <v>-208.95</v>
          </cell>
          <cell r="S1097">
            <v>-29.76</v>
          </cell>
          <cell r="T1097">
            <v>-40.57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-4.18</v>
          </cell>
          <cell r="Z1097">
            <v>-14.38</v>
          </cell>
          <cell r="AA1097">
            <v>-24.36</v>
          </cell>
          <cell r="AB1097">
            <v>-55.63</v>
          </cell>
          <cell r="AC1097">
            <v>-40.85</v>
          </cell>
          <cell r="AD1097">
            <v>0.79</v>
          </cell>
          <cell r="AE1097">
            <v>-252.08</v>
          </cell>
          <cell r="AF1097">
            <v>-13.89</v>
          </cell>
          <cell r="AG1097">
            <v>-8.83</v>
          </cell>
          <cell r="AH1097">
            <v>0</v>
          </cell>
          <cell r="AI1097">
            <v>-26.35</v>
          </cell>
          <cell r="AJ1097">
            <v>0</v>
          </cell>
          <cell r="AK1097">
            <v>-70.209999999999994</v>
          </cell>
          <cell r="AL1097">
            <v>-5.52</v>
          </cell>
          <cell r="AM1097">
            <v>-32.020000000000003</v>
          </cell>
          <cell r="AN1097">
            <v>-74.11</v>
          </cell>
          <cell r="AO1097">
            <v>-43.7</v>
          </cell>
          <cell r="AP1097">
            <v>-18.86</v>
          </cell>
          <cell r="AQ1097">
            <v>41.4</v>
          </cell>
          <cell r="AR1097">
            <v>0.13</v>
          </cell>
          <cell r="AS1097">
            <v>0.01</v>
          </cell>
          <cell r="AT1097">
            <v>0</v>
          </cell>
          <cell r="AU1097">
            <v>0</v>
          </cell>
          <cell r="AV1097">
            <v>0.01</v>
          </cell>
          <cell r="AW1097">
            <v>0</v>
          </cell>
          <cell r="AX1097">
            <v>0.03</v>
          </cell>
          <cell r="AY1097">
            <v>0.01</v>
          </cell>
          <cell r="AZ1097">
            <v>0.03</v>
          </cell>
          <cell r="BA1097">
            <v>0.02</v>
          </cell>
          <cell r="BB1097">
            <v>0.01</v>
          </cell>
          <cell r="BC1097">
            <v>0</v>
          </cell>
          <cell r="BD1097">
            <v>0.01</v>
          </cell>
          <cell r="BE1097">
            <v>1.29</v>
          </cell>
          <cell r="BF1097">
            <v>0.05</v>
          </cell>
          <cell r="BG1097">
            <v>0.06</v>
          </cell>
          <cell r="BH1097">
            <v>0</v>
          </cell>
          <cell r="BI1097">
            <v>7.0000000000000007E-2</v>
          </cell>
          <cell r="BJ1097">
            <v>0</v>
          </cell>
          <cell r="BK1097">
            <v>0.24</v>
          </cell>
          <cell r="BL1097">
            <v>0.26</v>
          </cell>
          <cell r="BM1097">
            <v>0.17</v>
          </cell>
          <cell r="BN1097">
            <v>0.17</v>
          </cell>
          <cell r="BO1097">
            <v>0.15</v>
          </cell>
          <cell r="BP1097">
            <v>0.05</v>
          </cell>
          <cell r="BQ1097">
            <v>0.06</v>
          </cell>
          <cell r="BR1097">
            <v>2.13</v>
          </cell>
          <cell r="BS1097">
            <v>0.02</v>
          </cell>
          <cell r="BT1097">
            <v>7.0000000000000007E-2</v>
          </cell>
          <cell r="BU1097">
            <v>0.01</v>
          </cell>
          <cell r="BV1097">
            <v>0.11</v>
          </cell>
          <cell r="BW1097">
            <v>0</v>
          </cell>
          <cell r="BX1097">
            <v>0.27</v>
          </cell>
          <cell r="BY1097">
            <v>0.42</v>
          </cell>
          <cell r="BZ1097">
            <v>0.28999999999999998</v>
          </cell>
          <cell r="CA1097">
            <v>0.54</v>
          </cell>
          <cell r="CB1097">
            <v>0.23</v>
          </cell>
          <cell r="CC1097">
            <v>0.11</v>
          </cell>
          <cell r="CD1097">
            <v>0.05</v>
          </cell>
          <cell r="CE1097">
            <v>2.08</v>
          </cell>
          <cell r="CF1097">
            <v>0.02</v>
          </cell>
          <cell r="CG1097">
            <v>0</v>
          </cell>
          <cell r="CH1097">
            <v>0.02</v>
          </cell>
          <cell r="CI1097">
            <v>0.15</v>
          </cell>
          <cell r="CJ1097">
            <v>0</v>
          </cell>
          <cell r="CK1097">
            <v>0.22</v>
          </cell>
          <cell r="CL1097">
            <v>0.42</v>
          </cell>
          <cell r="CM1097">
            <v>0.22</v>
          </cell>
          <cell r="CN1097">
            <v>0.61</v>
          </cell>
          <cell r="CO1097">
            <v>0.16</v>
          </cell>
          <cell r="CP1097">
            <v>0.09</v>
          </cell>
          <cell r="CQ1097">
            <v>0.15</v>
          </cell>
          <cell r="CR1097">
            <v>3.8</v>
          </cell>
          <cell r="CS1097">
            <v>0.03</v>
          </cell>
          <cell r="CT1097">
            <v>0.11</v>
          </cell>
          <cell r="CU1097">
            <v>0.03</v>
          </cell>
          <cell r="CV1097">
            <v>0.1</v>
          </cell>
          <cell r="CW1097">
            <v>0</v>
          </cell>
          <cell r="CX1097">
            <v>0.33</v>
          </cell>
          <cell r="CY1097">
            <v>0.6</v>
          </cell>
          <cell r="CZ1097">
            <v>0.78</v>
          </cell>
          <cell r="DA1097">
            <v>1.1299999999999999</v>
          </cell>
          <cell r="DB1097">
            <v>0.33</v>
          </cell>
          <cell r="DC1097">
            <v>0.22</v>
          </cell>
          <cell r="DD1097">
            <v>0.15</v>
          </cell>
          <cell r="DE1097">
            <v>3.07</v>
          </cell>
          <cell r="DF1097">
            <v>0.02</v>
          </cell>
          <cell r="DG1097">
            <v>0.09</v>
          </cell>
          <cell r="DH1097">
            <v>0.01</v>
          </cell>
          <cell r="DI1097">
            <v>0.04</v>
          </cell>
          <cell r="DJ1097">
            <v>0</v>
          </cell>
          <cell r="DK1097">
            <v>0.32</v>
          </cell>
          <cell r="DL1097">
            <v>0.43</v>
          </cell>
          <cell r="DM1097">
            <v>0.64</v>
          </cell>
          <cell r="DN1097">
            <v>0.93</v>
          </cell>
          <cell r="DO1097">
            <v>0.3</v>
          </cell>
          <cell r="DP1097">
            <v>0.19</v>
          </cell>
          <cell r="DQ1097">
            <v>0.09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-9.52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-2.69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-0.35</v>
          </cell>
          <cell r="Z1099">
            <v>-0.06</v>
          </cell>
          <cell r="AA1099">
            <v>-2.2799999999999998</v>
          </cell>
          <cell r="AB1099">
            <v>0</v>
          </cell>
          <cell r="AC1099">
            <v>0</v>
          </cell>
          <cell r="AD1099">
            <v>0</v>
          </cell>
          <cell r="AE1099">
            <v>-0.85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-0.76</v>
          </cell>
          <cell r="AM1099">
            <v>-0.06</v>
          </cell>
          <cell r="AN1099">
            <v>-0.01</v>
          </cell>
          <cell r="AO1099">
            <v>-0.02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-0.17</v>
          </cell>
          <cell r="G1100">
            <v>-4.55</v>
          </cell>
          <cell r="H1100">
            <v>-3.44</v>
          </cell>
          <cell r="I1100">
            <v>-2.36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-5.24</v>
          </cell>
          <cell r="O1100">
            <v>-2.39</v>
          </cell>
          <cell r="P1100">
            <v>-3.83</v>
          </cell>
          <cell r="Q1100">
            <v>1.04</v>
          </cell>
          <cell r="R1100">
            <v>-29.2</v>
          </cell>
          <cell r="S1100">
            <v>-0.9</v>
          </cell>
          <cell r="T1100">
            <v>-1.77</v>
          </cell>
          <cell r="U1100">
            <v>-5.84</v>
          </cell>
          <cell r="V1100">
            <v>-6.6</v>
          </cell>
          <cell r="W1100">
            <v>0</v>
          </cell>
          <cell r="X1100">
            <v>-2.83</v>
          </cell>
          <cell r="Y1100">
            <v>0</v>
          </cell>
          <cell r="Z1100">
            <v>0</v>
          </cell>
          <cell r="AA1100">
            <v>-2.89</v>
          </cell>
          <cell r="AB1100">
            <v>-4.92</v>
          </cell>
          <cell r="AC1100">
            <v>-4.17</v>
          </cell>
          <cell r="AD1100">
            <v>0.7</v>
          </cell>
          <cell r="AE1100">
            <v>-30.22</v>
          </cell>
          <cell r="AF1100">
            <v>-2.27</v>
          </cell>
          <cell r="AG1100">
            <v>-7.35</v>
          </cell>
          <cell r="AH1100">
            <v>-2.64</v>
          </cell>
          <cell r="AI1100">
            <v>-4.0999999999999996</v>
          </cell>
          <cell r="AJ1100">
            <v>-1.38</v>
          </cell>
          <cell r="AK1100">
            <v>-4.2300000000000004</v>
          </cell>
          <cell r="AL1100">
            <v>0</v>
          </cell>
          <cell r="AM1100">
            <v>0</v>
          </cell>
          <cell r="AN1100">
            <v>-1.37</v>
          </cell>
          <cell r="AO1100">
            <v>-4.78</v>
          </cell>
          <cell r="AP1100">
            <v>-4.2699999999999996</v>
          </cell>
          <cell r="AQ1100">
            <v>2.16</v>
          </cell>
          <cell r="AR1100">
            <v>0.01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0.1</v>
          </cell>
          <cell r="BF1100">
            <v>0</v>
          </cell>
          <cell r="BG1100">
            <v>0</v>
          </cell>
          <cell r="BH1100">
            <v>0.02</v>
          </cell>
          <cell r="BI1100">
            <v>0.02</v>
          </cell>
          <cell r="BJ1100">
            <v>0</v>
          </cell>
          <cell r="BK1100">
            <v>0.02</v>
          </cell>
          <cell r="BL1100">
            <v>0.01</v>
          </cell>
          <cell r="BM1100">
            <v>0</v>
          </cell>
          <cell r="BN1100">
            <v>0.01</v>
          </cell>
          <cell r="BO1100">
            <v>0.01</v>
          </cell>
          <cell r="BP1100">
            <v>0.02</v>
          </cell>
          <cell r="BQ1100">
            <v>0</v>
          </cell>
          <cell r="BR1100">
            <v>0.22</v>
          </cell>
          <cell r="BS1100">
            <v>0</v>
          </cell>
          <cell r="BT1100">
            <v>0</v>
          </cell>
          <cell r="BU1100">
            <v>0.04</v>
          </cell>
          <cell r="BV1100">
            <v>0.01</v>
          </cell>
          <cell r="BW1100">
            <v>0.01</v>
          </cell>
          <cell r="BX1100">
            <v>0.06</v>
          </cell>
          <cell r="BY1100">
            <v>0.01</v>
          </cell>
          <cell r="BZ1100">
            <v>0.01</v>
          </cell>
          <cell r="CA1100">
            <v>0.03</v>
          </cell>
          <cell r="CB1100">
            <v>0.02</v>
          </cell>
          <cell r="CC1100">
            <v>0.03</v>
          </cell>
          <cell r="CD1100">
            <v>0</v>
          </cell>
          <cell r="CE1100">
            <v>0.19</v>
          </cell>
          <cell r="CF1100">
            <v>0.01</v>
          </cell>
          <cell r="CG1100">
            <v>0.01</v>
          </cell>
          <cell r="CH1100">
            <v>0.02</v>
          </cell>
          <cell r="CI1100">
            <v>0.01</v>
          </cell>
          <cell r="CJ1100">
            <v>0.03</v>
          </cell>
          <cell r="CK1100">
            <v>0.05</v>
          </cell>
          <cell r="CL1100">
            <v>0.01</v>
          </cell>
          <cell r="CM1100">
            <v>0</v>
          </cell>
          <cell r="CN1100">
            <v>0.03</v>
          </cell>
          <cell r="CO1100">
            <v>0.02</v>
          </cell>
          <cell r="CP1100">
            <v>0.01</v>
          </cell>
          <cell r="CQ1100">
            <v>0</v>
          </cell>
          <cell r="CR1100">
            <v>0.34</v>
          </cell>
          <cell r="CS1100">
            <v>0.03</v>
          </cell>
          <cell r="CT1100">
            <v>0.01</v>
          </cell>
          <cell r="CU1100">
            <v>0.02</v>
          </cell>
          <cell r="CV1100">
            <v>0.05</v>
          </cell>
          <cell r="CW1100">
            <v>0</v>
          </cell>
          <cell r="CX1100">
            <v>0.04</v>
          </cell>
          <cell r="CY1100">
            <v>0.02</v>
          </cell>
          <cell r="CZ1100">
            <v>0</v>
          </cell>
          <cell r="DA1100">
            <v>0.08</v>
          </cell>
          <cell r="DB1100">
            <v>0.06</v>
          </cell>
          <cell r="DC1100">
            <v>0.04</v>
          </cell>
          <cell r="DD1100">
            <v>0</v>
          </cell>
          <cell r="DE1100">
            <v>0.45</v>
          </cell>
          <cell r="DF1100">
            <v>0.02</v>
          </cell>
          <cell r="DG1100">
            <v>0</v>
          </cell>
          <cell r="DH1100">
            <v>0</v>
          </cell>
          <cell r="DI1100">
            <v>0.06</v>
          </cell>
          <cell r="DJ1100">
            <v>0.05</v>
          </cell>
          <cell r="DK1100">
            <v>7.0000000000000007E-2</v>
          </cell>
          <cell r="DL1100">
            <v>0.05</v>
          </cell>
          <cell r="DM1100">
            <v>0.02</v>
          </cell>
          <cell r="DN1100">
            <v>0.05</v>
          </cell>
          <cell r="DO1100">
            <v>0.08</v>
          </cell>
          <cell r="DP1100">
            <v>0.06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-31.71</v>
          </cell>
          <cell r="G1101">
            <v>-23.08</v>
          </cell>
          <cell r="H1101">
            <v>0</v>
          </cell>
          <cell r="I1101">
            <v>-52.53</v>
          </cell>
          <cell r="J1101">
            <v>0</v>
          </cell>
          <cell r="K1101">
            <v>-50.09</v>
          </cell>
          <cell r="L1101">
            <v>-4.45</v>
          </cell>
          <cell r="M1101">
            <v>-0.51</v>
          </cell>
          <cell r="N1101">
            <v>-49.01</v>
          </cell>
          <cell r="O1101">
            <v>-58.44</v>
          </cell>
          <cell r="P1101">
            <v>-27.72</v>
          </cell>
          <cell r="Q1101">
            <v>-14.78</v>
          </cell>
          <cell r="R1101">
            <v>-431.76</v>
          </cell>
          <cell r="S1101">
            <v>-50.84</v>
          </cell>
          <cell r="T1101">
            <v>-48.1</v>
          </cell>
          <cell r="U1101">
            <v>-35.020000000000003</v>
          </cell>
          <cell r="V1101">
            <v>-81.319999999999993</v>
          </cell>
          <cell r="W1101">
            <v>0</v>
          </cell>
          <cell r="X1101">
            <v>-36.909999999999997</v>
          </cell>
          <cell r="Y1101">
            <v>-2.2999999999999998</v>
          </cell>
          <cell r="Z1101">
            <v>-0.01</v>
          </cell>
          <cell r="AA1101">
            <v>-44.28</v>
          </cell>
          <cell r="AB1101">
            <v>-64.790000000000006</v>
          </cell>
          <cell r="AC1101">
            <v>-60.43</v>
          </cell>
          <cell r="AD1101">
            <v>-7.75</v>
          </cell>
          <cell r="AE1101">
            <v>-355.98</v>
          </cell>
          <cell r="AF1101">
            <v>-46.54</v>
          </cell>
          <cell r="AG1101">
            <v>-50.66</v>
          </cell>
          <cell r="AH1101">
            <v>-3.96</v>
          </cell>
          <cell r="AI1101">
            <v>-71.36</v>
          </cell>
          <cell r="AJ1101">
            <v>0</v>
          </cell>
          <cell r="AK1101">
            <v>-12.58</v>
          </cell>
          <cell r="AL1101">
            <v>-6.28</v>
          </cell>
          <cell r="AM1101">
            <v>-8.0500000000000007</v>
          </cell>
          <cell r="AN1101">
            <v>-59.48</v>
          </cell>
          <cell r="AO1101">
            <v>-50.25</v>
          </cell>
          <cell r="AP1101">
            <v>-62.44</v>
          </cell>
          <cell r="AQ1101">
            <v>15.62</v>
          </cell>
          <cell r="AR1101">
            <v>0.28999999999999998</v>
          </cell>
          <cell r="AS1101">
            <v>0.02</v>
          </cell>
          <cell r="AT1101">
            <v>0.04</v>
          </cell>
          <cell r="AU1101">
            <v>0</v>
          </cell>
          <cell r="AV1101">
            <v>0.04</v>
          </cell>
          <cell r="AW1101">
            <v>0.01</v>
          </cell>
          <cell r="AX1101">
            <v>0.05</v>
          </cell>
          <cell r="AY1101">
            <v>0.04</v>
          </cell>
          <cell r="AZ1101">
            <v>0</v>
          </cell>
          <cell r="BA1101">
            <v>0.05</v>
          </cell>
          <cell r="BB1101">
            <v>0.03</v>
          </cell>
          <cell r="BC1101">
            <v>0.02</v>
          </cell>
          <cell r="BD1101">
            <v>0.02</v>
          </cell>
          <cell r="BE1101">
            <v>2.38</v>
          </cell>
          <cell r="BF1101">
            <v>0.16</v>
          </cell>
          <cell r="BG1101">
            <v>0.19</v>
          </cell>
          <cell r="BH1101">
            <v>0.04</v>
          </cell>
          <cell r="BI1101">
            <v>0.26</v>
          </cell>
          <cell r="BJ1101">
            <v>0.21</v>
          </cell>
          <cell r="BK1101">
            <v>0.48</v>
          </cell>
          <cell r="BL1101">
            <v>0.22</v>
          </cell>
          <cell r="BM1101">
            <v>0.15</v>
          </cell>
          <cell r="BN1101">
            <v>0.26</v>
          </cell>
          <cell r="BO1101">
            <v>0.23</v>
          </cell>
          <cell r="BP1101">
            <v>0.13</v>
          </cell>
          <cell r="BQ1101">
            <v>0.05</v>
          </cell>
          <cell r="BR1101">
            <v>4.3499999999999996</v>
          </cell>
          <cell r="BS1101">
            <v>0.23</v>
          </cell>
          <cell r="BT1101">
            <v>0.28999999999999998</v>
          </cell>
          <cell r="BU1101">
            <v>0.25</v>
          </cell>
          <cell r="BV1101">
            <v>0.21</v>
          </cell>
          <cell r="BW1101">
            <v>0.22</v>
          </cell>
          <cell r="BX1101">
            <v>0.91</v>
          </cell>
          <cell r="BY1101">
            <v>0.5</v>
          </cell>
          <cell r="BZ1101">
            <v>0.49</v>
          </cell>
          <cell r="CA1101">
            <v>0.46</v>
          </cell>
          <cell r="CB1101">
            <v>0.41</v>
          </cell>
          <cell r="CC1101">
            <v>0.26</v>
          </cell>
          <cell r="CD1101">
            <v>0.12</v>
          </cell>
          <cell r="CE1101">
            <v>4.09</v>
          </cell>
          <cell r="CF1101">
            <v>0.27</v>
          </cell>
          <cell r="CG1101">
            <v>0.26</v>
          </cell>
          <cell r="CH1101">
            <v>0.13</v>
          </cell>
          <cell r="CI1101">
            <v>0.23</v>
          </cell>
          <cell r="CJ1101">
            <v>0.12</v>
          </cell>
          <cell r="CK1101">
            <v>0.81</v>
          </cell>
          <cell r="CL1101">
            <v>0.43</v>
          </cell>
          <cell r="CM1101">
            <v>0.56999999999999995</v>
          </cell>
          <cell r="CN1101">
            <v>0.59</v>
          </cell>
          <cell r="CO1101">
            <v>0.25</v>
          </cell>
          <cell r="CP1101">
            <v>0.15</v>
          </cell>
          <cell r="CQ1101">
            <v>0.27</v>
          </cell>
          <cell r="CR1101">
            <v>6.83</v>
          </cell>
          <cell r="CS1101">
            <v>0.44</v>
          </cell>
          <cell r="CT1101">
            <v>0.35</v>
          </cell>
          <cell r="CU1101">
            <v>0.28999999999999998</v>
          </cell>
          <cell r="CV1101">
            <v>0.4</v>
          </cell>
          <cell r="CW1101">
            <v>0.26</v>
          </cell>
          <cell r="CX1101">
            <v>0.84</v>
          </cell>
          <cell r="CY1101">
            <v>0.68</v>
          </cell>
          <cell r="CZ1101">
            <v>1.05</v>
          </cell>
          <cell r="DA1101">
            <v>1.08</v>
          </cell>
          <cell r="DB1101">
            <v>0.57999999999999996</v>
          </cell>
          <cell r="DC1101">
            <v>0.35</v>
          </cell>
          <cell r="DD1101">
            <v>0.51</v>
          </cell>
          <cell r="DE1101">
            <v>6.18</v>
          </cell>
          <cell r="DF1101">
            <v>0.28000000000000003</v>
          </cell>
          <cell r="DG1101">
            <v>0.13</v>
          </cell>
          <cell r="DH1101">
            <v>0.23</v>
          </cell>
          <cell r="DI1101">
            <v>0.19</v>
          </cell>
          <cell r="DJ1101">
            <v>0.1</v>
          </cell>
          <cell r="DK1101">
            <v>0.78</v>
          </cell>
          <cell r="DL1101">
            <v>1.25</v>
          </cell>
          <cell r="DM1101">
            <v>1.04</v>
          </cell>
          <cell r="DN1101">
            <v>1.0900000000000001</v>
          </cell>
          <cell r="DO1101">
            <v>0.49</v>
          </cell>
          <cell r="DP1101">
            <v>0.33</v>
          </cell>
          <cell r="DQ1101">
            <v>0.27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-0.47</v>
          </cell>
          <cell r="G1102">
            <v>-0.31</v>
          </cell>
          <cell r="H1102">
            <v>-1.56</v>
          </cell>
          <cell r="I1102">
            <v>-10.39</v>
          </cell>
          <cell r="J1102">
            <v>-13.62</v>
          </cell>
          <cell r="K1102">
            <v>-17.899999999999999</v>
          </cell>
          <cell r="L1102">
            <v>-19.149999999999999</v>
          </cell>
          <cell r="M1102">
            <v>-27.92</v>
          </cell>
          <cell r="N1102">
            <v>-30.85</v>
          </cell>
          <cell r="O1102">
            <v>-17.79</v>
          </cell>
          <cell r="P1102">
            <v>-4.1900000000000004</v>
          </cell>
          <cell r="Q1102">
            <v>3.56</v>
          </cell>
          <cell r="R1102">
            <v>-278.11</v>
          </cell>
          <cell r="S1102">
            <v>-5.74</v>
          </cell>
          <cell r="T1102">
            <v>-9.85</v>
          </cell>
          <cell r="U1102">
            <v>-1.94</v>
          </cell>
          <cell r="V1102">
            <v>-40.950000000000003</v>
          </cell>
          <cell r="W1102">
            <v>-11.16</v>
          </cell>
          <cell r="X1102">
            <v>-33.51</v>
          </cell>
          <cell r="Y1102">
            <v>-16.54</v>
          </cell>
          <cell r="Z1102">
            <v>-32.229999999999997</v>
          </cell>
          <cell r="AA1102">
            <v>-59.79</v>
          </cell>
          <cell r="AB1102">
            <v>-40.07</v>
          </cell>
          <cell r="AC1102">
            <v>-28.92</v>
          </cell>
          <cell r="AD1102">
            <v>2.59</v>
          </cell>
          <cell r="AE1102">
            <v>-221.6</v>
          </cell>
          <cell r="AF1102">
            <v>-1.17</v>
          </cell>
          <cell r="AG1102">
            <v>-1.8</v>
          </cell>
          <cell r="AH1102">
            <v>-0.01</v>
          </cell>
          <cell r="AI1102">
            <v>-6.77</v>
          </cell>
          <cell r="AJ1102">
            <v>-2.12</v>
          </cell>
          <cell r="AK1102">
            <v>-169.07</v>
          </cell>
          <cell r="AL1102">
            <v>-10.3</v>
          </cell>
          <cell r="AM1102">
            <v>-24.49</v>
          </cell>
          <cell r="AN1102">
            <v>-28.42</v>
          </cell>
          <cell r="AO1102">
            <v>-4.55</v>
          </cell>
          <cell r="AP1102">
            <v>-2.4900000000000002</v>
          </cell>
          <cell r="AQ1102">
            <v>29.57</v>
          </cell>
          <cell r="AR1102">
            <v>0.09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0.01</v>
          </cell>
          <cell r="AY1102">
            <v>0.02</v>
          </cell>
          <cell r="AZ1102">
            <v>0.03</v>
          </cell>
          <cell r="BA1102">
            <v>0.02</v>
          </cell>
          <cell r="BB1102">
            <v>0.01</v>
          </cell>
          <cell r="BC1102">
            <v>0</v>
          </cell>
          <cell r="BD1102">
            <v>0</v>
          </cell>
          <cell r="BE1102">
            <v>0.49</v>
          </cell>
          <cell r="BF1102">
            <v>0.01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7.0000000000000007E-2</v>
          </cell>
          <cell r="BL1102">
            <v>0.08</v>
          </cell>
          <cell r="BM1102">
            <v>0.16</v>
          </cell>
          <cell r="BN1102">
            <v>0.11</v>
          </cell>
          <cell r="BO1102">
            <v>0.03</v>
          </cell>
          <cell r="BP1102">
            <v>0.01</v>
          </cell>
          <cell r="BQ1102">
            <v>0.02</v>
          </cell>
          <cell r="BR1102">
            <v>0.11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0.04</v>
          </cell>
          <cell r="BY1102">
            <v>0.03</v>
          </cell>
          <cell r="BZ1102">
            <v>0.02</v>
          </cell>
          <cell r="CA1102">
            <v>0.01</v>
          </cell>
          <cell r="CB1102">
            <v>0.01</v>
          </cell>
          <cell r="CC1102">
            <v>0</v>
          </cell>
          <cell r="CD1102">
            <v>0</v>
          </cell>
          <cell r="CE1102">
            <v>0.35</v>
          </cell>
          <cell r="CF1102">
            <v>0</v>
          </cell>
          <cell r="CG1102">
            <v>0</v>
          </cell>
          <cell r="CH1102">
            <v>0</v>
          </cell>
          <cell r="CI1102">
            <v>0.01</v>
          </cell>
          <cell r="CJ1102">
            <v>0</v>
          </cell>
          <cell r="CK1102">
            <v>0.03</v>
          </cell>
          <cell r="CL1102">
            <v>0.14000000000000001</v>
          </cell>
          <cell r="CM1102">
            <v>0.09</v>
          </cell>
          <cell r="CN1102">
            <v>0.06</v>
          </cell>
          <cell r="CO1102">
            <v>0.01</v>
          </cell>
          <cell r="CP1102">
            <v>0</v>
          </cell>
          <cell r="CQ1102">
            <v>0.01</v>
          </cell>
          <cell r="CR1102">
            <v>0.27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0.1</v>
          </cell>
          <cell r="CZ1102">
            <v>0.05</v>
          </cell>
          <cell r="DA1102">
            <v>0.12</v>
          </cell>
          <cell r="DB1102">
            <v>0</v>
          </cell>
          <cell r="DC1102">
            <v>0</v>
          </cell>
          <cell r="DD1102">
            <v>0</v>
          </cell>
          <cell r="DE1102">
            <v>0.06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0.04</v>
          </cell>
          <cell r="DM1102">
            <v>0.01</v>
          </cell>
          <cell r="DN1102">
            <v>0.01</v>
          </cell>
          <cell r="DO1102">
            <v>0</v>
          </cell>
          <cell r="DP1102">
            <v>0.01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-258.57</v>
          </cell>
          <cell r="AF1105">
            <v>-23.63</v>
          </cell>
          <cell r="AG1105">
            <v>-47.75</v>
          </cell>
          <cell r="AH1105">
            <v>-44.3</v>
          </cell>
          <cell r="AI1105">
            <v>-45.94</v>
          </cell>
          <cell r="AJ1105">
            <v>0</v>
          </cell>
          <cell r="AK1105">
            <v>-5.0999999999999996</v>
          </cell>
          <cell r="AL1105">
            <v>-6.18</v>
          </cell>
          <cell r="AM1105">
            <v>-8.5500000000000007</v>
          </cell>
          <cell r="AN1105">
            <v>-17.91</v>
          </cell>
          <cell r="AO1105">
            <v>-25.77</v>
          </cell>
          <cell r="AP1105">
            <v>-46.33</v>
          </cell>
          <cell r="AQ1105">
            <v>12.89</v>
          </cell>
          <cell r="AR1105">
            <v>0.22</v>
          </cell>
          <cell r="AS1105">
            <v>0.02</v>
          </cell>
          <cell r="AT1105">
            <v>0.03</v>
          </cell>
          <cell r="AU1105">
            <v>0.03</v>
          </cell>
          <cell r="AV1105">
            <v>0.05</v>
          </cell>
          <cell r="AW1105">
            <v>0</v>
          </cell>
          <cell r="AX1105">
            <v>0.01</v>
          </cell>
          <cell r="AY1105">
            <v>0.01</v>
          </cell>
          <cell r="AZ1105">
            <v>0</v>
          </cell>
          <cell r="BA1105">
            <v>0.01</v>
          </cell>
          <cell r="BB1105">
            <v>0.02</v>
          </cell>
          <cell r="BC1105">
            <v>0.03</v>
          </cell>
          <cell r="BD1105">
            <v>0.02</v>
          </cell>
          <cell r="BE1105">
            <v>1.93</v>
          </cell>
          <cell r="BF1105">
            <v>0.12</v>
          </cell>
          <cell r="BG1105">
            <v>0.19</v>
          </cell>
          <cell r="BH1105">
            <v>0.24</v>
          </cell>
          <cell r="BI1105">
            <v>0.3</v>
          </cell>
          <cell r="BJ1105">
            <v>0.04</v>
          </cell>
          <cell r="BK1105">
            <v>0.1</v>
          </cell>
          <cell r="BL1105">
            <v>0.09</v>
          </cell>
          <cell r="BM1105">
            <v>0.04</v>
          </cell>
          <cell r="BN1105">
            <v>0.3</v>
          </cell>
          <cell r="BO1105">
            <v>0.27</v>
          </cell>
          <cell r="BP1105">
            <v>0.13</v>
          </cell>
          <cell r="BQ1105">
            <v>0.11</v>
          </cell>
          <cell r="BR1105">
            <v>4.4400000000000004</v>
          </cell>
          <cell r="BS1105">
            <v>0.26</v>
          </cell>
          <cell r="BT1105">
            <v>0.25</v>
          </cell>
          <cell r="BU1105">
            <v>0.55000000000000004</v>
          </cell>
          <cell r="BV1105">
            <v>0.66</v>
          </cell>
          <cell r="BW1105">
            <v>0.26</v>
          </cell>
          <cell r="BX1105">
            <v>0.25</v>
          </cell>
          <cell r="BY1105">
            <v>0.34</v>
          </cell>
          <cell r="BZ1105">
            <v>0.09</v>
          </cell>
          <cell r="CA1105">
            <v>0.45</v>
          </cell>
          <cell r="CB1105">
            <v>0.47</v>
          </cell>
          <cell r="CC1105">
            <v>0.52</v>
          </cell>
          <cell r="CD1105">
            <v>0.32</v>
          </cell>
          <cell r="CE1105">
            <v>5.1100000000000003</v>
          </cell>
          <cell r="CF1105">
            <v>0.24</v>
          </cell>
          <cell r="CG1105">
            <v>0.42</v>
          </cell>
          <cell r="CH1105">
            <v>0.32</v>
          </cell>
          <cell r="CI1105">
            <v>0.62</v>
          </cell>
          <cell r="CJ1105">
            <v>0.45</v>
          </cell>
          <cell r="CK1105">
            <v>0.82</v>
          </cell>
          <cell r="CL1105">
            <v>0.25</v>
          </cell>
          <cell r="CM1105">
            <v>0.26</v>
          </cell>
          <cell r="CN1105">
            <v>0.51</v>
          </cell>
          <cell r="CO1105">
            <v>0.47</v>
          </cell>
          <cell r="CP1105">
            <v>0.46</v>
          </cell>
          <cell r="CQ1105">
            <v>0.28999999999999998</v>
          </cell>
          <cell r="CR1105">
            <v>9.0500000000000007</v>
          </cell>
          <cell r="CS1105">
            <v>0.57999999999999996</v>
          </cell>
          <cell r="CT1105">
            <v>0.78</v>
          </cell>
          <cell r="CU1105">
            <v>0.45</v>
          </cell>
          <cell r="CV1105">
            <v>1.03</v>
          </cell>
          <cell r="CW1105">
            <v>0.48</v>
          </cell>
          <cell r="CX1105">
            <v>1.88</v>
          </cell>
          <cell r="CY1105">
            <v>0.41</v>
          </cell>
          <cell r="CZ1105">
            <v>0.37</v>
          </cell>
          <cell r="DA1105">
            <v>0.9</v>
          </cell>
          <cell r="DB1105">
            <v>0.94</v>
          </cell>
          <cell r="DC1105">
            <v>0.72</v>
          </cell>
          <cell r="DD1105">
            <v>0.53</v>
          </cell>
          <cell r="DE1105">
            <v>8.0299999999999994</v>
          </cell>
          <cell r="DF1105">
            <v>0.47</v>
          </cell>
          <cell r="DG1105">
            <v>0.48</v>
          </cell>
          <cell r="DH1105">
            <v>0.53</v>
          </cell>
          <cell r="DI1105">
            <v>0.96</v>
          </cell>
          <cell r="DJ1105">
            <v>0.66</v>
          </cell>
          <cell r="DK1105">
            <v>1.43</v>
          </cell>
          <cell r="DL1105">
            <v>0.69</v>
          </cell>
          <cell r="DM1105">
            <v>0.42</v>
          </cell>
          <cell r="DN1105">
            <v>0.78</v>
          </cell>
          <cell r="DO1105">
            <v>0.56999999999999995</v>
          </cell>
          <cell r="DP1105">
            <v>0.53</v>
          </cell>
          <cell r="DQ1105">
            <v>0.51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4.75</v>
          </cell>
          <cell r="BS1108">
            <v>0.24</v>
          </cell>
          <cell r="BT1108">
            <v>0.45</v>
          </cell>
          <cell r="BU1108">
            <v>0.43</v>
          </cell>
          <cell r="BV1108">
            <v>0.43</v>
          </cell>
          <cell r="BW1108">
            <v>0.63</v>
          </cell>
          <cell r="BX1108">
            <v>0.82</v>
          </cell>
          <cell r="BY1108">
            <v>0.41</v>
          </cell>
          <cell r="BZ1108">
            <v>0.18</v>
          </cell>
          <cell r="CA1108">
            <v>0.26</v>
          </cell>
          <cell r="CB1108">
            <v>0.41</v>
          </cell>
          <cell r="CC1108">
            <v>0.3</v>
          </cell>
          <cell r="CD1108">
            <v>0.19</v>
          </cell>
          <cell r="CE1108">
            <v>5.44</v>
          </cell>
          <cell r="CF1108">
            <v>0.26</v>
          </cell>
          <cell r="CG1108">
            <v>0.43</v>
          </cell>
          <cell r="CH1108">
            <v>0.53</v>
          </cell>
          <cell r="CI1108">
            <v>0.3</v>
          </cell>
          <cell r="CJ1108">
            <v>0.56999999999999995</v>
          </cell>
          <cell r="CK1108">
            <v>1.03</v>
          </cell>
          <cell r="CL1108">
            <v>0.27</v>
          </cell>
          <cell r="CM1108">
            <v>0.23</v>
          </cell>
          <cell r="CN1108">
            <v>0.45</v>
          </cell>
          <cell r="CO1108">
            <v>0.61</v>
          </cell>
          <cell r="CP1108">
            <v>0.47</v>
          </cell>
          <cell r="CQ1108">
            <v>0.28999999999999998</v>
          </cell>
          <cell r="CR1108">
            <v>9.36</v>
          </cell>
          <cell r="CS1108">
            <v>0.41</v>
          </cell>
          <cell r="CT1108">
            <v>0.86</v>
          </cell>
          <cell r="CU1108">
            <v>0.66</v>
          </cell>
          <cell r="CV1108">
            <v>0.47</v>
          </cell>
          <cell r="CW1108">
            <v>0.99</v>
          </cell>
          <cell r="CX1108">
            <v>1.97</v>
          </cell>
          <cell r="CY1108">
            <v>0.69</v>
          </cell>
          <cell r="CZ1108">
            <v>0.63</v>
          </cell>
          <cell r="DA1108">
            <v>0.83</v>
          </cell>
          <cell r="DB1108">
            <v>0.93</v>
          </cell>
          <cell r="DC1108">
            <v>0.4</v>
          </cell>
          <cell r="DD1108">
            <v>0.53</v>
          </cell>
          <cell r="DE1108">
            <v>8.75</v>
          </cell>
          <cell r="DF1108">
            <v>0.37</v>
          </cell>
          <cell r="DG1108">
            <v>0.69</v>
          </cell>
          <cell r="DH1108">
            <v>0.79</v>
          </cell>
          <cell r="DI1108">
            <v>0.38</v>
          </cell>
          <cell r="DJ1108">
            <v>1</v>
          </cell>
          <cell r="DK1108">
            <v>1.34</v>
          </cell>
          <cell r="DL1108">
            <v>0.69</v>
          </cell>
          <cell r="DM1108">
            <v>0.54</v>
          </cell>
          <cell r="DN1108">
            <v>1.1000000000000001</v>
          </cell>
          <cell r="DO1108">
            <v>0.68</v>
          </cell>
          <cell r="DP1108">
            <v>0.83</v>
          </cell>
          <cell r="DQ1108">
            <v>0.35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-509.78</v>
          </cell>
          <cell r="G1113">
            <v>-684.12</v>
          </cell>
          <cell r="H1113">
            <v>-761.48</v>
          </cell>
          <cell r="I1113">
            <v>-1787.38</v>
          </cell>
          <cell r="J1113">
            <v>-1193.6500000000001</v>
          </cell>
          <cell r="K1113">
            <v>-1513.85</v>
          </cell>
          <cell r="L1113">
            <v>-326.89</v>
          </cell>
          <cell r="M1113">
            <v>-965.23</v>
          </cell>
          <cell r="N1113">
            <v>-1267.46</v>
          </cell>
          <cell r="O1113">
            <v>-1101.5999999999999</v>
          </cell>
          <cell r="P1113">
            <v>-786.06</v>
          </cell>
          <cell r="Q1113">
            <v>-111.8</v>
          </cell>
          <cell r="R1113">
            <v>-8204.3799999999992</v>
          </cell>
          <cell r="S1113">
            <v>-486.21</v>
          </cell>
          <cell r="T1113">
            <v>-687</v>
          </cell>
          <cell r="U1113">
            <v>-939.28</v>
          </cell>
          <cell r="V1113">
            <v>-1439.63</v>
          </cell>
          <cell r="W1113">
            <v>-825.8</v>
          </cell>
          <cell r="X1113">
            <v>-759.85</v>
          </cell>
          <cell r="Y1113">
            <v>-225.07</v>
          </cell>
          <cell r="Z1113">
            <v>-641.26</v>
          </cell>
          <cell r="AA1113">
            <v>-869.96</v>
          </cell>
          <cell r="AB1113">
            <v>-727.6</v>
          </cell>
          <cell r="AC1113">
            <v>-674.86</v>
          </cell>
          <cell r="AD1113">
            <v>72.150000000000006</v>
          </cell>
          <cell r="AE1113">
            <v>-8670.61</v>
          </cell>
          <cell r="AF1113">
            <v>-376.97</v>
          </cell>
          <cell r="AG1113">
            <v>-574.4</v>
          </cell>
          <cell r="AH1113">
            <v>-880.64</v>
          </cell>
          <cell r="AI1113">
            <v>-1589.49</v>
          </cell>
          <cell r="AJ1113">
            <v>-956.48</v>
          </cell>
          <cell r="AK1113">
            <v>-1320.06</v>
          </cell>
          <cell r="AL1113">
            <v>-155.6</v>
          </cell>
          <cell r="AM1113">
            <v>-575.71</v>
          </cell>
          <cell r="AN1113">
            <v>-816.06</v>
          </cell>
          <cell r="AO1113">
            <v>-900.14</v>
          </cell>
          <cell r="AP1113">
            <v>-698</v>
          </cell>
          <cell r="AQ1113">
            <v>172.94</v>
          </cell>
          <cell r="AR1113">
            <v>4.49</v>
          </cell>
          <cell r="AS1113">
            <v>0.12</v>
          </cell>
          <cell r="AT1113">
            <v>0.36</v>
          </cell>
          <cell r="AU1113">
            <v>0.39</v>
          </cell>
          <cell r="AV1113">
            <v>0.66</v>
          </cell>
          <cell r="AW1113">
            <v>0.54</v>
          </cell>
          <cell r="AX1113">
            <v>0.62</v>
          </cell>
          <cell r="AY1113">
            <v>0.28999999999999998</v>
          </cell>
          <cell r="AZ1113">
            <v>0.19</v>
          </cell>
          <cell r="BA1113">
            <v>0.45</v>
          </cell>
          <cell r="BB1113">
            <v>0.33</v>
          </cell>
          <cell r="BC1113">
            <v>0.27</v>
          </cell>
          <cell r="BD1113">
            <v>0.26</v>
          </cell>
          <cell r="BE1113">
            <v>40.880000000000003</v>
          </cell>
          <cell r="BF1113">
            <v>2.04</v>
          </cell>
          <cell r="BG1113">
            <v>2.1800000000000002</v>
          </cell>
          <cell r="BH1113">
            <v>3.25</v>
          </cell>
          <cell r="BI1113">
            <v>6.26</v>
          </cell>
          <cell r="BJ1113">
            <v>5.04</v>
          </cell>
          <cell r="BK1113">
            <v>5.89</v>
          </cell>
          <cell r="BL1113">
            <v>2.88</v>
          </cell>
          <cell r="BM1113">
            <v>1.76</v>
          </cell>
          <cell r="BN1113">
            <v>2.87</v>
          </cell>
          <cell r="BO1113">
            <v>3.41</v>
          </cell>
          <cell r="BP1113">
            <v>3.27</v>
          </cell>
          <cell r="BQ1113">
            <v>2.06</v>
          </cell>
          <cell r="BR1113">
            <v>67.22</v>
          </cell>
          <cell r="BS1113">
            <v>3.42</v>
          </cell>
          <cell r="BT1113">
            <v>3.81</v>
          </cell>
          <cell r="BU1113">
            <v>6.36</v>
          </cell>
          <cell r="BV1113">
            <v>10.15</v>
          </cell>
          <cell r="BW1113">
            <v>9.23</v>
          </cell>
          <cell r="BX1113">
            <v>9.91</v>
          </cell>
          <cell r="BY1113">
            <v>3.35</v>
          </cell>
          <cell r="BZ1113">
            <v>3.38</v>
          </cell>
          <cell r="CA1113">
            <v>5.28</v>
          </cell>
          <cell r="CB1113">
            <v>5.35</v>
          </cell>
          <cell r="CC1113">
            <v>4.12</v>
          </cell>
          <cell r="CD1113">
            <v>2.87</v>
          </cell>
          <cell r="CE1113">
            <v>73.62</v>
          </cell>
          <cell r="CF1113">
            <v>3.27</v>
          </cell>
          <cell r="CG1113">
            <v>4.76</v>
          </cell>
          <cell r="CH1113">
            <v>7.23</v>
          </cell>
          <cell r="CI1113">
            <v>11.33</v>
          </cell>
          <cell r="CJ1113">
            <v>10.06</v>
          </cell>
          <cell r="CK1113">
            <v>10.039999999999999</v>
          </cell>
          <cell r="CL1113">
            <v>5.07</v>
          </cell>
          <cell r="CM1113">
            <v>3.43</v>
          </cell>
          <cell r="CN1113">
            <v>5.27</v>
          </cell>
          <cell r="CO1113">
            <v>5.48</v>
          </cell>
          <cell r="CP1113">
            <v>4.82</v>
          </cell>
          <cell r="CQ1113">
            <v>2.86</v>
          </cell>
          <cell r="CR1113">
            <v>120.21</v>
          </cell>
          <cell r="CS1113">
            <v>4.88</v>
          </cell>
          <cell r="CT1113">
            <v>6.83</v>
          </cell>
          <cell r="CU1113">
            <v>11.88</v>
          </cell>
          <cell r="CV1113">
            <v>19.510000000000002</v>
          </cell>
          <cell r="CW1113">
            <v>16.03</v>
          </cell>
          <cell r="CX1113">
            <v>15.3</v>
          </cell>
          <cell r="CY1113">
            <v>8.68</v>
          </cell>
          <cell r="CZ1113">
            <v>6.22</v>
          </cell>
          <cell r="DA1113">
            <v>8.93</v>
          </cell>
          <cell r="DB1113">
            <v>8.76</v>
          </cell>
          <cell r="DC1113">
            <v>8.92</v>
          </cell>
          <cell r="DD1113">
            <v>4.28</v>
          </cell>
          <cell r="DE1113">
            <v>-101.93</v>
          </cell>
          <cell r="DF1113">
            <v>6.87</v>
          </cell>
          <cell r="DG1113">
            <v>10.67</v>
          </cell>
          <cell r="DH1113">
            <v>14.27</v>
          </cell>
          <cell r="DI1113">
            <v>19.600000000000001</v>
          </cell>
          <cell r="DJ1113">
            <v>17.89</v>
          </cell>
          <cell r="DK1113">
            <v>-208.98</v>
          </cell>
          <cell r="DL1113">
            <v>7.59</v>
          </cell>
          <cell r="DM1113">
            <v>4.12</v>
          </cell>
          <cell r="DN1113">
            <v>5.08</v>
          </cell>
          <cell r="DO1113">
            <v>9.74</v>
          </cell>
          <cell r="DP1113">
            <v>6.66</v>
          </cell>
          <cell r="DQ1113">
            <v>4.5599999999999996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-32.35</v>
          </cell>
          <cell r="G1114">
            <v>-27.93</v>
          </cell>
          <cell r="H1114">
            <v>-5</v>
          </cell>
          <cell r="I1114">
            <v>-142.03</v>
          </cell>
          <cell r="J1114">
            <v>-13.62</v>
          </cell>
          <cell r="K1114">
            <v>-67.989999999999995</v>
          </cell>
          <cell r="L1114">
            <v>-34.729999999999997</v>
          </cell>
          <cell r="M1114">
            <v>-53.31</v>
          </cell>
          <cell r="N1114">
            <v>-170.15</v>
          </cell>
          <cell r="O1114">
            <v>-108.18</v>
          </cell>
          <cell r="P1114">
            <v>-35.729999999999997</v>
          </cell>
          <cell r="Q1114">
            <v>-28.57</v>
          </cell>
          <cell r="R1114">
            <v>-1128.49</v>
          </cell>
          <cell r="S1114">
            <v>-87.24</v>
          </cell>
          <cell r="T1114">
            <v>-100.29</v>
          </cell>
          <cell r="U1114">
            <v>-42.8</v>
          </cell>
          <cell r="V1114">
            <v>-222.57</v>
          </cell>
          <cell r="W1114">
            <v>-11.16</v>
          </cell>
          <cell r="X1114">
            <v>-73.25</v>
          </cell>
          <cell r="Y1114">
            <v>-37.880000000000003</v>
          </cell>
          <cell r="Z1114">
            <v>-59.93</v>
          </cell>
          <cell r="AA1114">
            <v>-189.9</v>
          </cell>
          <cell r="AB1114">
            <v>-165.42</v>
          </cell>
          <cell r="AC1114">
            <v>-134.37</v>
          </cell>
          <cell r="AD1114">
            <v>-3.67</v>
          </cell>
          <cell r="AE1114">
            <v>-1348.73</v>
          </cell>
          <cell r="AF1114">
            <v>-87.49</v>
          </cell>
          <cell r="AG1114">
            <v>-116.39</v>
          </cell>
          <cell r="AH1114">
            <v>-50.92</v>
          </cell>
          <cell r="AI1114">
            <v>-243.51</v>
          </cell>
          <cell r="AJ1114">
            <v>-3.5</v>
          </cell>
          <cell r="AK1114">
            <v>-261.18</v>
          </cell>
          <cell r="AL1114">
            <v>-28.27</v>
          </cell>
          <cell r="AM1114">
            <v>-85.06</v>
          </cell>
          <cell r="AN1114">
            <v>-286.3</v>
          </cell>
          <cell r="AO1114">
            <v>-146.37</v>
          </cell>
          <cell r="AP1114">
            <v>-142.22999999999999</v>
          </cell>
          <cell r="AQ1114">
            <v>102.49</v>
          </cell>
          <cell r="AR1114">
            <v>0.82</v>
          </cell>
          <cell r="AS1114">
            <v>0.04</v>
          </cell>
          <cell r="AT1114">
            <v>0.06</v>
          </cell>
          <cell r="AU1114">
            <v>0.03</v>
          </cell>
          <cell r="AV1114">
            <v>0.11</v>
          </cell>
          <cell r="AW1114">
            <v>0.01</v>
          </cell>
          <cell r="AX1114">
            <v>0.1</v>
          </cell>
          <cell r="AY1114">
            <v>0.1</v>
          </cell>
          <cell r="AZ1114">
            <v>0.09</v>
          </cell>
          <cell r="BA1114">
            <v>0.12</v>
          </cell>
          <cell r="BB1114">
            <v>0.09</v>
          </cell>
          <cell r="BC1114">
            <v>0.05</v>
          </cell>
          <cell r="BD1114">
            <v>0.04</v>
          </cell>
          <cell r="BE1114">
            <v>7</v>
          </cell>
          <cell r="BF1114">
            <v>0.36</v>
          </cell>
          <cell r="BG1114">
            <v>0.45</v>
          </cell>
          <cell r="BH1114">
            <v>0.28999999999999998</v>
          </cell>
          <cell r="BI1114">
            <v>0.87</v>
          </cell>
          <cell r="BJ1114">
            <v>0.25</v>
          </cell>
          <cell r="BK1114">
            <v>0.91</v>
          </cell>
          <cell r="BL1114">
            <v>0.8</v>
          </cell>
          <cell r="BM1114">
            <v>0.55000000000000004</v>
          </cell>
          <cell r="BN1114">
            <v>1.0900000000000001</v>
          </cell>
          <cell r="BO1114">
            <v>0.81</v>
          </cell>
          <cell r="BP1114">
            <v>0.39</v>
          </cell>
          <cell r="BQ1114">
            <v>0.23</v>
          </cell>
          <cell r="BR1114">
            <v>17.72</v>
          </cell>
          <cell r="BS1114">
            <v>0.79</v>
          </cell>
          <cell r="BT1114">
            <v>1.07</v>
          </cell>
          <cell r="BU1114">
            <v>1.26</v>
          </cell>
          <cell r="BV1114">
            <v>1.59</v>
          </cell>
          <cell r="BW1114">
            <v>1.1200000000000001</v>
          </cell>
          <cell r="BX1114">
            <v>2.76</v>
          </cell>
          <cell r="BY1114">
            <v>2.16</v>
          </cell>
          <cell r="BZ1114">
            <v>1.18</v>
          </cell>
          <cell r="CA1114">
            <v>2.14</v>
          </cell>
          <cell r="CB1114">
            <v>1.71</v>
          </cell>
          <cell r="CC1114">
            <v>1.26</v>
          </cell>
          <cell r="CD1114">
            <v>0.68</v>
          </cell>
          <cell r="CE1114">
            <v>19.32</v>
          </cell>
          <cell r="CF1114">
            <v>0.82</v>
          </cell>
          <cell r="CG1114">
            <v>1.1599999999999999</v>
          </cell>
          <cell r="CH1114">
            <v>1.02</v>
          </cell>
          <cell r="CI1114">
            <v>1.64</v>
          </cell>
          <cell r="CJ1114">
            <v>1.1599999999999999</v>
          </cell>
          <cell r="CK1114">
            <v>3.24</v>
          </cell>
          <cell r="CL1114">
            <v>2.0099999999999998</v>
          </cell>
          <cell r="CM1114">
            <v>1.45</v>
          </cell>
          <cell r="CN1114">
            <v>2.84</v>
          </cell>
          <cell r="CO1114">
            <v>1.75</v>
          </cell>
          <cell r="CP1114">
            <v>1.23</v>
          </cell>
          <cell r="CQ1114">
            <v>1.01</v>
          </cell>
          <cell r="CR1114">
            <v>32.56</v>
          </cell>
          <cell r="CS1114">
            <v>1.58</v>
          </cell>
          <cell r="CT1114">
            <v>2.1800000000000002</v>
          </cell>
          <cell r="CU1114">
            <v>1.45</v>
          </cell>
          <cell r="CV1114">
            <v>2.38</v>
          </cell>
          <cell r="CW1114">
            <v>1.73</v>
          </cell>
          <cell r="CX1114">
            <v>5.53</v>
          </cell>
          <cell r="CY1114">
            <v>3.2</v>
          </cell>
          <cell r="CZ1114">
            <v>2.94</v>
          </cell>
          <cell r="DA1114">
            <v>4.79</v>
          </cell>
          <cell r="DB1114">
            <v>3.17</v>
          </cell>
          <cell r="DC1114">
            <v>1.86</v>
          </cell>
          <cell r="DD1114">
            <v>1.74</v>
          </cell>
          <cell r="DE1114">
            <v>167.12</v>
          </cell>
          <cell r="DF1114">
            <v>1.21</v>
          </cell>
          <cell r="DG1114">
            <v>1.46</v>
          </cell>
          <cell r="DH1114">
            <v>1.64</v>
          </cell>
          <cell r="DI1114">
            <v>1.64</v>
          </cell>
          <cell r="DJ1114">
            <v>1.81</v>
          </cell>
          <cell r="DK1114">
            <v>142.01</v>
          </cell>
          <cell r="DL1114">
            <v>3.86</v>
          </cell>
          <cell r="DM1114">
            <v>2.76</v>
          </cell>
          <cell r="DN1114">
            <v>4.9400000000000004</v>
          </cell>
          <cell r="DO1114">
            <v>2.36</v>
          </cell>
          <cell r="DP1114">
            <v>2.2000000000000002</v>
          </cell>
          <cell r="DQ1114">
            <v>1.23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-9.52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-2.69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-0.35</v>
          </cell>
          <cell r="Z1115">
            <v>-0.06</v>
          </cell>
          <cell r="AA1115">
            <v>-2.2799999999999998</v>
          </cell>
          <cell r="AB1115">
            <v>0</v>
          </cell>
          <cell r="AC1115">
            <v>0</v>
          </cell>
          <cell r="AD1115">
            <v>0</v>
          </cell>
          <cell r="AE1115">
            <v>-0.85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-0.76</v>
          </cell>
          <cell r="AM1115">
            <v>-0.06</v>
          </cell>
          <cell r="AN1115">
            <v>-0.01</v>
          </cell>
          <cell r="AO1115">
            <v>-0.02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-551.65</v>
          </cell>
          <cell r="G1116">
            <v>-712.05</v>
          </cell>
          <cell r="H1116">
            <v>-766.49</v>
          </cell>
          <cell r="I1116">
            <v>-1929.42</v>
          </cell>
          <cell r="J1116">
            <v>-1207.28</v>
          </cell>
          <cell r="K1116">
            <v>-1581.84</v>
          </cell>
          <cell r="L1116">
            <v>-361.62</v>
          </cell>
          <cell r="M1116">
            <v>-1018.54</v>
          </cell>
          <cell r="N1116">
            <v>-1437.6</v>
          </cell>
          <cell r="O1116">
            <v>-1209.79</v>
          </cell>
          <cell r="P1116">
            <v>-821.79</v>
          </cell>
          <cell r="Q1116">
            <v>-140.37</v>
          </cell>
          <cell r="R1116">
            <v>-9335.56</v>
          </cell>
          <cell r="S1116">
            <v>-573.45000000000005</v>
          </cell>
          <cell r="T1116">
            <v>-787.3</v>
          </cell>
          <cell r="U1116">
            <v>-982.08</v>
          </cell>
          <cell r="V1116">
            <v>-1662.2</v>
          </cell>
          <cell r="W1116">
            <v>-836.96</v>
          </cell>
          <cell r="X1116">
            <v>-833.1</v>
          </cell>
          <cell r="Y1116">
            <v>-263.31</v>
          </cell>
          <cell r="Z1116">
            <v>-701.25</v>
          </cell>
          <cell r="AA1116">
            <v>-1062.1500000000001</v>
          </cell>
          <cell r="AB1116">
            <v>-893.02</v>
          </cell>
          <cell r="AC1116">
            <v>-809.23</v>
          </cell>
          <cell r="AD1116">
            <v>68.48</v>
          </cell>
          <cell r="AE1116">
            <v>-10020.19</v>
          </cell>
          <cell r="AF1116">
            <v>-464.47</v>
          </cell>
          <cell r="AG1116">
            <v>-690.79</v>
          </cell>
          <cell r="AH1116">
            <v>-931.56</v>
          </cell>
          <cell r="AI1116">
            <v>-1832.99</v>
          </cell>
          <cell r="AJ1116">
            <v>-959.98</v>
          </cell>
          <cell r="AK1116">
            <v>-1581.24</v>
          </cell>
          <cell r="AL1116">
            <v>-184.63</v>
          </cell>
          <cell r="AM1116">
            <v>-660.82</v>
          </cell>
          <cell r="AN1116">
            <v>-1102.3699999999999</v>
          </cell>
          <cell r="AO1116">
            <v>-1046.53</v>
          </cell>
          <cell r="AP1116">
            <v>-840.23</v>
          </cell>
          <cell r="AQ1116">
            <v>275.43</v>
          </cell>
          <cell r="AR1116">
            <v>5.32</v>
          </cell>
          <cell r="AS1116">
            <v>0.16</v>
          </cell>
          <cell r="AT1116">
            <v>0.42</v>
          </cell>
          <cell r="AU1116">
            <v>0.42</v>
          </cell>
          <cell r="AV1116">
            <v>0.76</v>
          </cell>
          <cell r="AW1116">
            <v>0.55000000000000004</v>
          </cell>
          <cell r="AX1116">
            <v>0.72</v>
          </cell>
          <cell r="AY1116">
            <v>0.39</v>
          </cell>
          <cell r="AZ1116">
            <v>0.28000000000000003</v>
          </cell>
          <cell r="BA1116">
            <v>0.56999999999999995</v>
          </cell>
          <cell r="BB1116">
            <v>0.42</v>
          </cell>
          <cell r="BC1116">
            <v>0.32</v>
          </cell>
          <cell r="BD1116">
            <v>0.3</v>
          </cell>
          <cell r="BE1116">
            <v>47.89</v>
          </cell>
          <cell r="BF1116">
            <v>2.4</v>
          </cell>
          <cell r="BG1116">
            <v>2.63</v>
          </cell>
          <cell r="BH1116">
            <v>3.54</v>
          </cell>
          <cell r="BI1116">
            <v>7.13</v>
          </cell>
          <cell r="BJ1116">
            <v>5.29</v>
          </cell>
          <cell r="BK1116">
            <v>6.8</v>
          </cell>
          <cell r="BL1116">
            <v>3.68</v>
          </cell>
          <cell r="BM1116">
            <v>2.31</v>
          </cell>
          <cell r="BN1116">
            <v>3.96</v>
          </cell>
          <cell r="BO1116">
            <v>4.22</v>
          </cell>
          <cell r="BP1116">
            <v>3.66</v>
          </cell>
          <cell r="BQ1116">
            <v>2.2799999999999998</v>
          </cell>
          <cell r="BR1116">
            <v>84.95</v>
          </cell>
          <cell r="BS1116">
            <v>4.2</v>
          </cell>
          <cell r="BT1116">
            <v>4.88</v>
          </cell>
          <cell r="BU1116">
            <v>7.62</v>
          </cell>
          <cell r="BV1116">
            <v>11.74</v>
          </cell>
          <cell r="BW1116">
            <v>10.35</v>
          </cell>
          <cell r="BX1116">
            <v>12.67</v>
          </cell>
          <cell r="BY1116">
            <v>5.51</v>
          </cell>
          <cell r="BZ1116">
            <v>4.5599999999999996</v>
          </cell>
          <cell r="CA1116">
            <v>7.42</v>
          </cell>
          <cell r="CB1116">
            <v>7.06</v>
          </cell>
          <cell r="CC1116">
            <v>5.38</v>
          </cell>
          <cell r="CD1116">
            <v>3.55</v>
          </cell>
          <cell r="CE1116">
            <v>92.94</v>
          </cell>
          <cell r="CF1116">
            <v>4.09</v>
          </cell>
          <cell r="CG1116">
            <v>5.92</v>
          </cell>
          <cell r="CH1116">
            <v>8.25</v>
          </cell>
          <cell r="CI1116">
            <v>12.97</v>
          </cell>
          <cell r="CJ1116">
            <v>11.22</v>
          </cell>
          <cell r="CK1116">
            <v>13.28</v>
          </cell>
          <cell r="CL1116">
            <v>7.08</v>
          </cell>
          <cell r="CM1116">
            <v>4.87</v>
          </cell>
          <cell r="CN1116">
            <v>8.11</v>
          </cell>
          <cell r="CO1116">
            <v>7.23</v>
          </cell>
          <cell r="CP1116">
            <v>6.05</v>
          </cell>
          <cell r="CQ1116">
            <v>3.87</v>
          </cell>
          <cell r="CR1116">
            <v>152.77000000000001</v>
          </cell>
          <cell r="CS1116">
            <v>6.45</v>
          </cell>
          <cell r="CT1116">
            <v>9.01</v>
          </cell>
          <cell r="CU1116">
            <v>13.33</v>
          </cell>
          <cell r="CV1116">
            <v>21.89</v>
          </cell>
          <cell r="CW1116">
            <v>17.77</v>
          </cell>
          <cell r="CX1116">
            <v>20.83</v>
          </cell>
          <cell r="CY1116">
            <v>11.88</v>
          </cell>
          <cell r="CZ1116">
            <v>9.16</v>
          </cell>
          <cell r="DA1116">
            <v>13.72</v>
          </cell>
          <cell r="DB1116">
            <v>11.93</v>
          </cell>
          <cell r="DC1116">
            <v>10.78</v>
          </cell>
          <cell r="DD1116">
            <v>6.02</v>
          </cell>
          <cell r="DE1116">
            <v>65.19</v>
          </cell>
          <cell r="DF1116">
            <v>8.07</v>
          </cell>
          <cell r="DG1116">
            <v>12.13</v>
          </cell>
          <cell r="DH1116">
            <v>15.91</v>
          </cell>
          <cell r="DI1116">
            <v>21.24</v>
          </cell>
          <cell r="DJ1116">
            <v>19.7</v>
          </cell>
          <cell r="DK1116">
            <v>-66.97</v>
          </cell>
          <cell r="DL1116">
            <v>11.45</v>
          </cell>
          <cell r="DM1116">
            <v>6.88</v>
          </cell>
          <cell r="DN1116">
            <v>10.02</v>
          </cell>
          <cell r="DO1116">
            <v>12.09</v>
          </cell>
          <cell r="DP1116">
            <v>8.86</v>
          </cell>
          <cell r="DQ1116">
            <v>5.79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-9332.8700000000008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-10019.34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5.32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47.89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84.95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92.94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152.77000000000001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65.19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-9332.8700000000008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-10019.34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5.32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47.89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84.95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92.94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152.77000000000001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65.19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-180.46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-230.28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0.09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0.82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1.72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2.0699999999999998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2.9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140.56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-180.46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-230.28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0.09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0.82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1.72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2.0699999999999998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2.9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140.56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J1128" t="str">
            <v>Reserves MWh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16.27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16.27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4.25</v>
          </cell>
          <cell r="M1137">
            <v>1.92</v>
          </cell>
          <cell r="N1137">
            <v>10.210000000000001</v>
          </cell>
          <cell r="O1137">
            <v>8.43</v>
          </cell>
          <cell r="P1137">
            <v>0</v>
          </cell>
          <cell r="Q1137">
            <v>14.7</v>
          </cell>
          <cell r="R1137">
            <v>39.94</v>
          </cell>
          <cell r="S1137">
            <v>12.84</v>
          </cell>
          <cell r="T1137">
            <v>11.49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1.94</v>
          </cell>
          <cell r="Z1137">
            <v>1.08</v>
          </cell>
          <cell r="AA1137">
            <v>1.32</v>
          </cell>
          <cell r="AB1137">
            <v>1.93</v>
          </cell>
          <cell r="AC1137">
            <v>3.8</v>
          </cell>
          <cell r="AD1137">
            <v>5.53</v>
          </cell>
          <cell r="AE1137">
            <v>201.9</v>
          </cell>
          <cell r="AF1137">
            <v>7.9</v>
          </cell>
          <cell r="AG1137">
            <v>5.77</v>
          </cell>
          <cell r="AH1137">
            <v>0</v>
          </cell>
          <cell r="AI1137">
            <v>6.69</v>
          </cell>
          <cell r="AJ1137">
            <v>0</v>
          </cell>
          <cell r="AK1137">
            <v>146.59</v>
          </cell>
          <cell r="AL1137">
            <v>5.8</v>
          </cell>
          <cell r="AM1137">
            <v>1.43</v>
          </cell>
          <cell r="AN1137">
            <v>3.25</v>
          </cell>
          <cell r="AO1137">
            <v>9.15</v>
          </cell>
          <cell r="AP1137">
            <v>7.52</v>
          </cell>
          <cell r="AQ1137">
            <v>7.79</v>
          </cell>
          <cell r="AR1137">
            <v>-0.03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-0.28999999999999998</v>
          </cell>
          <cell r="BF1137">
            <v>-0.03</v>
          </cell>
          <cell r="BG1137">
            <v>-0.02</v>
          </cell>
          <cell r="BH1137">
            <v>0</v>
          </cell>
          <cell r="BI1137">
            <v>-0.04</v>
          </cell>
          <cell r="BJ1137">
            <v>0</v>
          </cell>
          <cell r="BK1137">
            <v>-0.03</v>
          </cell>
          <cell r="BL1137">
            <v>-0.05</v>
          </cell>
          <cell r="BM1137">
            <v>-0.02</v>
          </cell>
          <cell r="BN1137">
            <v>-0.02</v>
          </cell>
          <cell r="BO1137">
            <v>-0.04</v>
          </cell>
          <cell r="BP1137">
            <v>-0.04</v>
          </cell>
          <cell r="BQ1137">
            <v>-0.03</v>
          </cell>
          <cell r="BR1137">
            <v>-1.33</v>
          </cell>
          <cell r="BS1137">
            <v>-0.02</v>
          </cell>
          <cell r="BT1137">
            <v>-0.04</v>
          </cell>
          <cell r="BU1137">
            <v>-0.04</v>
          </cell>
          <cell r="BV1137">
            <v>-0.12</v>
          </cell>
          <cell r="BW1137">
            <v>0</v>
          </cell>
          <cell r="BX1137">
            <v>-0.24</v>
          </cell>
          <cell r="BY1137">
            <v>-0.2</v>
          </cell>
          <cell r="BZ1137">
            <v>-0.22</v>
          </cell>
          <cell r="CA1137">
            <v>-0.18</v>
          </cell>
          <cell r="CB1137">
            <v>-0.16</v>
          </cell>
          <cell r="CC1137">
            <v>-0.09</v>
          </cell>
          <cell r="CD1137">
            <v>-0.04</v>
          </cell>
          <cell r="CE1137">
            <v>-1.41</v>
          </cell>
          <cell r="CF1137">
            <v>-0.02</v>
          </cell>
          <cell r="CG1137">
            <v>-0.04</v>
          </cell>
          <cell r="CH1137">
            <v>-0.03</v>
          </cell>
          <cell r="CI1137">
            <v>-0.1</v>
          </cell>
          <cell r="CJ1137">
            <v>0</v>
          </cell>
          <cell r="CK1137">
            <v>-0.26</v>
          </cell>
          <cell r="CL1137">
            <v>-0.22</v>
          </cell>
          <cell r="CM1137">
            <v>-0.23</v>
          </cell>
          <cell r="CN1137">
            <v>-0.2</v>
          </cell>
          <cell r="CO1137">
            <v>-0.17</v>
          </cell>
          <cell r="CP1137">
            <v>-0.1</v>
          </cell>
          <cell r="CQ1137">
            <v>-0.05</v>
          </cell>
          <cell r="CR1137">
            <v>-2.25</v>
          </cell>
          <cell r="CS1137">
            <v>-0.03</v>
          </cell>
          <cell r="CT1137">
            <v>-0.05</v>
          </cell>
          <cell r="CU1137">
            <v>-0.04</v>
          </cell>
          <cell r="CV1137">
            <v>-0.16</v>
          </cell>
          <cell r="CW1137">
            <v>0</v>
          </cell>
          <cell r="CX1137">
            <v>-0.4</v>
          </cell>
          <cell r="CY1137">
            <v>-0.36</v>
          </cell>
          <cell r="CZ1137">
            <v>-0.38</v>
          </cell>
          <cell r="DA1137">
            <v>-0.34</v>
          </cell>
          <cell r="DB1137">
            <v>-0.27</v>
          </cell>
          <cell r="DC1137">
            <v>-0.13</v>
          </cell>
          <cell r="DD1137">
            <v>-0.1</v>
          </cell>
          <cell r="DE1137">
            <v>-2.29</v>
          </cell>
          <cell r="DF1137">
            <v>-0.01</v>
          </cell>
          <cell r="DG1137">
            <v>-0.04</v>
          </cell>
          <cell r="DH1137">
            <v>-0.01</v>
          </cell>
          <cell r="DI1137">
            <v>-7.0000000000000007E-2</v>
          </cell>
          <cell r="DJ1137">
            <v>0</v>
          </cell>
          <cell r="DK1137">
            <v>-0.44</v>
          </cell>
          <cell r="DL1137">
            <v>-0.4</v>
          </cell>
          <cell r="DM1137">
            <v>-0.46</v>
          </cell>
          <cell r="DN1137">
            <v>-0.36</v>
          </cell>
          <cell r="DO1137">
            <v>-0.33</v>
          </cell>
          <cell r="DP1137">
            <v>-0.1</v>
          </cell>
          <cell r="DQ1137">
            <v>-7.0000000000000007E-2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-31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1.49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1</v>
          </cell>
          <cell r="Z1140">
            <v>0.12</v>
          </cell>
          <cell r="AA1140">
            <v>0.37</v>
          </cell>
          <cell r="AB1140">
            <v>0</v>
          </cell>
          <cell r="AC1140">
            <v>0</v>
          </cell>
          <cell r="AD1140">
            <v>0</v>
          </cell>
          <cell r="AE1140">
            <v>2.57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2.16</v>
          </cell>
          <cell r="AM1140">
            <v>0.12</v>
          </cell>
          <cell r="AN1140">
            <v>0.24</v>
          </cell>
          <cell r="AO1140">
            <v>0.04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-0.01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3.18</v>
          </cell>
          <cell r="G1144">
            <v>2.64</v>
          </cell>
          <cell r="H1144">
            <v>50.76</v>
          </cell>
          <cell r="I1144">
            <v>2.39</v>
          </cell>
          <cell r="J1144">
            <v>53.82</v>
          </cell>
          <cell r="K1144">
            <v>2.84</v>
          </cell>
          <cell r="L1144">
            <v>0.19</v>
          </cell>
          <cell r="M1144">
            <v>0</v>
          </cell>
          <cell r="N1144">
            <v>0</v>
          </cell>
          <cell r="O1144">
            <v>0.09</v>
          </cell>
          <cell r="P1144">
            <v>1.24</v>
          </cell>
          <cell r="Q1144">
            <v>0.39</v>
          </cell>
          <cell r="R1144">
            <v>17.25</v>
          </cell>
          <cell r="S1144">
            <v>0</v>
          </cell>
          <cell r="T1144">
            <v>0</v>
          </cell>
          <cell r="U1144">
            <v>1.28</v>
          </cell>
          <cell r="V1144">
            <v>0.44</v>
          </cell>
          <cell r="W1144">
            <v>14.76</v>
          </cell>
          <cell r="X1144">
            <v>0.57999999999999996</v>
          </cell>
          <cell r="Y1144">
            <v>0.12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7.0000000000000007E-2</v>
          </cell>
          <cell r="AE1144">
            <v>61.08</v>
          </cell>
          <cell r="AF1144">
            <v>0.39</v>
          </cell>
          <cell r="AG1144">
            <v>0.38</v>
          </cell>
          <cell r="AH1144">
            <v>24.82</v>
          </cell>
          <cell r="AI1144">
            <v>0.45</v>
          </cell>
          <cell r="AJ1144">
            <v>34.14</v>
          </cell>
          <cell r="AK1144">
            <v>0.13</v>
          </cell>
          <cell r="AL1144">
            <v>0.18</v>
          </cell>
          <cell r="AM1144">
            <v>0</v>
          </cell>
          <cell r="AN1144">
            <v>0</v>
          </cell>
          <cell r="AO1144">
            <v>0.37</v>
          </cell>
          <cell r="AP1144">
            <v>0.15</v>
          </cell>
          <cell r="AQ1144">
            <v>0.06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-0.03</v>
          </cell>
          <cell r="BF1144">
            <v>0</v>
          </cell>
          <cell r="BG1144">
            <v>0</v>
          </cell>
          <cell r="BH1144">
            <v>-0.03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-0.02</v>
          </cell>
          <cell r="CS1144">
            <v>0</v>
          </cell>
          <cell r="CT1144">
            <v>0</v>
          </cell>
          <cell r="CU1144">
            <v>0</v>
          </cell>
          <cell r="CV1144">
            <v>-0.02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-0.01</v>
          </cell>
          <cell r="DF1144">
            <v>0</v>
          </cell>
          <cell r="DG1144">
            <v>0</v>
          </cell>
          <cell r="DH1144">
            <v>0</v>
          </cell>
          <cell r="DI1144">
            <v>-0.01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7.68</v>
          </cell>
          <cell r="I1145">
            <v>0</v>
          </cell>
          <cell r="J1145">
            <v>0.21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3.13</v>
          </cell>
          <cell r="S1145">
            <v>0</v>
          </cell>
          <cell r="T1145">
            <v>0</v>
          </cell>
          <cell r="U1145">
            <v>0.85</v>
          </cell>
          <cell r="V1145">
            <v>0</v>
          </cell>
          <cell r="W1145">
            <v>2.27</v>
          </cell>
          <cell r="X1145">
            <v>0.01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12.95</v>
          </cell>
          <cell r="AF1145">
            <v>0.08</v>
          </cell>
          <cell r="AG1145">
            <v>0</v>
          </cell>
          <cell r="AH1145">
            <v>7.03</v>
          </cell>
          <cell r="AI1145">
            <v>0.21</v>
          </cell>
          <cell r="AJ1145">
            <v>5.36</v>
          </cell>
          <cell r="AK1145">
            <v>0.12</v>
          </cell>
          <cell r="AL1145">
            <v>0</v>
          </cell>
          <cell r="AM1145">
            <v>0</v>
          </cell>
          <cell r="AN1145">
            <v>0</v>
          </cell>
          <cell r="AO1145">
            <v>0.1</v>
          </cell>
          <cell r="AP1145">
            <v>0</v>
          </cell>
          <cell r="AQ1145">
            <v>0.06</v>
          </cell>
          <cell r="AR1145">
            <v>-0.02</v>
          </cell>
          <cell r="AS1145">
            <v>0</v>
          </cell>
          <cell r="AT1145">
            <v>0</v>
          </cell>
          <cell r="AU1145">
            <v>-0.01</v>
          </cell>
          <cell r="AV1145">
            <v>0</v>
          </cell>
          <cell r="AW1145">
            <v>-0.01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-0.16</v>
          </cell>
          <cell r="BF1145">
            <v>0</v>
          </cell>
          <cell r="BG1145">
            <v>0</v>
          </cell>
          <cell r="BH1145">
            <v>-0.1</v>
          </cell>
          <cell r="BI1145">
            <v>0</v>
          </cell>
          <cell r="BJ1145">
            <v>-0.05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-0.01</v>
          </cell>
          <cell r="CF1145">
            <v>0</v>
          </cell>
          <cell r="CG1145">
            <v>0</v>
          </cell>
          <cell r="CH1145">
            <v>0</v>
          </cell>
          <cell r="CI1145">
            <v>-0.01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-0.02</v>
          </cell>
          <cell r="CS1145">
            <v>0</v>
          </cell>
          <cell r="CT1145">
            <v>0</v>
          </cell>
          <cell r="CU1145">
            <v>0</v>
          </cell>
          <cell r="CV1145">
            <v>-0.02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-0.16</v>
          </cell>
          <cell r="DF1145">
            <v>0</v>
          </cell>
          <cell r="DG1145">
            <v>0</v>
          </cell>
          <cell r="DH1145">
            <v>0</v>
          </cell>
          <cell r="DI1145">
            <v>-0.12</v>
          </cell>
          <cell r="DJ1145">
            <v>-0.03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-9.27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-9.27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57.91</v>
          </cell>
          <cell r="G1149">
            <v>36.56</v>
          </cell>
          <cell r="H1149">
            <v>0</v>
          </cell>
          <cell r="I1149">
            <v>48.61</v>
          </cell>
          <cell r="J1149">
            <v>0</v>
          </cell>
          <cell r="K1149">
            <v>30.26</v>
          </cell>
          <cell r="L1149">
            <v>0.56999999999999995</v>
          </cell>
          <cell r="M1149">
            <v>1.43</v>
          </cell>
          <cell r="N1149">
            <v>1.1599999999999999</v>
          </cell>
          <cell r="O1149">
            <v>2.35</v>
          </cell>
          <cell r="P1149">
            <v>17.920000000000002</v>
          </cell>
          <cell r="Q1149">
            <v>0.73</v>
          </cell>
          <cell r="R1149">
            <v>36.49</v>
          </cell>
          <cell r="S1149">
            <v>0.97</v>
          </cell>
          <cell r="T1149">
            <v>1.0900000000000001</v>
          </cell>
          <cell r="U1149">
            <v>22.68</v>
          </cell>
          <cell r="V1149">
            <v>3.93</v>
          </cell>
          <cell r="W1149">
            <v>0</v>
          </cell>
          <cell r="X1149">
            <v>5.88</v>
          </cell>
          <cell r="Y1149">
            <v>0.1</v>
          </cell>
          <cell r="Z1149">
            <v>0.03</v>
          </cell>
          <cell r="AA1149">
            <v>0.11</v>
          </cell>
          <cell r="AB1149">
            <v>0.2</v>
          </cell>
          <cell r="AC1149">
            <v>0.65</v>
          </cell>
          <cell r="AD1149">
            <v>0.85</v>
          </cell>
          <cell r="AE1149">
            <v>95.4</v>
          </cell>
          <cell r="AF1149">
            <v>8.6</v>
          </cell>
          <cell r="AG1149">
            <v>12.08</v>
          </cell>
          <cell r="AH1149">
            <v>13.75</v>
          </cell>
          <cell r="AI1149">
            <v>11.96</v>
          </cell>
          <cell r="AJ1149">
            <v>0</v>
          </cell>
          <cell r="AK1149">
            <v>34.340000000000003</v>
          </cell>
          <cell r="AL1149">
            <v>1.18</v>
          </cell>
          <cell r="AM1149">
            <v>1.03</v>
          </cell>
          <cell r="AN1149">
            <v>0.96</v>
          </cell>
          <cell r="AO1149">
            <v>3.03</v>
          </cell>
          <cell r="AP1149">
            <v>6.33</v>
          </cell>
          <cell r="AQ1149">
            <v>2.13</v>
          </cell>
          <cell r="AR1149">
            <v>-0.04</v>
          </cell>
          <cell r="AS1149">
            <v>0</v>
          </cell>
          <cell r="AT1149">
            <v>-0.01</v>
          </cell>
          <cell r="AU1149">
            <v>-0.01</v>
          </cell>
          <cell r="AV1149">
            <v>-0.01</v>
          </cell>
          <cell r="AW1149">
            <v>-0.01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-0.35</v>
          </cell>
          <cell r="BF1149">
            <v>-0.04</v>
          </cell>
          <cell r="BG1149">
            <v>-0.05</v>
          </cell>
          <cell r="BH1149">
            <v>-0.04</v>
          </cell>
          <cell r="BI1149">
            <v>-0.05</v>
          </cell>
          <cell r="BJ1149">
            <v>-0.11</v>
          </cell>
          <cell r="BK1149">
            <v>-0.01</v>
          </cell>
          <cell r="BL1149">
            <v>0</v>
          </cell>
          <cell r="BM1149">
            <v>0</v>
          </cell>
          <cell r="BN1149">
            <v>-0.01</v>
          </cell>
          <cell r="BO1149">
            <v>-0.01</v>
          </cell>
          <cell r="BP1149">
            <v>-0.01</v>
          </cell>
          <cell r="BQ1149">
            <v>-0.01</v>
          </cell>
          <cell r="BR1149">
            <v>-0.79</v>
          </cell>
          <cell r="BS1149">
            <v>-0.09</v>
          </cell>
          <cell r="BT1149">
            <v>-0.09</v>
          </cell>
          <cell r="BU1149">
            <v>-0.14000000000000001</v>
          </cell>
          <cell r="BV1149">
            <v>-0.11</v>
          </cell>
          <cell r="BW1149">
            <v>-0.19</v>
          </cell>
          <cell r="BX1149">
            <v>-0.04</v>
          </cell>
          <cell r="BY1149">
            <v>-0.01</v>
          </cell>
          <cell r="BZ1149">
            <v>-0.01</v>
          </cell>
          <cell r="CA1149">
            <v>-0.01</v>
          </cell>
          <cell r="CB1149">
            <v>-0.03</v>
          </cell>
          <cell r="CC1149">
            <v>-0.04</v>
          </cell>
          <cell r="CD1149">
            <v>-0.05</v>
          </cell>
          <cell r="CE1149">
            <v>-0.87</v>
          </cell>
          <cell r="CF1149">
            <v>-0.1</v>
          </cell>
          <cell r="CG1149">
            <v>-0.1</v>
          </cell>
          <cell r="CH1149">
            <v>-0.14000000000000001</v>
          </cell>
          <cell r="CI1149">
            <v>-0.14000000000000001</v>
          </cell>
          <cell r="CJ1149">
            <v>-0.2</v>
          </cell>
          <cell r="CK1149">
            <v>-0.04</v>
          </cell>
          <cell r="CL1149">
            <v>-0.01</v>
          </cell>
          <cell r="CM1149">
            <v>-0.02</v>
          </cell>
          <cell r="CN1149">
            <v>-0.02</v>
          </cell>
          <cell r="CO1149">
            <v>-0.03</v>
          </cell>
          <cell r="CP1149">
            <v>-0.03</v>
          </cell>
          <cell r="CQ1149">
            <v>-0.04</v>
          </cell>
          <cell r="CR1149">
            <v>-1.51</v>
          </cell>
          <cell r="CS1149">
            <v>-0.17</v>
          </cell>
          <cell r="CT1149">
            <v>-0.18</v>
          </cell>
          <cell r="CU1149">
            <v>-0.24</v>
          </cell>
          <cell r="CV1149">
            <v>-0.23</v>
          </cell>
          <cell r="CW1149">
            <v>-0.31</v>
          </cell>
          <cell r="CX1149">
            <v>-0.1</v>
          </cell>
          <cell r="CY1149">
            <v>-0.02</v>
          </cell>
          <cell r="CZ1149">
            <v>-0.02</v>
          </cell>
          <cell r="DA1149">
            <v>-0.01</v>
          </cell>
          <cell r="DB1149">
            <v>-0.06</v>
          </cell>
          <cell r="DC1149">
            <v>-0.1</v>
          </cell>
          <cell r="DD1149">
            <v>-0.06</v>
          </cell>
          <cell r="DE1149">
            <v>-1.4</v>
          </cell>
          <cell r="DF1149">
            <v>-0.17</v>
          </cell>
          <cell r="DG1149">
            <v>-0.2</v>
          </cell>
          <cell r="DH1149">
            <v>-0.28999999999999998</v>
          </cell>
          <cell r="DI1149">
            <v>-0.22</v>
          </cell>
          <cell r="DJ1149">
            <v>-0.18</v>
          </cell>
          <cell r="DK1149">
            <v>-7.0000000000000007E-2</v>
          </cell>
          <cell r="DL1149">
            <v>-0.04</v>
          </cell>
          <cell r="DM1149">
            <v>-0.01</v>
          </cell>
          <cell r="DN1149">
            <v>-0.01</v>
          </cell>
          <cell r="DO1149">
            <v>-0.02</v>
          </cell>
          <cell r="DP1149">
            <v>-0.12</v>
          </cell>
          <cell r="DQ1149">
            <v>-0.08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2.25</v>
          </cell>
          <cell r="G1150">
            <v>1.02</v>
          </cell>
          <cell r="H1150">
            <v>4.7</v>
          </cell>
          <cell r="I1150">
            <v>22.37</v>
          </cell>
          <cell r="J1150">
            <v>30.89</v>
          </cell>
          <cell r="K1150">
            <v>44.84</v>
          </cell>
          <cell r="L1150">
            <v>57.49</v>
          </cell>
          <cell r="M1150">
            <v>63.5</v>
          </cell>
          <cell r="N1150">
            <v>58.96</v>
          </cell>
          <cell r="O1150">
            <v>47.41</v>
          </cell>
          <cell r="P1150">
            <v>20.22</v>
          </cell>
          <cell r="Q1150">
            <v>10.98</v>
          </cell>
          <cell r="R1150">
            <v>217.46</v>
          </cell>
          <cell r="S1150">
            <v>4.08</v>
          </cell>
          <cell r="T1150">
            <v>7.45</v>
          </cell>
          <cell r="U1150">
            <v>6.79</v>
          </cell>
          <cell r="V1150">
            <v>32.119999999999997</v>
          </cell>
          <cell r="W1150">
            <v>25.19</v>
          </cell>
          <cell r="X1150">
            <v>38.270000000000003</v>
          </cell>
          <cell r="Y1150">
            <v>24.41</v>
          </cell>
          <cell r="Z1150">
            <v>23.16</v>
          </cell>
          <cell r="AA1150">
            <v>11.21</v>
          </cell>
          <cell r="AB1150">
            <v>25.43</v>
          </cell>
          <cell r="AC1150">
            <v>10.85</v>
          </cell>
          <cell r="AD1150">
            <v>8.51</v>
          </cell>
          <cell r="AE1150">
            <v>5.22</v>
          </cell>
          <cell r="AF1150">
            <v>1.07</v>
          </cell>
          <cell r="AG1150">
            <v>1.96</v>
          </cell>
          <cell r="AH1150">
            <v>0.05</v>
          </cell>
          <cell r="AI1150">
            <v>17</v>
          </cell>
          <cell r="AJ1150">
            <v>2.5499999999999998</v>
          </cell>
          <cell r="AK1150">
            <v>-144.38</v>
          </cell>
          <cell r="AL1150">
            <v>31.09</v>
          </cell>
          <cell r="AM1150">
            <v>37.909999999999997</v>
          </cell>
          <cell r="AN1150">
            <v>31.24</v>
          </cell>
          <cell r="AO1150">
            <v>16.25</v>
          </cell>
          <cell r="AP1150">
            <v>5.49</v>
          </cell>
          <cell r="AQ1150">
            <v>4.99</v>
          </cell>
          <cell r="AR1150">
            <v>-0.08</v>
          </cell>
          <cell r="AS1150">
            <v>0</v>
          </cell>
          <cell r="AT1150">
            <v>0</v>
          </cell>
          <cell r="AU1150">
            <v>0</v>
          </cell>
          <cell r="AV1150">
            <v>-0.01</v>
          </cell>
          <cell r="AW1150">
            <v>0</v>
          </cell>
          <cell r="AX1150">
            <v>-0.02</v>
          </cell>
          <cell r="AY1150">
            <v>-0.02</v>
          </cell>
          <cell r="AZ1150">
            <v>-0.02</v>
          </cell>
          <cell r="BA1150">
            <v>-0.01</v>
          </cell>
          <cell r="BB1150">
            <v>-0.01</v>
          </cell>
          <cell r="BC1150">
            <v>0</v>
          </cell>
          <cell r="BD1150">
            <v>0</v>
          </cell>
          <cell r="BE1150">
            <v>-0.65</v>
          </cell>
          <cell r="BF1150">
            <v>0</v>
          </cell>
          <cell r="BG1150">
            <v>-0.01</v>
          </cell>
          <cell r="BH1150">
            <v>0</v>
          </cell>
          <cell r="BI1150">
            <v>-0.05</v>
          </cell>
          <cell r="BJ1150">
            <v>0</v>
          </cell>
          <cell r="BK1150">
            <v>-0.13</v>
          </cell>
          <cell r="BL1150">
            <v>-0.1</v>
          </cell>
          <cell r="BM1150">
            <v>-0.13</v>
          </cell>
          <cell r="BN1150">
            <v>-0.11</v>
          </cell>
          <cell r="BO1150">
            <v>-7.0000000000000007E-2</v>
          </cell>
          <cell r="BP1150">
            <v>-0.03</v>
          </cell>
          <cell r="BQ1150">
            <v>-0.02</v>
          </cell>
          <cell r="BR1150">
            <v>-0.23</v>
          </cell>
          <cell r="BS1150">
            <v>0</v>
          </cell>
          <cell r="BT1150">
            <v>0</v>
          </cell>
          <cell r="BU1150">
            <v>0</v>
          </cell>
          <cell r="BV1150">
            <v>-0.01</v>
          </cell>
          <cell r="BW1150">
            <v>0</v>
          </cell>
          <cell r="BX1150">
            <v>-0.02</v>
          </cell>
          <cell r="BY1150">
            <v>-0.06</v>
          </cell>
          <cell r="BZ1150">
            <v>-0.05</v>
          </cell>
          <cell r="CA1150">
            <v>-0.05</v>
          </cell>
          <cell r="CB1150">
            <v>-0.02</v>
          </cell>
          <cell r="CC1150">
            <v>-0.01</v>
          </cell>
          <cell r="CD1150">
            <v>-0.01</v>
          </cell>
          <cell r="CE1150">
            <v>-0.27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-0.03</v>
          </cell>
          <cell r="CL1150">
            <v>-7.0000000000000007E-2</v>
          </cell>
          <cell r="CM1150">
            <v>-0.06</v>
          </cell>
          <cell r="CN1150">
            <v>-0.06</v>
          </cell>
          <cell r="CO1150">
            <v>-0.02</v>
          </cell>
          <cell r="CP1150">
            <v>-0.02</v>
          </cell>
          <cell r="CQ1150">
            <v>-0.01</v>
          </cell>
          <cell r="CR1150">
            <v>-0.34</v>
          </cell>
          <cell r="CS1150">
            <v>0</v>
          </cell>
          <cell r="CT1150">
            <v>-0.01</v>
          </cell>
          <cell r="CU1150">
            <v>0</v>
          </cell>
          <cell r="CV1150">
            <v>0</v>
          </cell>
          <cell r="CW1150">
            <v>0</v>
          </cell>
          <cell r="CX1150">
            <v>-0.02</v>
          </cell>
          <cell r="CY1150">
            <v>-0.11</v>
          </cell>
          <cell r="CZ1150">
            <v>-0.08</v>
          </cell>
          <cell r="DA1150">
            <v>-0.08</v>
          </cell>
          <cell r="DB1150">
            <v>-0.03</v>
          </cell>
          <cell r="DC1150">
            <v>0</v>
          </cell>
          <cell r="DD1150">
            <v>0</v>
          </cell>
          <cell r="DE1150">
            <v>-0.17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-0.05</v>
          </cell>
          <cell r="DM1150">
            <v>-0.02</v>
          </cell>
          <cell r="DN1150">
            <v>-7.0000000000000007E-2</v>
          </cell>
          <cell r="DO1150">
            <v>-0.01</v>
          </cell>
          <cell r="DP1150">
            <v>0</v>
          </cell>
          <cell r="DQ1150">
            <v>-0.02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2.9</v>
          </cell>
          <cell r="G1153">
            <v>2.02</v>
          </cell>
          <cell r="H1153">
            <v>0</v>
          </cell>
          <cell r="I1153">
            <v>0</v>
          </cell>
          <cell r="J1153">
            <v>0.01</v>
          </cell>
          <cell r="K1153">
            <v>0</v>
          </cell>
          <cell r="L1153">
            <v>11.39</v>
          </cell>
          <cell r="M1153">
            <v>4.9800000000000004</v>
          </cell>
          <cell r="N1153">
            <v>1.78</v>
          </cell>
          <cell r="O1153">
            <v>0.18</v>
          </cell>
          <cell r="P1153">
            <v>0</v>
          </cell>
          <cell r="Q1153">
            <v>3.59</v>
          </cell>
          <cell r="R1153">
            <v>58.91</v>
          </cell>
          <cell r="S1153">
            <v>0.24</v>
          </cell>
          <cell r="T1153">
            <v>0.26</v>
          </cell>
          <cell r="U1153">
            <v>0</v>
          </cell>
          <cell r="V1153">
            <v>0</v>
          </cell>
          <cell r="W1153">
            <v>0.04</v>
          </cell>
          <cell r="X1153">
            <v>0.15</v>
          </cell>
          <cell r="Y1153">
            <v>13.07</v>
          </cell>
          <cell r="Z1153">
            <v>16.3</v>
          </cell>
          <cell r="AA1153">
            <v>22.87</v>
          </cell>
          <cell r="AB1153">
            <v>1.53</v>
          </cell>
          <cell r="AC1153">
            <v>4.3</v>
          </cell>
          <cell r="AD1153">
            <v>0.15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0.38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-0.2</v>
          </cell>
          <cell r="BS1160">
            <v>-0.01</v>
          </cell>
          <cell r="BT1160">
            <v>-0.01</v>
          </cell>
          <cell r="BU1160">
            <v>-0.04</v>
          </cell>
          <cell r="BV1160">
            <v>-0.02</v>
          </cell>
          <cell r="BW1160">
            <v>-0.1</v>
          </cell>
          <cell r="BX1160">
            <v>-0.01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-0.01</v>
          </cell>
          <cell r="CE1160">
            <v>-0.23</v>
          </cell>
          <cell r="CF1160">
            <v>-0.01</v>
          </cell>
          <cell r="CG1160">
            <v>0</v>
          </cell>
          <cell r="CH1160">
            <v>-7.0000000000000007E-2</v>
          </cell>
          <cell r="CI1160">
            <v>-0.01</v>
          </cell>
          <cell r="CJ1160">
            <v>-0.11</v>
          </cell>
          <cell r="CK1160">
            <v>-0.01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-0.01</v>
          </cell>
          <cell r="CR1160">
            <v>-0.4</v>
          </cell>
          <cell r="CS1160">
            <v>-0.02</v>
          </cell>
          <cell r="CT1160">
            <v>-0.01</v>
          </cell>
          <cell r="CU1160">
            <v>-0.1</v>
          </cell>
          <cell r="CV1160">
            <v>-0.02</v>
          </cell>
          <cell r="CW1160">
            <v>-0.19</v>
          </cell>
          <cell r="CX1160">
            <v>-0.02</v>
          </cell>
          <cell r="CY1160">
            <v>-0.01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-0.02</v>
          </cell>
          <cell r="DE1160">
            <v>-0.56999999999999995</v>
          </cell>
          <cell r="DF1160">
            <v>-0.04</v>
          </cell>
          <cell r="DG1160">
            <v>-0.01</v>
          </cell>
          <cell r="DH1160">
            <v>-0.08</v>
          </cell>
          <cell r="DI1160">
            <v>-0.03</v>
          </cell>
          <cell r="DJ1160">
            <v>-0.3</v>
          </cell>
          <cell r="DK1160">
            <v>-0.04</v>
          </cell>
          <cell r="DL1160">
            <v>-0.01</v>
          </cell>
          <cell r="DM1160">
            <v>-0.01</v>
          </cell>
          <cell r="DN1160">
            <v>0</v>
          </cell>
          <cell r="DO1160">
            <v>0</v>
          </cell>
          <cell r="DP1160">
            <v>-0.02</v>
          </cell>
          <cell r="DQ1160">
            <v>-0.02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4">
          <cell r="F1164">
            <v>35.25</v>
          </cell>
          <cell r="G1164">
            <v>42.24</v>
          </cell>
          <cell r="H1164">
            <v>63.52</v>
          </cell>
          <cell r="I1164">
            <v>73.37</v>
          </cell>
          <cell r="J1164">
            <v>84.93</v>
          </cell>
          <cell r="K1164">
            <v>77.94</v>
          </cell>
          <cell r="L1164">
            <v>73.87</v>
          </cell>
          <cell r="M1164">
            <v>71.819999999999993</v>
          </cell>
          <cell r="N1164">
            <v>72.11</v>
          </cell>
          <cell r="O1164">
            <v>58.46</v>
          </cell>
          <cell r="P1164">
            <v>39.369999999999997</v>
          </cell>
          <cell r="Q1164">
            <v>30.38</v>
          </cell>
          <cell r="R1164">
            <v>374.65</v>
          </cell>
          <cell r="S1164">
            <v>18.13</v>
          </cell>
          <cell r="T1164">
            <v>20.29</v>
          </cell>
          <cell r="U1164">
            <v>31.6</v>
          </cell>
          <cell r="V1164">
            <v>36.5</v>
          </cell>
          <cell r="W1164">
            <v>42.25</v>
          </cell>
          <cell r="X1164">
            <v>44.89</v>
          </cell>
          <cell r="Y1164">
            <v>40.630000000000003</v>
          </cell>
          <cell r="Z1164">
            <v>40.700000000000003</v>
          </cell>
          <cell r="AA1164">
            <v>35.869999999999997</v>
          </cell>
          <cell r="AB1164">
            <v>29.08</v>
          </cell>
          <cell r="AC1164">
            <v>19.59</v>
          </cell>
          <cell r="AD1164">
            <v>15.11</v>
          </cell>
          <cell r="AE1164">
            <v>379.11</v>
          </cell>
          <cell r="AF1164">
            <v>18.04</v>
          </cell>
          <cell r="AG1164">
            <v>20.190000000000001</v>
          </cell>
          <cell r="AH1164">
            <v>45.65</v>
          </cell>
          <cell r="AI1164">
            <v>36.32</v>
          </cell>
          <cell r="AJ1164">
            <v>42.04</v>
          </cell>
          <cell r="AK1164">
            <v>36.79</v>
          </cell>
          <cell r="AL1164">
            <v>40.42</v>
          </cell>
          <cell r="AM1164">
            <v>40.49</v>
          </cell>
          <cell r="AN1164">
            <v>35.69</v>
          </cell>
          <cell r="AO1164">
            <v>28.94</v>
          </cell>
          <cell r="AP1164">
            <v>19.489999999999998</v>
          </cell>
          <cell r="AQ1164">
            <v>15.04</v>
          </cell>
          <cell r="AR1164">
            <v>-0.17</v>
          </cell>
          <cell r="AS1164">
            <v>-0.01</v>
          </cell>
          <cell r="AT1164">
            <v>-0.01</v>
          </cell>
          <cell r="AU1164">
            <v>-0.02</v>
          </cell>
          <cell r="AV1164">
            <v>-0.02</v>
          </cell>
          <cell r="AW1164">
            <v>-0.02</v>
          </cell>
          <cell r="AX1164">
            <v>-0.02</v>
          </cell>
          <cell r="AY1164">
            <v>-0.02</v>
          </cell>
          <cell r="AZ1164">
            <v>-0.02</v>
          </cell>
          <cell r="BA1164">
            <v>-0.02</v>
          </cell>
          <cell r="BB1164">
            <v>-0.01</v>
          </cell>
          <cell r="BC1164">
            <v>-0.01</v>
          </cell>
          <cell r="BD1164">
            <v>-0.01</v>
          </cell>
          <cell r="BE1164">
            <v>-1.49</v>
          </cell>
          <cell r="BF1164">
            <v>-7.0000000000000007E-2</v>
          </cell>
          <cell r="BG1164">
            <v>-0.08</v>
          </cell>
          <cell r="BH1164">
            <v>-0.17</v>
          </cell>
          <cell r="BI1164">
            <v>-0.14000000000000001</v>
          </cell>
          <cell r="BJ1164">
            <v>-0.16</v>
          </cell>
          <cell r="BK1164">
            <v>-0.17</v>
          </cell>
          <cell r="BL1164">
            <v>-0.16</v>
          </cell>
          <cell r="BM1164">
            <v>-0.16</v>
          </cell>
          <cell r="BN1164">
            <v>-0.14000000000000001</v>
          </cell>
          <cell r="BO1164">
            <v>-0.11</v>
          </cell>
          <cell r="BP1164">
            <v>-0.08</v>
          </cell>
          <cell r="BQ1164">
            <v>-0.06</v>
          </cell>
          <cell r="BR1164">
            <v>-2.35</v>
          </cell>
          <cell r="BS1164">
            <v>-0.11</v>
          </cell>
          <cell r="BT1164">
            <v>-0.13</v>
          </cell>
          <cell r="BU1164">
            <v>-0.18</v>
          </cell>
          <cell r="BV1164">
            <v>-0.23</v>
          </cell>
          <cell r="BW1164">
            <v>-0.19</v>
          </cell>
          <cell r="BX1164">
            <v>-0.3</v>
          </cell>
          <cell r="BY1164">
            <v>-0.27</v>
          </cell>
          <cell r="BZ1164">
            <v>-0.28000000000000003</v>
          </cell>
          <cell r="CA1164">
            <v>-0.24</v>
          </cell>
          <cell r="CB1164">
            <v>-0.2</v>
          </cell>
          <cell r="CC1164">
            <v>-0.13</v>
          </cell>
          <cell r="CD1164">
            <v>-0.09</v>
          </cell>
          <cell r="CE1164">
            <v>-2.58</v>
          </cell>
          <cell r="CF1164">
            <v>-0.13</v>
          </cell>
          <cell r="CG1164">
            <v>-0.15</v>
          </cell>
          <cell r="CH1164">
            <v>-0.17</v>
          </cell>
          <cell r="CI1164">
            <v>-0.26</v>
          </cell>
          <cell r="CJ1164">
            <v>-0.21</v>
          </cell>
          <cell r="CK1164">
            <v>-0.33</v>
          </cell>
          <cell r="CL1164">
            <v>-0.3</v>
          </cell>
          <cell r="CM1164">
            <v>-0.3</v>
          </cell>
          <cell r="CN1164">
            <v>-0.27</v>
          </cell>
          <cell r="CO1164">
            <v>-0.22</v>
          </cell>
          <cell r="CP1164">
            <v>-0.14000000000000001</v>
          </cell>
          <cell r="CQ1164">
            <v>-0.1</v>
          </cell>
          <cell r="CR1164">
            <v>-4.1399999999999997</v>
          </cell>
          <cell r="CS1164">
            <v>-0.2</v>
          </cell>
          <cell r="CT1164">
            <v>-0.24</v>
          </cell>
          <cell r="CU1164">
            <v>-0.28000000000000003</v>
          </cell>
          <cell r="CV1164">
            <v>-0.43</v>
          </cell>
          <cell r="CW1164">
            <v>-0.32</v>
          </cell>
          <cell r="CX1164">
            <v>-0.52</v>
          </cell>
          <cell r="CY1164">
            <v>-0.48</v>
          </cell>
          <cell r="CZ1164">
            <v>-0.49</v>
          </cell>
          <cell r="DA1164">
            <v>-0.44</v>
          </cell>
          <cell r="DB1164">
            <v>-0.35</v>
          </cell>
          <cell r="DC1164">
            <v>-0.23</v>
          </cell>
          <cell r="DD1164">
            <v>-0.16</v>
          </cell>
          <cell r="DE1164">
            <v>2.97</v>
          </cell>
          <cell r="DF1164">
            <v>-0.18</v>
          </cell>
          <cell r="DG1164">
            <v>-0.25</v>
          </cell>
          <cell r="DH1164">
            <v>-0.3</v>
          </cell>
          <cell r="DI1164">
            <v>-0.42</v>
          </cell>
          <cell r="DJ1164">
            <v>-0.21</v>
          </cell>
          <cell r="DK1164">
            <v>6.49</v>
          </cell>
          <cell r="DL1164">
            <v>-0.48</v>
          </cell>
          <cell r="DM1164">
            <v>-0.49</v>
          </cell>
          <cell r="DN1164">
            <v>-0.44</v>
          </cell>
          <cell r="DO1164">
            <v>-0.36</v>
          </cell>
          <cell r="DP1164">
            <v>-0.22</v>
          </cell>
          <cell r="DQ1164">
            <v>-0.16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O72"/>
  <sheetViews>
    <sheetView tabSelected="1" topLeftCell="A2" zoomScale="70" zoomScaleNormal="70" zoomScaleSheetLayoutView="100" workbookViewId="0">
      <selection activeCell="E10" sqref="E10"/>
    </sheetView>
  </sheetViews>
  <sheetFormatPr defaultRowHeight="12.75"/>
  <cols>
    <col min="1" max="1" width="12.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6.83203125" customWidth="1"/>
    <col min="11" max="11" width="16.6640625" customWidth="1"/>
    <col min="12" max="12" width="19.1640625" customWidth="1"/>
    <col min="20" max="20" width="13.1640625" customWidth="1"/>
    <col min="62" max="62" width="11" customWidth="1"/>
    <col min="65" max="65" width="17.33203125" customWidth="1"/>
    <col min="66" max="66" width="16.6640625" customWidth="1"/>
    <col min="67" max="67" width="15" customWidth="1"/>
  </cols>
  <sheetData>
    <row r="1" spans="2:66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6" customFormat="1" ht="5.25" customHeight="1">
      <c r="B2" s="1"/>
      <c r="C2" s="3"/>
      <c r="D2" s="3"/>
      <c r="E2" s="3"/>
      <c r="F2" s="4"/>
      <c r="G2" s="12"/>
      <c r="H2" s="50"/>
      <c r="I2" s="6"/>
    </row>
    <row r="3" spans="2:66" customFormat="1" ht="15.75">
      <c r="B3" s="1" t="s">
        <v>24</v>
      </c>
      <c r="C3" s="3"/>
      <c r="D3" s="3"/>
      <c r="E3" s="3"/>
      <c r="F3" s="3"/>
      <c r="G3" s="12"/>
      <c r="H3" s="50"/>
      <c r="I3" s="4"/>
      <c r="K3">
        <f>MATCH('Table 5'!K5,'Table 5'!$B$12:$B$264,FALSE)+ROW('Table 5'!B11)</f>
        <v>13</v>
      </c>
      <c r="BM3" s="296">
        <v>0</v>
      </c>
      <c r="BN3" t="s">
        <v>174</v>
      </c>
    </row>
    <row r="4" spans="2:66" customFormat="1" ht="15.75">
      <c r="B4" s="5" t="s">
        <v>21</v>
      </c>
      <c r="C4" s="5"/>
      <c r="D4" s="5"/>
      <c r="E4" s="5"/>
      <c r="F4" s="5"/>
      <c r="G4" s="1"/>
      <c r="H4" s="50"/>
      <c r="I4" s="4"/>
      <c r="K4">
        <f>MATCH('Table 5'!K6,'Table 5'!$B$12:$B$264,FALSE)+ROW('Table 5'!B11)</f>
        <v>252</v>
      </c>
      <c r="P4" s="258" t="s">
        <v>88</v>
      </c>
      <c r="BM4">
        <v>750</v>
      </c>
      <c r="BN4" t="s">
        <v>175</v>
      </c>
    </row>
    <row r="5" spans="2:66" customFormat="1" ht="15.75">
      <c r="B5" s="5" t="str">
        <f ca="1">'Table 5'!M4&amp; " - "&amp;TEXT(Study_MW,"#.0")&amp;" MW and "&amp;TEXT(Study_CF,"#.0%")&amp;" CF"</f>
        <v>QF - Sch37 - UT - Solar T - 10.0 MW and 31.1% CF</v>
      </c>
      <c r="C5" s="5"/>
      <c r="D5" s="5"/>
      <c r="E5" s="5"/>
      <c r="F5" s="5"/>
      <c r="G5" s="1"/>
      <c r="H5" s="50"/>
      <c r="I5" s="6"/>
      <c r="P5" s="259">
        <v>0.158</v>
      </c>
      <c r="Q5" s="259">
        <v>0.158</v>
      </c>
      <c r="R5" s="259">
        <v>0.158</v>
      </c>
      <c r="S5" s="260">
        <v>1</v>
      </c>
      <c r="T5" s="260">
        <v>1</v>
      </c>
      <c r="U5" s="260">
        <v>1</v>
      </c>
      <c r="V5" s="260">
        <v>1</v>
      </c>
      <c r="W5" s="260">
        <v>1</v>
      </c>
      <c r="X5" s="259">
        <v>0.53861399146353772</v>
      </c>
      <c r="Y5" s="259">
        <v>0.59672377662708742</v>
      </c>
      <c r="BM5" s="273">
        <f>$BM$3*$BM$4</f>
        <v>0</v>
      </c>
      <c r="BN5" t="s">
        <v>170</v>
      </c>
    </row>
    <row r="6" spans="2:66" customFormat="1" ht="14.25" hidden="1">
      <c r="B6" s="24"/>
      <c r="C6" s="5"/>
      <c r="D6" s="5"/>
      <c r="E6" s="5"/>
      <c r="F6" s="5"/>
      <c r="G6" s="12"/>
      <c r="H6" s="50"/>
      <c r="I6" s="6"/>
    </row>
    <row r="7" spans="2:66" customFormat="1">
      <c r="B7" s="4"/>
      <c r="C7" s="8"/>
      <c r="D7" s="8"/>
      <c r="E7" s="4"/>
      <c r="F7" s="4"/>
      <c r="G7" s="4"/>
      <c r="H7" s="50"/>
      <c r="I7" s="66"/>
    </row>
    <row r="8" spans="2:66" customFormat="1" ht="40.5" customHeight="1">
      <c r="B8" s="4"/>
      <c r="C8" s="4"/>
      <c r="D8" s="4"/>
      <c r="E8" s="13"/>
      <c r="F8" s="53"/>
      <c r="G8" s="7" t="s">
        <v>17</v>
      </c>
      <c r="H8" s="50"/>
      <c r="I8" s="268"/>
      <c r="K8" s="171" t="s">
        <v>88</v>
      </c>
      <c r="L8" s="171"/>
      <c r="P8" s="256" t="s">
        <v>144</v>
      </c>
      <c r="AB8" s="256" t="s">
        <v>145</v>
      </c>
      <c r="AN8" s="256" t="s">
        <v>146</v>
      </c>
      <c r="AZ8" s="256" t="s">
        <v>147</v>
      </c>
      <c r="BM8" s="289" t="s">
        <v>146</v>
      </c>
      <c r="BN8" s="290" t="s">
        <v>147</v>
      </c>
    </row>
    <row r="9" spans="2:66" customFormat="1">
      <c r="B9" s="4"/>
      <c r="C9" s="7" t="s">
        <v>6</v>
      </c>
      <c r="D9" s="7"/>
      <c r="E9" s="13" t="s">
        <v>22</v>
      </c>
      <c r="F9" s="53"/>
      <c r="G9" s="69">
        <f ca="1">Study_CF</f>
        <v>0.31060683789954335</v>
      </c>
      <c r="H9" s="50"/>
      <c r="I9" s="66"/>
      <c r="K9" s="172" t="s">
        <v>89</v>
      </c>
      <c r="L9" s="172" t="s">
        <v>71</v>
      </c>
      <c r="M9" s="261" t="s">
        <v>148</v>
      </c>
      <c r="P9" t="s">
        <v>140</v>
      </c>
      <c r="Q9" t="s">
        <v>135</v>
      </c>
      <c r="R9" t="s">
        <v>136</v>
      </c>
      <c r="S9" t="s">
        <v>141</v>
      </c>
      <c r="T9" t="s">
        <v>142</v>
      </c>
      <c r="U9" t="s">
        <v>143</v>
      </c>
      <c r="V9" t="s">
        <v>132</v>
      </c>
      <c r="W9" t="s">
        <v>131</v>
      </c>
      <c r="X9" t="s">
        <v>138</v>
      </c>
      <c r="Y9" t="s">
        <v>139</v>
      </c>
      <c r="AB9" t="s">
        <v>140</v>
      </c>
      <c r="AC9" t="s">
        <v>135</v>
      </c>
      <c r="AD9" t="s">
        <v>136</v>
      </c>
      <c r="AE9" t="s">
        <v>141</v>
      </c>
      <c r="AF9" t="s">
        <v>142</v>
      </c>
      <c r="AG9" t="s">
        <v>143</v>
      </c>
      <c r="AH9" t="s">
        <v>132</v>
      </c>
      <c r="AI9" t="s">
        <v>131</v>
      </c>
      <c r="AJ9" t="s">
        <v>138</v>
      </c>
      <c r="AK9" t="s">
        <v>139</v>
      </c>
      <c r="AN9" t="s">
        <v>140</v>
      </c>
      <c r="AO9" t="s">
        <v>135</v>
      </c>
      <c r="AP9" t="s">
        <v>136</v>
      </c>
      <c r="AQ9" t="s">
        <v>141</v>
      </c>
      <c r="AR9" t="s">
        <v>142</v>
      </c>
      <c r="AS9" t="s">
        <v>143</v>
      </c>
      <c r="AT9" t="s">
        <v>132</v>
      </c>
      <c r="AU9" t="s">
        <v>131</v>
      </c>
      <c r="AV9" t="s">
        <v>138</v>
      </c>
      <c r="AW9" t="s">
        <v>139</v>
      </c>
      <c r="AZ9" t="s">
        <v>140</v>
      </c>
      <c r="BA9" t="s">
        <v>135</v>
      </c>
      <c r="BB9" t="s">
        <v>136</v>
      </c>
      <c r="BC9" t="s">
        <v>141</v>
      </c>
      <c r="BD9" t="s">
        <v>142</v>
      </c>
      <c r="BE9" t="s">
        <v>143</v>
      </c>
      <c r="BF9" t="s">
        <v>132</v>
      </c>
      <c r="BG9" t="s">
        <v>131</v>
      </c>
      <c r="BH9" t="s">
        <v>138</v>
      </c>
      <c r="BI9" t="s">
        <v>139</v>
      </c>
      <c r="BJ9" t="s">
        <v>149</v>
      </c>
      <c r="BM9" t="s">
        <v>171</v>
      </c>
      <c r="BN9" t="s">
        <v>171</v>
      </c>
    </row>
    <row r="10" spans="2:66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1"/>
      <c r="K10" s="173"/>
      <c r="L10" s="173"/>
      <c r="M10" s="262"/>
    </row>
    <row r="11" spans="2:66" customFormat="1" ht="13.5">
      <c r="B11" s="7"/>
      <c r="C11" s="7" t="s">
        <v>20</v>
      </c>
      <c r="D11" s="7"/>
      <c r="E11" s="102" t="s">
        <v>74</v>
      </c>
      <c r="F11" s="53"/>
      <c r="G11" s="13" t="s">
        <v>39</v>
      </c>
      <c r="H11" s="50"/>
      <c r="I11" s="131"/>
      <c r="K11" s="174" t="s">
        <v>90</v>
      </c>
      <c r="L11" s="175">
        <v>0.158</v>
      </c>
      <c r="M11" s="175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150</v>
      </c>
      <c r="AO11" t="s">
        <v>150</v>
      </c>
      <c r="AP11" t="s">
        <v>150</v>
      </c>
      <c r="AQ11" t="s">
        <v>150</v>
      </c>
      <c r="AR11" t="s">
        <v>150</v>
      </c>
      <c r="AS11" t="s">
        <v>150</v>
      </c>
      <c r="AT11" t="s">
        <v>150</v>
      </c>
      <c r="AU11" t="s">
        <v>150</v>
      </c>
      <c r="AV11" t="s">
        <v>150</v>
      </c>
      <c r="AW11" t="s">
        <v>150</v>
      </c>
      <c r="AZ11" t="s">
        <v>151</v>
      </c>
      <c r="BA11" t="s">
        <v>151</v>
      </c>
      <c r="BB11" t="s">
        <v>151</v>
      </c>
      <c r="BC11" t="s">
        <v>151</v>
      </c>
      <c r="BD11" t="s">
        <v>151</v>
      </c>
      <c r="BE11" t="s">
        <v>151</v>
      </c>
      <c r="BF11" t="s">
        <v>151</v>
      </c>
      <c r="BG11" t="s">
        <v>151</v>
      </c>
      <c r="BH11" t="s">
        <v>151</v>
      </c>
      <c r="BI11" t="s">
        <v>151</v>
      </c>
      <c r="BJ11" t="s">
        <v>151</v>
      </c>
      <c r="BM11" t="s">
        <v>150</v>
      </c>
      <c r="BN11" t="s">
        <v>151</v>
      </c>
    </row>
    <row r="12" spans="2:66" customFormat="1">
      <c r="B12" s="266"/>
      <c r="C12" s="267"/>
      <c r="D12" s="266"/>
      <c r="E12" s="13"/>
      <c r="F12" s="13"/>
      <c r="G12" s="4"/>
      <c r="H12" s="50"/>
      <c r="I12" s="131"/>
      <c r="K12" s="174" t="s">
        <v>44</v>
      </c>
      <c r="L12" s="175">
        <v>0.37912293315598289</v>
      </c>
      <c r="M12" s="175">
        <v>0.53861399146353772</v>
      </c>
    </row>
    <row r="13" spans="2:66" customFormat="1">
      <c r="B13" s="16">
        <f>'Table 5'!J13</f>
        <v>2018</v>
      </c>
      <c r="C13" s="10">
        <f t="shared" ref="C13:C33" si="0">(INDEX($BJ:$BJ,MATCH(B13,$O:$O,0),1)+INDEX($BN:$BN,MATCH(B13,$O:$O,0),1))*1000/Study_MW</f>
        <v>0</v>
      </c>
      <c r="D13" s="62"/>
      <c r="E13" s="9">
        <f ca="1">SUMIF(INDIRECT("'Table 5'!$J$"&amp;$K$3&amp;":$J$"&amp;$K$4),B13,INDIRECT("'Table 5'!$c$"&amp;$K$3&amp;":$c$"&amp;$K$4))/SUMIF(INDIRECT("'Table 5'!$J$"&amp;$K$3&amp;":$J$"&amp;$K$4),B13,INDIRECT("'Table 5'!$f$"&amp;$K$3&amp;":$f$"&amp;$K$4))</f>
        <v>19.624765981891986</v>
      </c>
      <c r="F13" s="61"/>
      <c r="G13" s="14">
        <f ca="1">SUMIF(INDIRECT("'Table 5'!$J$"&amp;$K$3&amp;":$J$"&amp;$K$4),B13,INDIRECT("'Table 5'!$e$"&amp;$K$3&amp;":$e$"&amp;$K$4))/SUMIF(INDIRECT("'Table 5'!$J$"&amp;$K$3&amp;":$J$"&amp;$K$4),B13,INDIRECT("'Table 5'!$f$"&amp;$K$3&amp;":$f$"&amp;$K$4))</f>
        <v>19.624765981891986</v>
      </c>
      <c r="H13" s="50"/>
      <c r="I13" s="273"/>
      <c r="J13" s="273"/>
      <c r="K13" s="174" t="s">
        <v>91</v>
      </c>
      <c r="L13" s="175">
        <v>0.59672377662708742</v>
      </c>
      <c r="M13" s="175">
        <v>0.64803174039612643</v>
      </c>
      <c r="O13">
        <f t="shared" ref="O13:O32" si="1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2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95.09</v>
      </c>
      <c r="AO13">
        <f>VLOOKUP($O13,'Table 3 DJ Wind 2031'!$B$10:$J$36,9,FALSE)</f>
        <v>169.19</v>
      </c>
      <c r="AP13">
        <f>VLOOKUP($O13,'Table 3 ID Wind 2036'!$B$10:$J$36,9,FALSE)</f>
        <v>172.08</v>
      </c>
      <c r="AQ13">
        <f>VLOOKUP($O13,'Table 3 30 MW Geoth 2029'!$B$10:$J$36,9,FALSE)</f>
        <v>635.55999999999995</v>
      </c>
      <c r="AR13">
        <f>VLOOKUP($O13,'Table 3 200 MW (UT N) 2029)'!$B$11:$H$41,7,FALSE)</f>
        <v>108.29</v>
      </c>
      <c r="AS13">
        <f>VLOOKUP($O13,'Table 3 436MW (West M) 2030'!$B$11:$I$41,7,FALSE)</f>
        <v>161.15</v>
      </c>
      <c r="AT13">
        <f>VLOOKUP($O13,'Table 3 477 MW (Wyo) 2033'!$B$11:$I$41,7,FALSE)</f>
        <v>164.94</v>
      </c>
      <c r="AU13">
        <f>VLOOKUP($O13,'Table 3 200 MW (Wyo) 2033'!$B$11:$I$41,7,FALSE)</f>
        <v>142.28</v>
      </c>
      <c r="AV13">
        <f>VLOOKUP($O13,'Table 3 Yakima Solar 2028'!$B$10:$K$36,9,FALSE)</f>
        <v>154.06</v>
      </c>
      <c r="AW13">
        <f>VLOOKUP($O13,'Table 3 UT Solar 2031'!$B$10:$K$36,9,FALSE)</f>
        <v>159.66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  <c r="BL13">
        <f>O13</f>
        <v>2018</v>
      </c>
      <c r="BM13" s="131">
        <f>IFERROR(VLOOKUP($BL13,'Table 3 TransCost D2 '!$B$10:$E$34,4,FALSE),0)</f>
        <v>0</v>
      </c>
      <c r="BN13" s="273">
        <f>$BM$5*BM13/1000</f>
        <v>0</v>
      </c>
    </row>
    <row r="14" spans="2:66" customFormat="1">
      <c r="B14" s="16">
        <f t="shared" ref="B14:B33" si="4">B13+1</f>
        <v>2019</v>
      </c>
      <c r="C14" s="10">
        <f t="shared" si="0"/>
        <v>0</v>
      </c>
      <c r="D14" s="62"/>
      <c r="E14" s="10">
        <f t="shared" ref="E14:E32" ca="1" si="5">SUMIF(INDIRECT("'Table 5'!$J$"&amp;$K$3&amp;":$J$"&amp;$K$4),B14,INDIRECT("'Table 5'!$c$"&amp;$K$3&amp;":$c$"&amp;$K$4))/SUMIF(INDIRECT("'Table 5'!$J$"&amp;$K$3&amp;":$J$"&amp;$K$4),B14,INDIRECT("'Table 5'!$f$"&amp;$K$3&amp;":$f$"&amp;$K$4))</f>
        <v>19.823058821251376</v>
      </c>
      <c r="F14" s="51"/>
      <c r="G14" s="15">
        <f ca="1">SUMIF(INDIRECT("'Table 5'!$J$"&amp;$K$3&amp;":$J$"&amp;$K$4),B14,INDIRECT("'Table 5'!$e$"&amp;$K$3&amp;":$e$"&amp;$K$4))/SUMIF(INDIRECT("'Table 5'!$J$"&amp;$K$3&amp;":$J$"&amp;$K$4),B14,INDIRECT("'Table 5'!$f$"&amp;$K$3&amp;":$f$"&amp;$K$4))</f>
        <v>19.823058821251376</v>
      </c>
      <c r="H14" s="50"/>
      <c r="I14" s="273"/>
      <c r="J14" s="273"/>
      <c r="K14" s="174" t="s">
        <v>92</v>
      </c>
      <c r="L14" s="175">
        <v>1</v>
      </c>
      <c r="M14" s="175">
        <v>1</v>
      </c>
      <c r="O14">
        <f t="shared" si="1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2" si="6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97.16</v>
      </c>
      <c r="AO14">
        <f>VLOOKUP($O14,'Table 3 DJ Wind 2031'!$B$10:$J$36,9,FALSE)</f>
        <v>172.9</v>
      </c>
      <c r="AP14">
        <f>VLOOKUP($O14,'Table 3 ID Wind 2036'!$B$10:$J$36,9,FALSE)</f>
        <v>175.87</v>
      </c>
      <c r="AQ14">
        <f>VLOOKUP($O14,'Table 3 30 MW Geoth 2029'!$B$10:$J$36,9,FALSE)</f>
        <v>649.54999999999995</v>
      </c>
      <c r="AR14">
        <f>VLOOKUP($O14,'Table 3 200 MW (UT N) 2029)'!$B$11:$H$41,7,FALSE)</f>
        <v>110.67</v>
      </c>
      <c r="AS14">
        <f>VLOOKUP($O14,'Table 3 436MW (West M) 2030'!$B$11:$I$41,7,FALSE)</f>
        <v>164.72</v>
      </c>
      <c r="AT14">
        <f>VLOOKUP($O14,'Table 3 477 MW (Wyo) 2033'!$B$11:$I$41,7,FALSE)</f>
        <v>168.58</v>
      </c>
      <c r="AU14">
        <f>VLOOKUP($O14,'Table 3 200 MW (Wyo) 2033'!$B$11:$I$41,7,FALSE)</f>
        <v>145.41</v>
      </c>
      <c r="AV14">
        <f>VLOOKUP($O14,'Table 3 Yakima Solar 2028'!$B$10:$K$36,9,FALSE)</f>
        <v>157.44999999999999</v>
      </c>
      <c r="AW14">
        <f>VLOOKUP($O14,'Table 3 UT Solar 2031'!$B$10:$K$36,9,FALSE)</f>
        <v>163.16999999999999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  <c r="BL14">
        <f t="shared" ref="BL14:BL32" si="7">O14</f>
        <v>2019</v>
      </c>
      <c r="BM14" s="131">
        <f>IFERROR(VLOOKUP($BL14,'Table 3 TransCost D2 '!$B$10:$E$34,4,FALSE),0)</f>
        <v>0</v>
      </c>
      <c r="BN14" s="273">
        <f t="shared" ref="BN14:BN33" si="8">$BM$5*BM14/1000</f>
        <v>0</v>
      </c>
    </row>
    <row r="15" spans="2:66" customFormat="1">
      <c r="B15" s="16">
        <f t="shared" si="4"/>
        <v>2020</v>
      </c>
      <c r="C15" s="10">
        <f t="shared" si="0"/>
        <v>0</v>
      </c>
      <c r="D15" s="62"/>
      <c r="E15" s="10">
        <f t="shared" ca="1" si="5"/>
        <v>21.440660237927407</v>
      </c>
      <c r="F15" s="51"/>
      <c r="G15" s="15">
        <f t="shared" ref="G15:G32" ca="1" si="9">SUMIF(INDIRECT("'Table 5'!$J$"&amp;$K$3&amp;":$J$"&amp;$K$4),B15,INDIRECT("'Table 5'!$e$"&amp;$K$3&amp;":$e$"&amp;$K$4))/SUMIF(INDIRECT("'Table 5'!$J$"&amp;$K$3&amp;":$J$"&amp;$K$4),B15,INDIRECT("'Table 5'!$f$"&amp;$K$3&amp;":$f$"&amp;$K$4))</f>
        <v>21.440660237927407</v>
      </c>
      <c r="H15" s="50"/>
      <c r="I15" s="273"/>
      <c r="J15" s="273"/>
      <c r="K15" s="174" t="s">
        <v>93</v>
      </c>
      <c r="L15" s="175">
        <v>1</v>
      </c>
      <c r="M15" s="175">
        <v>1</v>
      </c>
      <c r="O15">
        <f t="shared" si="1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99.7</v>
      </c>
      <c r="AO15">
        <f>VLOOKUP($O15,'Table 3 DJ Wind 2031'!$B$10:$J$36,9,FALSE)</f>
        <v>177.41</v>
      </c>
      <c r="AP15">
        <f>VLOOKUP($O15,'Table 3 ID Wind 2036'!$B$10:$J$36,9,FALSE)</f>
        <v>180.44</v>
      </c>
      <c r="AQ15">
        <f>VLOOKUP($O15,'Table 3 30 MW Geoth 2029'!$B$10:$J$36,9,FALSE)</f>
        <v>666.47</v>
      </c>
      <c r="AR15">
        <f>VLOOKUP($O15,'Table 3 200 MW (UT N) 2029)'!$B$11:$H$41,7,FALSE)</f>
        <v>113.55</v>
      </c>
      <c r="AS15">
        <f>VLOOKUP($O15,'Table 3 436MW (West M) 2030'!$B$11:$I$41,7,FALSE)</f>
        <v>169.03</v>
      </c>
      <c r="AT15">
        <f>VLOOKUP($O15,'Table 3 477 MW (Wyo) 2033'!$B$11:$I$41,7,FALSE)</f>
        <v>172.95</v>
      </c>
      <c r="AU15">
        <f>VLOOKUP($O15,'Table 3 200 MW (Wyo) 2033'!$B$11:$I$41,7,FALSE)</f>
        <v>149.19</v>
      </c>
      <c r="AV15">
        <f>VLOOKUP($O15,'Table 3 Yakima Solar 2028'!$B$10:$K$36,9,FALSE)</f>
        <v>161.55000000000001</v>
      </c>
      <c r="AW15">
        <f>VLOOKUP($O15,'Table 3 UT Solar 2031'!$B$10:$K$36,9,FALSE)</f>
        <v>167.4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  <c r="BL15">
        <f t="shared" si="7"/>
        <v>2020</v>
      </c>
      <c r="BM15" s="131">
        <f>IFERROR(VLOOKUP($BL15,'Table 3 TransCost D2 '!$B$10:$E$34,4,FALSE),0)</f>
        <v>7.8933333333333335</v>
      </c>
      <c r="BN15" s="273">
        <f t="shared" si="8"/>
        <v>0</v>
      </c>
    </row>
    <row r="16" spans="2:66" customFormat="1">
      <c r="B16" s="16">
        <f t="shared" si="4"/>
        <v>2021</v>
      </c>
      <c r="C16" s="10">
        <f t="shared" si="0"/>
        <v>0</v>
      </c>
      <c r="D16" s="62"/>
      <c r="E16" s="10">
        <f t="shared" ca="1" si="5"/>
        <v>19.625420338057275</v>
      </c>
      <c r="F16" s="51"/>
      <c r="G16" s="15">
        <f t="shared" ca="1" si="9"/>
        <v>19.625420338057275</v>
      </c>
      <c r="H16" s="50"/>
      <c r="I16" s="273"/>
      <c r="J16" s="273"/>
      <c r="M16" s="178"/>
      <c r="O16">
        <f t="shared" si="1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102.13</v>
      </c>
      <c r="AO16">
        <f>VLOOKUP($O16,'Table 3 DJ Wind 2031'!$B$10:$J$36,9,FALSE)</f>
        <v>181.67</v>
      </c>
      <c r="AP16">
        <f>VLOOKUP($O16,'Table 3 ID Wind 2036'!$B$10:$J$36,9,FALSE)</f>
        <v>184.77</v>
      </c>
      <c r="AQ16">
        <f>VLOOKUP($O16,'Table 3 30 MW Geoth 2029'!$B$10:$J$36,9,FALSE)</f>
        <v>682.44</v>
      </c>
      <c r="AR16">
        <f>VLOOKUP($O16,'Table 3 200 MW (UT N) 2029)'!$B$11:$H$41,7,FALSE)</f>
        <v>116.28</v>
      </c>
      <c r="AS16">
        <f>VLOOKUP($O16,'Table 3 436MW (West M) 2030'!$B$11:$I$41,7,FALSE)</f>
        <v>173.07</v>
      </c>
      <c r="AT16">
        <f>VLOOKUP($O16,'Table 3 477 MW (Wyo) 2033'!$B$11:$I$41,7,FALSE)</f>
        <v>177.11</v>
      </c>
      <c r="AU16">
        <f>VLOOKUP($O16,'Table 3 200 MW (Wyo) 2033'!$B$11:$I$41,7,FALSE)</f>
        <v>152.79</v>
      </c>
      <c r="AV16">
        <f>VLOOKUP($O16,'Table 3 Yakima Solar 2028'!$B$10:$K$36,9,FALSE)</f>
        <v>165.42</v>
      </c>
      <c r="AW16">
        <f>VLOOKUP($O16,'Table 3 UT Solar 2031'!$B$10:$K$36,9,FALSE)</f>
        <v>171.44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2" si="10">SUM(AZ16:BI16)</f>
        <v>0</v>
      </c>
      <c r="BL16">
        <f t="shared" si="7"/>
        <v>2021</v>
      </c>
      <c r="BM16" s="131">
        <f>IFERROR(VLOOKUP($BL16,'Table 3 TransCost D2 '!$B$10:$E$34,4,FALSE),0)</f>
        <v>48.5910167356733</v>
      </c>
      <c r="BN16" s="273">
        <f t="shared" si="8"/>
        <v>0</v>
      </c>
    </row>
    <row r="17" spans="2:66">
      <c r="B17" s="16">
        <f t="shared" si="4"/>
        <v>2022</v>
      </c>
      <c r="C17" s="10">
        <f t="shared" si="0"/>
        <v>0</v>
      </c>
      <c r="D17" s="62"/>
      <c r="E17" s="10">
        <f t="shared" ca="1" si="5"/>
        <v>20.944729838835176</v>
      </c>
      <c r="F17" s="51"/>
      <c r="G17" s="15">
        <f t="shared" ca="1" si="9"/>
        <v>20.944729838835176</v>
      </c>
      <c r="H17" s="50"/>
      <c r="I17" s="273"/>
      <c r="J17" s="273"/>
      <c r="M17" s="179"/>
      <c r="O17">
        <f t="shared" si="1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104.47</v>
      </c>
      <c r="AO17">
        <f>VLOOKUP($O17,'Table 3 DJ Wind 2031'!$B$10:$J$36,9,FALSE)</f>
        <v>185.86</v>
      </c>
      <c r="AP17">
        <f>VLOOKUP($O17,'Table 3 ID Wind 2036'!$B$10:$J$36,9,FALSE)</f>
        <v>189.02</v>
      </c>
      <c r="AQ17">
        <f>VLOOKUP($O17,'Table 3 30 MW Geoth 2029'!$B$10:$J$36,9,FALSE)</f>
        <v>698.17</v>
      </c>
      <c r="AR17">
        <f>VLOOKUP($O17,'Table 3 200 MW (UT N) 2029)'!$B$11:$H$41,7,FALSE)</f>
        <v>118.95</v>
      </c>
      <c r="AS17">
        <f>VLOOKUP($O17,'Table 3 436MW (West M) 2030'!$B$11:$I$41,7,FALSE)</f>
        <v>177.04</v>
      </c>
      <c r="AT17">
        <f>VLOOKUP($O17,'Table 3 477 MW (Wyo) 2033'!$B$11:$I$41,7,FALSE)</f>
        <v>181.21</v>
      </c>
      <c r="AU17">
        <f>VLOOKUP($O17,'Table 3 200 MW (Wyo) 2033'!$B$11:$I$41,7,FALSE)</f>
        <v>156.29</v>
      </c>
      <c r="AV17">
        <f>VLOOKUP($O17,'Table 3 Yakima Solar 2028'!$B$10:$K$36,9,FALSE)</f>
        <v>169.22</v>
      </c>
      <c r="AW17">
        <f>VLOOKUP($O17,'Table 3 UT Solar 2031'!$B$10:$K$36,9,FALSE)</f>
        <v>175.39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10"/>
        <v>0</v>
      </c>
      <c r="BL17">
        <f t="shared" si="7"/>
        <v>2022</v>
      </c>
      <c r="BM17" s="131">
        <f>IFERROR(VLOOKUP($BL17,'Table 3 TransCost D2 '!$B$10:$E$34,4,FALSE),0)</f>
        <v>49.71</v>
      </c>
      <c r="BN17" s="273">
        <f t="shared" si="8"/>
        <v>0</v>
      </c>
    </row>
    <row r="18" spans="2:66">
      <c r="B18" s="16">
        <f t="shared" si="4"/>
        <v>2023</v>
      </c>
      <c r="C18" s="10">
        <f t="shared" si="0"/>
        <v>0</v>
      </c>
      <c r="D18" s="62"/>
      <c r="E18" s="10">
        <f t="shared" ca="1" si="5"/>
        <v>20.85084296430993</v>
      </c>
      <c r="F18" s="51"/>
      <c r="G18" s="15">
        <f t="shared" ca="1" si="9"/>
        <v>20.85084296430993</v>
      </c>
      <c r="H18" s="50"/>
      <c r="I18" s="273"/>
      <c r="J18" s="273"/>
      <c r="M18" s="179"/>
      <c r="O18">
        <f t="shared" si="1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106.87</v>
      </c>
      <c r="AO18">
        <f>VLOOKUP($O18,'Table 3 DJ Wind 2031'!$B$10:$J$36,9,FALSE)</f>
        <v>190.14</v>
      </c>
      <c r="AP18">
        <f>VLOOKUP($O18,'Table 3 ID Wind 2036'!$B$10:$J$36,9,FALSE)</f>
        <v>193.37</v>
      </c>
      <c r="AQ18">
        <f>VLOOKUP($O18,'Table 3 30 MW Geoth 2029'!$B$10:$J$36,9,FALSE)</f>
        <v>714.22</v>
      </c>
      <c r="AR18">
        <f>VLOOKUP($O18,'Table 3 200 MW (UT N) 2029)'!$B$11:$H$41,7,FALSE)</f>
        <v>121.7</v>
      </c>
      <c r="AS18">
        <f>VLOOKUP($O18,'Table 3 436MW (West M) 2030'!$B$11:$I$41,7,FALSE)</f>
        <v>181.09</v>
      </c>
      <c r="AT18">
        <f>VLOOKUP($O18,'Table 3 477 MW (Wyo) 2033'!$B$11:$I$41,7,FALSE)</f>
        <v>185.38</v>
      </c>
      <c r="AU18">
        <f>VLOOKUP($O18,'Table 3 200 MW (Wyo) 2033'!$B$11:$I$41,7,FALSE)</f>
        <v>159.88999999999999</v>
      </c>
      <c r="AV18">
        <f>VLOOKUP($O18,'Table 3 Yakima Solar 2028'!$B$10:$K$36,9,FALSE)</f>
        <v>173.1</v>
      </c>
      <c r="AW18">
        <f>VLOOKUP($O18,'Table 3 UT Solar 2031'!$B$10:$K$36,9,FALSE)</f>
        <v>179.44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10"/>
        <v>0</v>
      </c>
      <c r="BL18">
        <f t="shared" si="7"/>
        <v>2023</v>
      </c>
      <c r="BM18" s="131">
        <f>IFERROR(VLOOKUP($BL18,'Table 3 TransCost D2 '!$B$10:$E$34,4,FALSE),0)</f>
        <v>50.85</v>
      </c>
      <c r="BN18" s="273">
        <f t="shared" si="8"/>
        <v>0</v>
      </c>
    </row>
    <row r="19" spans="2:66">
      <c r="B19" s="16">
        <f t="shared" si="4"/>
        <v>2024</v>
      </c>
      <c r="C19" s="10">
        <f t="shared" si="0"/>
        <v>0</v>
      </c>
      <c r="D19" s="62"/>
      <c r="E19" s="10">
        <f t="shared" ca="1" si="5"/>
        <v>23.305163159288327</v>
      </c>
      <c r="F19" s="51"/>
      <c r="G19" s="15">
        <f t="shared" ca="1" si="9"/>
        <v>23.305163159288327</v>
      </c>
      <c r="H19" s="50"/>
      <c r="I19" s="273"/>
      <c r="J19" s="273"/>
      <c r="M19" s="179"/>
      <c r="O19">
        <f t="shared" si="1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109.33</v>
      </c>
      <c r="AO19">
        <f>VLOOKUP($O19,'Table 3 DJ Wind 2031'!$B$10:$J$36,9,FALSE)</f>
        <v>194.53</v>
      </c>
      <c r="AP19">
        <f>VLOOKUP($O19,'Table 3 ID Wind 2036'!$B$10:$J$36,9,FALSE)</f>
        <v>197.82</v>
      </c>
      <c r="AQ19">
        <f>VLOOKUP($O19,'Table 3 30 MW Geoth 2029'!$B$10:$J$36,9,FALSE)</f>
        <v>730.66</v>
      </c>
      <c r="AR19">
        <f>VLOOKUP($O19,'Table 3 200 MW (UT N) 2029)'!$B$11:$H$41,7,FALSE)</f>
        <v>124.49</v>
      </c>
      <c r="AS19">
        <f>VLOOKUP($O19,'Table 3 436MW (West M) 2030'!$B$11:$I$41,7,FALSE)</f>
        <v>185.23</v>
      </c>
      <c r="AT19">
        <f>VLOOKUP($O19,'Table 3 477 MW (Wyo) 2033'!$B$11:$I$41,7,FALSE)</f>
        <v>189.65</v>
      </c>
      <c r="AU19">
        <f>VLOOKUP($O19,'Table 3 200 MW (Wyo) 2033'!$B$11:$I$41,7,FALSE)</f>
        <v>163.57</v>
      </c>
      <c r="AV19">
        <f>VLOOKUP($O19,'Table 3 Yakima Solar 2028'!$B$10:$K$36,9,FALSE)</f>
        <v>177.08</v>
      </c>
      <c r="AW19">
        <f>VLOOKUP($O19,'Table 3 UT Solar 2031'!$B$10:$K$36,9,FALSE)</f>
        <v>183.56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10"/>
        <v>0</v>
      </c>
      <c r="BL19">
        <f t="shared" si="7"/>
        <v>2024</v>
      </c>
      <c r="BM19" s="131">
        <f>IFERROR(VLOOKUP($BL19,'Table 3 TransCost D2 '!$B$10:$E$34,4,FALSE),0)</f>
        <v>52.02</v>
      </c>
      <c r="BN19" s="273">
        <f t="shared" si="8"/>
        <v>0</v>
      </c>
    </row>
    <row r="20" spans="2:66">
      <c r="B20" s="16">
        <f t="shared" si="4"/>
        <v>2025</v>
      </c>
      <c r="C20" s="10">
        <f t="shared" si="0"/>
        <v>0</v>
      </c>
      <c r="D20" s="62"/>
      <c r="E20" s="10">
        <f t="shared" ca="1" si="5"/>
        <v>27.435510793503113</v>
      </c>
      <c r="F20" s="51"/>
      <c r="G20" s="15">
        <f t="shared" ca="1" si="9"/>
        <v>27.435510793503113</v>
      </c>
      <c r="H20" s="50"/>
      <c r="I20" s="273"/>
      <c r="J20" s="273"/>
      <c r="M20" s="179"/>
      <c r="O20">
        <f t="shared" si="1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111.85</v>
      </c>
      <c r="AO20">
        <f>VLOOKUP($O20,'Table 3 DJ Wind 2031'!$B$10:$J$36,9,FALSE)</f>
        <v>199</v>
      </c>
      <c r="AP20">
        <f>VLOOKUP($O20,'Table 3 ID Wind 2036'!$B$10:$J$36,9,FALSE)</f>
        <v>202.37</v>
      </c>
      <c r="AQ20">
        <f>VLOOKUP($O20,'Table 3 30 MW Geoth 2029'!$B$10:$J$36,9,FALSE)</f>
        <v>747.5</v>
      </c>
      <c r="AR20">
        <f>VLOOKUP($O20,'Table 3 200 MW (UT N) 2029)'!$B$11:$H$41,7,FALSE)</f>
        <v>127.35</v>
      </c>
      <c r="AS20">
        <f>VLOOKUP($O20,'Table 3 436MW (West M) 2030'!$B$11:$I$41,7,FALSE)</f>
        <v>189.52</v>
      </c>
      <c r="AT20">
        <f>VLOOKUP($O20,'Table 3 477 MW (Wyo) 2033'!$B$11:$I$41,7,FALSE)</f>
        <v>194</v>
      </c>
      <c r="AU20">
        <f>VLOOKUP($O20,'Table 3 200 MW (Wyo) 2033'!$B$11:$I$41,7,FALSE)</f>
        <v>167.33</v>
      </c>
      <c r="AV20">
        <f>VLOOKUP($O20,'Table 3 Yakima Solar 2028'!$B$10:$K$36,9,FALSE)</f>
        <v>181.15</v>
      </c>
      <c r="AW20">
        <f>VLOOKUP($O20,'Table 3 UT Solar 2031'!$B$10:$K$36,9,FALSE)</f>
        <v>187.77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10"/>
        <v>0</v>
      </c>
      <c r="BL20">
        <f t="shared" si="7"/>
        <v>2025</v>
      </c>
      <c r="BM20" s="131">
        <f>IFERROR(VLOOKUP($BL20,'Table 3 TransCost D2 '!$B$10:$E$34,4,FALSE),0)</f>
        <v>53.22</v>
      </c>
      <c r="BN20" s="273">
        <f t="shared" si="8"/>
        <v>0</v>
      </c>
    </row>
    <row r="21" spans="2:66">
      <c r="B21" s="16">
        <f t="shared" si="4"/>
        <v>2026</v>
      </c>
      <c r="C21" s="10">
        <f t="shared" si="0"/>
        <v>0</v>
      </c>
      <c r="D21" s="62"/>
      <c r="E21" s="10">
        <f t="shared" ca="1" si="5"/>
        <v>27.208123084484964</v>
      </c>
      <c r="F21" s="51"/>
      <c r="G21" s="15">
        <f t="shared" ca="1" si="9"/>
        <v>27.208123084484964</v>
      </c>
      <c r="H21" s="50"/>
      <c r="I21" s="273"/>
      <c r="J21" s="273"/>
      <c r="M21" s="179"/>
      <c r="O21">
        <f t="shared" si="1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114.42</v>
      </c>
      <c r="AO21">
        <f>VLOOKUP($O21,'Table 3 DJ Wind 2031'!$B$10:$J$36,9,FALSE)</f>
        <v>203.59</v>
      </c>
      <c r="AP21">
        <f>VLOOKUP($O21,'Table 3 ID Wind 2036'!$B$10:$J$36,9,FALSE)</f>
        <v>207.03</v>
      </c>
      <c r="AQ21">
        <f>VLOOKUP($O21,'Table 3 30 MW Geoth 2029'!$B$10:$J$36,9,FALSE)</f>
        <v>764.66</v>
      </c>
      <c r="AR21">
        <f>VLOOKUP($O21,'Table 3 200 MW (UT N) 2029)'!$B$11:$H$41,7,FALSE)</f>
        <v>130.27000000000001</v>
      </c>
      <c r="AS21">
        <f>VLOOKUP($O21,'Table 3 436MW (West M) 2030'!$B$11:$I$41,7,FALSE)</f>
        <v>193.9</v>
      </c>
      <c r="AT21">
        <f>VLOOKUP($O21,'Table 3 477 MW (Wyo) 2033'!$B$11:$I$41,7,FALSE)</f>
        <v>198.45</v>
      </c>
      <c r="AU21">
        <f>VLOOKUP($O21,'Table 3 200 MW (Wyo) 2033'!$B$11:$I$41,7,FALSE)</f>
        <v>171.18</v>
      </c>
      <c r="AV21">
        <f>VLOOKUP($O21,'Table 3 Yakima Solar 2028'!$B$10:$K$36,9,FALSE)</f>
        <v>185.33</v>
      </c>
      <c r="AW21">
        <f>VLOOKUP($O21,'Table 3 UT Solar 2031'!$B$10:$K$36,9,FALSE)</f>
        <v>192.08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10"/>
        <v>0</v>
      </c>
      <c r="BL21">
        <f t="shared" si="7"/>
        <v>2026</v>
      </c>
      <c r="BM21" s="131">
        <f>IFERROR(VLOOKUP($BL21,'Table 3 TransCost D2 '!$B$10:$E$34,4,FALSE),0)</f>
        <v>54.44</v>
      </c>
      <c r="BN21" s="273">
        <f t="shared" si="8"/>
        <v>0</v>
      </c>
    </row>
    <row r="22" spans="2:66">
      <c r="B22" s="16">
        <f t="shared" si="4"/>
        <v>2027</v>
      </c>
      <c r="C22" s="10">
        <f t="shared" si="0"/>
        <v>0</v>
      </c>
      <c r="D22" s="62"/>
      <c r="E22" s="10">
        <f t="shared" ca="1" si="5"/>
        <v>27.412286566134295</v>
      </c>
      <c r="F22" s="51"/>
      <c r="G22" s="15">
        <f t="shared" ca="1" si="9"/>
        <v>27.412286566134295</v>
      </c>
      <c r="H22" s="50"/>
      <c r="I22" s="273"/>
      <c r="J22" s="273"/>
      <c r="M22" s="179"/>
      <c r="O22">
        <f t="shared" si="1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117.07</v>
      </c>
      <c r="AO22">
        <f>VLOOKUP($O22,'Table 3 DJ Wind 2031'!$B$10:$J$36,9,FALSE)</f>
        <v>208.27</v>
      </c>
      <c r="AP22">
        <f>VLOOKUP($O22,'Table 3 ID Wind 2036'!$B$10:$J$36,9,FALSE)</f>
        <v>211.79</v>
      </c>
      <c r="AQ22">
        <f>VLOOKUP($O22,'Table 3 30 MW Geoth 2029'!$B$10:$J$36,9,FALSE)</f>
        <v>782.21</v>
      </c>
      <c r="AR22">
        <f>VLOOKUP($O22,'Table 3 200 MW (UT N) 2029)'!$B$11:$H$41,7,FALSE)</f>
        <v>133.28</v>
      </c>
      <c r="AS22">
        <f>VLOOKUP($O22,'Table 3 436MW (West M) 2030'!$B$11:$I$41,7,FALSE)</f>
        <v>198.37</v>
      </c>
      <c r="AT22">
        <f>VLOOKUP($O22,'Table 3 477 MW (Wyo) 2033'!$B$11:$I$41,7,FALSE)</f>
        <v>202.99</v>
      </c>
      <c r="AU22">
        <f>VLOOKUP($O22,'Table 3 200 MW (Wyo) 2033'!$B$11:$I$41,7,FALSE)</f>
        <v>175.13</v>
      </c>
      <c r="AV22">
        <f>VLOOKUP($O22,'Table 3 Yakima Solar 2028'!$B$10:$K$36,9,FALSE)</f>
        <v>189.58</v>
      </c>
      <c r="AW22">
        <f>VLOOKUP($O22,'Table 3 UT Solar 2031'!$B$10:$K$36,9,FALSE)</f>
        <v>196.5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10"/>
        <v>0</v>
      </c>
      <c r="BL22">
        <f t="shared" si="7"/>
        <v>2027</v>
      </c>
      <c r="BM22" s="131">
        <f>IFERROR(VLOOKUP($BL22,'Table 3 TransCost D2 '!$B$10:$E$34,4,FALSE),0)</f>
        <v>55.69</v>
      </c>
      <c r="BN22" s="273">
        <f t="shared" si="8"/>
        <v>0</v>
      </c>
    </row>
    <row r="23" spans="2:66">
      <c r="B23" s="16">
        <f t="shared" si="4"/>
        <v>2028</v>
      </c>
      <c r="C23" s="10">
        <f t="shared" si="0"/>
        <v>0</v>
      </c>
      <c r="D23" s="62"/>
      <c r="E23" s="10">
        <f t="shared" ca="1" si="5"/>
        <v>33.651554915176987</v>
      </c>
      <c r="F23" s="51"/>
      <c r="G23" s="15">
        <f t="shared" ca="1" si="9"/>
        <v>33.651554915176987</v>
      </c>
      <c r="H23" s="50"/>
      <c r="I23" s="273"/>
      <c r="J23" s="273"/>
      <c r="M23" s="179"/>
      <c r="O23">
        <f t="shared" si="1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119.77</v>
      </c>
      <c r="AO23">
        <f>VLOOKUP($O23,'Table 3 DJ Wind 2031'!$B$10:$J$36,9,FALSE)</f>
        <v>213.07</v>
      </c>
      <c r="AP23">
        <f>VLOOKUP($O23,'Table 3 ID Wind 2036'!$B$10:$J$36,9,FALSE)</f>
        <v>216.67</v>
      </c>
      <c r="AQ23">
        <f>VLOOKUP($O23,'Table 3 30 MW Geoth 2029'!$B$10:$J$36,9,FALSE)</f>
        <v>800.24</v>
      </c>
      <c r="AR23">
        <f>VLOOKUP($O23,'Table 3 200 MW (UT N) 2029)'!$B$11:$H$41,7,FALSE)</f>
        <v>136.33000000000001</v>
      </c>
      <c r="AS23">
        <f>VLOOKUP($O23,'Table 3 436MW (West M) 2030'!$B$11:$I$41,7,FALSE)</f>
        <v>202.94</v>
      </c>
      <c r="AT23">
        <f>VLOOKUP($O23,'Table 3 477 MW (Wyo) 2033'!$B$11:$I$41,7,FALSE)</f>
        <v>207.69</v>
      </c>
      <c r="AU23">
        <f>VLOOKUP($O23,'Table 3 200 MW (Wyo) 2033'!$B$11:$I$41,7,FALSE)</f>
        <v>179.15</v>
      </c>
      <c r="AV23">
        <f>VLOOKUP($O23,'Table 3 Yakima Solar 2028'!$B$10:$K$36,9,FALSE)</f>
        <v>193.94</v>
      </c>
      <c r="AW23">
        <f>VLOOKUP($O23,'Table 3 UT Solar 2031'!$B$10:$K$36,9,FALSE)</f>
        <v>201.02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10"/>
        <v>0</v>
      </c>
      <c r="BL23">
        <f t="shared" si="7"/>
        <v>2028</v>
      </c>
      <c r="BM23" s="131">
        <f>IFERROR(VLOOKUP($BL23,'Table 3 TransCost D2 '!$B$10:$E$34,4,FALSE),0)</f>
        <v>56.97</v>
      </c>
      <c r="BN23" s="273">
        <f t="shared" si="8"/>
        <v>0</v>
      </c>
    </row>
    <row r="24" spans="2:66">
      <c r="B24" s="16">
        <f t="shared" si="4"/>
        <v>2029</v>
      </c>
      <c r="C24" s="10">
        <f t="shared" si="0"/>
        <v>0</v>
      </c>
      <c r="D24" s="62"/>
      <c r="E24" s="10">
        <f t="shared" ca="1" si="5"/>
        <v>37.392315080879214</v>
      </c>
      <c r="F24" s="51"/>
      <c r="G24" s="15">
        <f t="shared" ca="1" si="9"/>
        <v>37.392315080879214</v>
      </c>
      <c r="H24" s="50"/>
      <c r="I24" s="273"/>
      <c r="J24" s="273"/>
      <c r="M24" s="179"/>
      <c r="O24">
        <f t="shared" si="1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122.54</v>
      </c>
      <c r="AO24">
        <f>VLOOKUP($O24,'Table 3 DJ Wind 2031'!$B$10:$J$36,9,FALSE)</f>
        <v>217.97</v>
      </c>
      <c r="AP24">
        <f>VLOOKUP($O24,'Table 3 ID Wind 2036'!$B$10:$J$36,9,FALSE)</f>
        <v>221.65</v>
      </c>
      <c r="AQ24">
        <f>VLOOKUP($O24,'Table 3 30 MW Geoth 2029'!$B$10:$J$36,9,FALSE)</f>
        <v>818.66</v>
      </c>
      <c r="AR24">
        <f>VLOOKUP($O24,'Table 3 200 MW (UT N) 2029)'!$B$11:$H$41,7,FALSE)</f>
        <v>139.47999999999999</v>
      </c>
      <c r="AS24">
        <f>VLOOKUP($O24,'Table 3 436MW (West M) 2030'!$B$11:$I$41,7,FALSE)</f>
        <v>207.61</v>
      </c>
      <c r="AT24">
        <f>VLOOKUP($O24,'Table 3 477 MW (Wyo) 2033'!$B$11:$I$41,7,FALSE)</f>
        <v>212.5</v>
      </c>
      <c r="AU24">
        <f>VLOOKUP($O24,'Table 3 200 MW (Wyo) 2033'!$B$11:$I$41,7,FALSE)</f>
        <v>183.29</v>
      </c>
      <c r="AV24">
        <f>VLOOKUP($O24,'Table 3 Yakima Solar 2028'!$B$10:$K$36,9,FALSE)</f>
        <v>198.39</v>
      </c>
      <c r="AW24">
        <f>VLOOKUP($O24,'Table 3 UT Solar 2031'!$B$10:$K$36,9,FALSE)</f>
        <v>205.65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10"/>
        <v>0</v>
      </c>
      <c r="BL24">
        <f t="shared" si="7"/>
        <v>2029</v>
      </c>
      <c r="BM24" s="131">
        <f>IFERROR(VLOOKUP($BL24,'Table 3 TransCost D2 '!$B$10:$E$34,4,FALSE),0)</f>
        <v>58.28</v>
      </c>
      <c r="BN24" s="273">
        <f t="shared" si="8"/>
        <v>0</v>
      </c>
    </row>
    <row r="25" spans="2:66">
      <c r="B25" s="16">
        <f t="shared" si="4"/>
        <v>2030</v>
      </c>
      <c r="C25" s="10">
        <f t="shared" si="0"/>
        <v>0</v>
      </c>
      <c r="D25" s="62"/>
      <c r="E25" s="10">
        <f t="shared" ca="1" si="5"/>
        <v>38.636641837000866</v>
      </c>
      <c r="F25" s="51"/>
      <c r="G25" s="15">
        <f t="shared" ca="1" si="9"/>
        <v>38.636641837000866</v>
      </c>
      <c r="H25" s="50"/>
      <c r="I25" s="273"/>
      <c r="J25" s="273"/>
      <c r="M25" s="179"/>
      <c r="O25">
        <f t="shared" si="1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125.35</v>
      </c>
      <c r="AO25">
        <f>VLOOKUP($O25,'Table 3 DJ Wind 2031'!$B$10:$J$36,9,FALSE)</f>
        <v>222.99</v>
      </c>
      <c r="AP25">
        <f>VLOOKUP($O25,'Table 3 ID Wind 2036'!$B$10:$J$36,9,FALSE)</f>
        <v>226.75</v>
      </c>
      <c r="AQ25">
        <f>VLOOKUP($O25,'Table 3 30 MW Geoth 2029'!$B$10:$J$36,9,FALSE)</f>
        <v>837.47</v>
      </c>
      <c r="AR25">
        <f>VLOOKUP($O25,'Table 3 200 MW (UT N) 2029)'!$B$11:$H$41,7,FALSE)</f>
        <v>142.66999999999999</v>
      </c>
      <c r="AS25">
        <f>VLOOKUP($O25,'Table 3 436MW (West M) 2030'!$B$11:$I$41,7,FALSE)</f>
        <v>212.38</v>
      </c>
      <c r="AT25">
        <f>VLOOKUP($O25,'Table 3 477 MW (Wyo) 2033'!$B$11:$I$41,7,FALSE)</f>
        <v>217.4</v>
      </c>
      <c r="AU25">
        <f>VLOOKUP($O25,'Table 3 200 MW (Wyo) 2033'!$B$11:$I$41,7,FALSE)</f>
        <v>187.5</v>
      </c>
      <c r="AV25">
        <f>VLOOKUP($O25,'Table 3 Yakima Solar 2028'!$B$10:$K$36,9,FALSE)</f>
        <v>202.96</v>
      </c>
      <c r="AW25">
        <f>VLOOKUP($O25,'Table 3 UT Solar 2031'!$B$10:$K$36,9,FALSE)</f>
        <v>210.38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10"/>
        <v>0</v>
      </c>
      <c r="BL25">
        <f t="shared" si="7"/>
        <v>2030</v>
      </c>
      <c r="BM25" s="131">
        <f>IFERROR(VLOOKUP($BL25,'Table 3 TransCost D2 '!$B$10:$E$34,4,FALSE),0)</f>
        <v>59.62</v>
      </c>
      <c r="BN25" s="273">
        <f t="shared" si="8"/>
        <v>0</v>
      </c>
    </row>
    <row r="26" spans="2:66">
      <c r="B26" s="16">
        <f t="shared" si="4"/>
        <v>2031</v>
      </c>
      <c r="C26" s="10">
        <f t="shared" si="0"/>
        <v>201.72674713925471</v>
      </c>
      <c r="D26" s="62"/>
      <c r="E26" s="10">
        <f t="shared" ca="1" si="5"/>
        <v>-1.6693443848556061E-2</v>
      </c>
      <c r="F26" s="51"/>
      <c r="G26" s="15">
        <f t="shared" ca="1" si="9"/>
        <v>79.114575000375225</v>
      </c>
      <c r="H26" s="50"/>
      <c r="I26" s="273"/>
      <c r="J26" s="273"/>
      <c r="M26" s="179"/>
      <c r="O26">
        <f t="shared" si="1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5.5933807164924296</v>
      </c>
      <c r="AB26">
        <f t="shared" si="6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9.3734839059176949</v>
      </c>
      <c r="AN26">
        <f>VLOOKUP($O26,'Table 3 WY Wind 2021'!$B$10:$J$36,9,FALSE)</f>
        <v>128.22</v>
      </c>
      <c r="AO26">
        <f>VLOOKUP($O26,'Table 3 DJ Wind 2031'!$B$10:$J$36,9,FALSE)</f>
        <v>228.12</v>
      </c>
      <c r="AP26">
        <f>VLOOKUP($O26,'Table 3 ID Wind 2036'!$B$10:$J$36,9,FALSE)</f>
        <v>231.96</v>
      </c>
      <c r="AQ26">
        <f>VLOOKUP($O26,'Table 3 30 MW Geoth 2029'!$B$10:$J$36,9,FALSE)</f>
        <v>856.76</v>
      </c>
      <c r="AR26">
        <f>VLOOKUP($O26,'Table 3 200 MW (UT N) 2029)'!$B$11:$H$41,7,FALSE)</f>
        <v>145.97</v>
      </c>
      <c r="AS26">
        <f>VLOOKUP($O26,'Table 3 436MW (West M) 2030'!$B$11:$I$41,7,FALSE)</f>
        <v>217.25</v>
      </c>
      <c r="AT26">
        <f>VLOOKUP($O26,'Table 3 477 MW (Wyo) 2033'!$B$11:$I$41,7,FALSE)</f>
        <v>222.41</v>
      </c>
      <c r="AU26">
        <f>VLOOKUP($O26,'Table 3 200 MW (Wyo) 2033'!$B$11:$I$41,7,FALSE)</f>
        <v>191.83</v>
      </c>
      <c r="AV26">
        <f>VLOOKUP($O26,'Table 3 Yakima Solar 2028'!$B$10:$K$36,9,FALSE)</f>
        <v>207.64</v>
      </c>
      <c r="AW26">
        <f>VLOOKUP($O26,'Table 3 UT Solar 2031'!$B$10:$K$36,9,FALSE)</f>
        <v>215.21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2.0172674713925471</v>
      </c>
      <c r="BJ26">
        <f t="shared" si="10"/>
        <v>2.0172674713925471</v>
      </c>
      <c r="BL26">
        <f t="shared" si="7"/>
        <v>2031</v>
      </c>
      <c r="BM26" s="131">
        <f>IFERROR(VLOOKUP($BL26,'Table 3 TransCost D2 '!$B$10:$E$34,4,FALSE),0)</f>
        <v>60.99</v>
      </c>
      <c r="BN26" s="273">
        <f t="shared" si="8"/>
        <v>0</v>
      </c>
    </row>
    <row r="27" spans="2:66">
      <c r="B27" s="16">
        <f t="shared" si="4"/>
        <v>2032</v>
      </c>
      <c r="C27" s="10">
        <f t="shared" si="0"/>
        <v>206.15103154284787</v>
      </c>
      <c r="D27" s="62"/>
      <c r="E27" s="10">
        <f t="shared" ca="1" si="5"/>
        <v>-0.14353714624888739</v>
      </c>
      <c r="F27" s="51"/>
      <c r="G27" s="15">
        <f t="shared" ca="1" si="9"/>
        <v>80.972653648169128</v>
      </c>
      <c r="H27" s="50"/>
      <c r="I27" s="273"/>
      <c r="J27" s="273"/>
      <c r="M27" s="179"/>
      <c r="O27">
        <f t="shared" si="1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131.04</v>
      </c>
      <c r="AO27">
        <f>VLOOKUP($O27,'Table 3 DJ Wind 2031'!$B$10:$J$36,9,FALSE)</f>
        <v>233.13</v>
      </c>
      <c r="AP27">
        <f>VLOOKUP($O27,'Table 3 ID Wind 2036'!$B$10:$J$36,9,FALSE)</f>
        <v>237.07</v>
      </c>
      <c r="AQ27">
        <f>VLOOKUP($O27,'Table 3 30 MW Geoth 2029'!$B$10:$J$36,9,FALSE)</f>
        <v>875.58</v>
      </c>
      <c r="AR27">
        <f>VLOOKUP($O27,'Table 3 200 MW (UT N) 2029)'!$B$11:$H$41,7,FALSE)</f>
        <v>149.16999999999999</v>
      </c>
      <c r="AS27">
        <f>VLOOKUP($O27,'Table 3 436MW (West M) 2030'!$B$11:$I$41,7,FALSE)</f>
        <v>222.02</v>
      </c>
      <c r="AT27">
        <f>VLOOKUP($O27,'Table 3 477 MW (Wyo) 2033'!$B$11:$I$41,7,FALSE)</f>
        <v>227.31</v>
      </c>
      <c r="AU27">
        <f>VLOOKUP($O27,'Table 3 200 MW (Wyo) 2033'!$B$11:$I$41,7,FALSE)</f>
        <v>196.04</v>
      </c>
      <c r="AV27">
        <f>VLOOKUP($O27,'Table 3 Yakima Solar 2028'!$B$10:$K$36,9,FALSE)</f>
        <v>212.21</v>
      </c>
      <c r="AW27">
        <f>VLOOKUP($O27,'Table 3 UT Solar 2031'!$B$10:$K$36,9,FALSE)</f>
        <v>219.93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2.0615103154284791</v>
      </c>
      <c r="BJ27">
        <f t="shared" si="10"/>
        <v>2.0615103154284791</v>
      </c>
      <c r="BL27">
        <f t="shared" si="7"/>
        <v>2032</v>
      </c>
      <c r="BM27" s="131">
        <f>IFERROR(VLOOKUP($BL27,'Table 3 TransCost D2 '!$B$10:$E$34,4,FALSE),0)</f>
        <v>62.330000000000005</v>
      </c>
      <c r="BN27" s="273">
        <f t="shared" si="8"/>
        <v>0</v>
      </c>
    </row>
    <row r="28" spans="2:66">
      <c r="B28" s="16">
        <f t="shared" si="4"/>
        <v>2033</v>
      </c>
      <c r="C28" s="10">
        <f t="shared" si="0"/>
        <v>210.67842426940609</v>
      </c>
      <c r="D28" s="62"/>
      <c r="E28" s="10">
        <f t="shared" ca="1" si="5"/>
        <v>-0.25039076008161115</v>
      </c>
      <c r="F28" s="51"/>
      <c r="G28" s="15">
        <f t="shared" ca="1" si="9"/>
        <v>83.224994403926331</v>
      </c>
      <c r="H28" s="50"/>
      <c r="I28" s="273"/>
      <c r="J28" s="273"/>
      <c r="M28" s="179"/>
      <c r="O28">
        <f t="shared" si="1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6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133.91</v>
      </c>
      <c r="AO28">
        <f>VLOOKUP($O28,'Table 3 DJ Wind 2031'!$B$10:$J$36,9,FALSE)</f>
        <v>238.26</v>
      </c>
      <c r="AP28">
        <f>VLOOKUP($O28,'Table 3 ID Wind 2036'!$B$10:$J$36,9,FALSE)</f>
        <v>242.28</v>
      </c>
      <c r="AQ28">
        <f>VLOOKUP($O28,'Table 3 30 MW Geoth 2029'!$B$10:$J$36,9,FALSE)</f>
        <v>894.87</v>
      </c>
      <c r="AR28">
        <f>VLOOKUP($O28,'Table 3 200 MW (UT N) 2029)'!$B$11:$H$41,7,FALSE)</f>
        <v>152.47</v>
      </c>
      <c r="AS28">
        <f>VLOOKUP($O28,'Table 3 436MW (West M) 2030'!$B$11:$I$41,7,FALSE)</f>
        <v>226.89</v>
      </c>
      <c r="AT28">
        <f>VLOOKUP($O28,'Table 3 477 MW (Wyo) 2033'!$B$11:$I$41,7,FALSE)</f>
        <v>232.32</v>
      </c>
      <c r="AU28">
        <f>VLOOKUP($O28,'Table 3 200 MW (Wyo) 2033'!$B$11:$I$41,7,FALSE)</f>
        <v>200.37</v>
      </c>
      <c r="AV28">
        <f>VLOOKUP($O28,'Table 3 Yakima Solar 2028'!$B$10:$K$36,9,FALSE)</f>
        <v>216.89</v>
      </c>
      <c r="AW28">
        <f>VLOOKUP($O28,'Table 3 UT Solar 2031'!$B$10:$K$36,9,FALSE)</f>
        <v>224.76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2.1067842426940611</v>
      </c>
      <c r="BJ28">
        <f t="shared" si="10"/>
        <v>2.1067842426940611</v>
      </c>
      <c r="BL28">
        <f t="shared" si="7"/>
        <v>2033</v>
      </c>
      <c r="BM28" s="131">
        <f>IFERROR(VLOOKUP($BL28,'Table 3 TransCost D2 '!$B$10:$E$34,4,FALSE),0)</f>
        <v>63.70000000000001</v>
      </c>
      <c r="BN28" s="273">
        <f t="shared" si="8"/>
        <v>0</v>
      </c>
    </row>
    <row r="29" spans="2:66">
      <c r="B29" s="16">
        <f t="shared" si="4"/>
        <v>2034</v>
      </c>
      <c r="C29" s="10">
        <f t="shared" si="0"/>
        <v>215.52451544876558</v>
      </c>
      <c r="D29" s="62"/>
      <c r="E29" s="10">
        <f t="shared" ca="1" si="5"/>
        <v>-0.28996626241946444</v>
      </c>
      <c r="F29" s="51"/>
      <c r="G29" s="15">
        <f t="shared" ca="1" si="9"/>
        <v>85.534795704996156</v>
      </c>
      <c r="H29" s="50"/>
      <c r="I29" s="273"/>
      <c r="J29" s="273"/>
      <c r="M29" s="179"/>
      <c r="O29">
        <f t="shared" si="1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2"/>
        <v>0</v>
      </c>
      <c r="AD29">
        <f t="shared" si="2"/>
        <v>0</v>
      </c>
      <c r="AE29">
        <f t="shared" si="2"/>
        <v>0</v>
      </c>
      <c r="AF29">
        <f t="shared" si="2"/>
        <v>0</v>
      </c>
      <c r="AG29">
        <f t="shared" si="2"/>
        <v>0</v>
      </c>
      <c r="AH29">
        <f t="shared" si="2"/>
        <v>0</v>
      </c>
      <c r="AI29">
        <f t="shared" si="2"/>
        <v>0</v>
      </c>
      <c r="AJ29">
        <f t="shared" si="2"/>
        <v>0</v>
      </c>
      <c r="AK29">
        <f t="shared" si="2"/>
        <v>0</v>
      </c>
      <c r="AN29">
        <f>VLOOKUP($O29,'Table 3 WY Wind 2021'!$B$10:$J$36,9,FALSE)</f>
        <v>136.96</v>
      </c>
      <c r="AO29">
        <f>VLOOKUP($O29,'Table 3 DJ Wind 2031'!$B$10:$J$36,9,FALSE)</f>
        <v>243.72</v>
      </c>
      <c r="AP29">
        <f>VLOOKUP($O29,'Table 3 ID Wind 2036'!$B$10:$J$36,9,FALSE)</f>
        <v>247.85</v>
      </c>
      <c r="AQ29">
        <f>VLOOKUP($O29,'Table 3 30 MW Geoth 2029'!$B$10:$J$36,9,FALSE)</f>
        <v>915.42</v>
      </c>
      <c r="AR29">
        <f>VLOOKUP($O29,'Table 3 200 MW (UT N) 2029)'!$B$11:$H$41,7,FALSE)</f>
        <v>155.96</v>
      </c>
      <c r="AS29">
        <f>VLOOKUP($O29,'Table 3 436MW (West M) 2030'!$B$11:$I$41,7,FALSE)</f>
        <v>232.12</v>
      </c>
      <c r="AT29">
        <f>VLOOKUP($O29,'Table 3 477 MW (Wyo) 2033'!$B$11:$I$41,7,FALSE)</f>
        <v>237.63</v>
      </c>
      <c r="AU29">
        <f>VLOOKUP($O29,'Table 3 200 MW (Wyo) 2033'!$B$11:$I$41,7,FALSE)</f>
        <v>204.96</v>
      </c>
      <c r="AV29">
        <f>VLOOKUP($O29,'Table 3 Yakima Solar 2028'!$B$10:$K$36,9,FALSE)</f>
        <v>221.88</v>
      </c>
      <c r="AW29">
        <f>VLOOKUP($O29,'Table 3 UT Solar 2031'!$B$10:$K$36,9,FALSE)</f>
        <v>229.93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2.1552451544876559</v>
      </c>
      <c r="BJ29">
        <f t="shared" si="10"/>
        <v>2.1552451544876559</v>
      </c>
      <c r="BL29">
        <f t="shared" si="7"/>
        <v>2034</v>
      </c>
      <c r="BM29" s="131">
        <f>IFERROR(VLOOKUP($BL29,'Table 3 TransCost D2 '!$B$10:$E$34,4,FALSE),0)</f>
        <v>65.17</v>
      </c>
      <c r="BN29" s="273">
        <f t="shared" si="8"/>
        <v>0</v>
      </c>
    </row>
    <row r="30" spans="2:66">
      <c r="B30" s="16">
        <f t="shared" si="4"/>
        <v>2035</v>
      </c>
      <c r="C30" s="10">
        <f t="shared" si="0"/>
        <v>220.50183540280787</v>
      </c>
      <c r="D30" s="62"/>
      <c r="E30" s="10">
        <f t="shared" ca="1" si="5"/>
        <v>-0.47274233403850752</v>
      </c>
      <c r="F30" s="51"/>
      <c r="G30" s="15">
        <f t="shared" ca="1" si="9"/>
        <v>87.775264519395904</v>
      </c>
      <c r="H30" s="50"/>
      <c r="I30" s="273"/>
      <c r="J30" s="273"/>
      <c r="M30" s="179"/>
      <c r="O30">
        <f t="shared" si="1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6"/>
        <v>0</v>
      </c>
      <c r="AC30">
        <f t="shared" si="2"/>
        <v>0</v>
      </c>
      <c r="AD30">
        <f t="shared" si="2"/>
        <v>0</v>
      </c>
      <c r="AE30">
        <f t="shared" si="2"/>
        <v>0</v>
      </c>
      <c r="AF30">
        <f t="shared" si="2"/>
        <v>0</v>
      </c>
      <c r="AG30">
        <f t="shared" si="2"/>
        <v>0</v>
      </c>
      <c r="AH30">
        <f t="shared" si="2"/>
        <v>0</v>
      </c>
      <c r="AI30">
        <f t="shared" si="2"/>
        <v>0</v>
      </c>
      <c r="AJ30">
        <f t="shared" si="2"/>
        <v>0</v>
      </c>
      <c r="AK30">
        <f t="shared" si="2"/>
        <v>0</v>
      </c>
      <c r="AN30">
        <f>VLOOKUP($O30,'Table 3 WY Wind 2021'!$B$10:$J$36,9,FALSE)</f>
        <v>140.1</v>
      </c>
      <c r="AO30">
        <f>VLOOKUP($O30,'Table 3 DJ Wind 2031'!$B$10:$J$36,9,FALSE)</f>
        <v>249.32</v>
      </c>
      <c r="AP30">
        <f>VLOOKUP($O30,'Table 3 ID Wind 2036'!$B$10:$J$36,9,FALSE)</f>
        <v>253.55</v>
      </c>
      <c r="AQ30">
        <f>VLOOKUP($O30,'Table 3 30 MW Geoth 2029'!$B$10:$J$36,9,FALSE)</f>
        <v>936.45</v>
      </c>
      <c r="AR30">
        <f>VLOOKUP($O30,'Table 3 200 MW (UT N) 2029)'!$B$11:$H$41,7,FALSE)</f>
        <v>159.55000000000001</v>
      </c>
      <c r="AS30">
        <f>VLOOKUP($O30,'Table 3 436MW (West M) 2030'!$B$11:$I$41,7,FALSE)</f>
        <v>237.47</v>
      </c>
      <c r="AT30">
        <f>VLOOKUP($O30,'Table 3 477 MW (Wyo) 2033'!$B$11:$I$41,7,FALSE)</f>
        <v>243.13</v>
      </c>
      <c r="AU30">
        <f>VLOOKUP($O30,'Table 3 200 MW (Wyo) 2033'!$B$11:$I$41,7,FALSE)</f>
        <v>209.68</v>
      </c>
      <c r="AV30">
        <f>VLOOKUP($O30,'Table 3 Yakima Solar 2028'!$B$10:$K$36,9,FALSE)</f>
        <v>226.98</v>
      </c>
      <c r="AW30">
        <f>VLOOKUP($O30,'Table 3 UT Solar 2031'!$B$10:$K$36,9,FALSE)</f>
        <v>235.24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2.2050183540280788</v>
      </c>
      <c r="BJ30">
        <f t="shared" si="10"/>
        <v>2.2050183540280788</v>
      </c>
      <c r="BL30">
        <f t="shared" si="7"/>
        <v>2035</v>
      </c>
      <c r="BM30" s="131">
        <f>IFERROR(VLOOKUP($BL30,'Table 3 TransCost D2 '!$B$10:$E$34,4,FALSE),0)</f>
        <v>66.67</v>
      </c>
      <c r="BN30" s="273">
        <f t="shared" si="8"/>
        <v>0</v>
      </c>
    </row>
    <row r="31" spans="2:66">
      <c r="B31" s="16">
        <f t="shared" si="4"/>
        <v>2036</v>
      </c>
      <c r="C31" s="10">
        <f t="shared" si="0"/>
        <v>225.55414322809747</v>
      </c>
      <c r="D31" s="62"/>
      <c r="E31" s="10">
        <f t="shared" ca="1" si="5"/>
        <v>-0.53043566218810256</v>
      </c>
      <c r="F31" s="51"/>
      <c r="G31" s="15">
        <f t="shared" ca="1" si="9"/>
        <v>90.018530789061586</v>
      </c>
      <c r="H31" s="50"/>
      <c r="I31" s="273"/>
      <c r="J31" s="273"/>
      <c r="M31" s="179"/>
      <c r="O31">
        <f t="shared" si="1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2"/>
        <v>0</v>
      </c>
      <c r="AD31">
        <f t="shared" si="2"/>
        <v>0</v>
      </c>
      <c r="AE31">
        <f t="shared" si="2"/>
        <v>0</v>
      </c>
      <c r="AF31">
        <f t="shared" si="2"/>
        <v>0</v>
      </c>
      <c r="AG31">
        <f t="shared" si="2"/>
        <v>0</v>
      </c>
      <c r="AH31">
        <f t="shared" si="2"/>
        <v>0</v>
      </c>
      <c r="AI31">
        <f t="shared" si="2"/>
        <v>0</v>
      </c>
      <c r="AJ31">
        <f t="shared" si="2"/>
        <v>0</v>
      </c>
      <c r="AK31">
        <f t="shared" si="2"/>
        <v>0</v>
      </c>
      <c r="AN31">
        <f>VLOOKUP($O31,'Table 3 WY Wind 2021'!$B$10:$J$36,9,FALSE)</f>
        <v>143.29</v>
      </c>
      <c r="AO31">
        <f>VLOOKUP($O31,'Table 3 DJ Wind 2031'!$B$10:$J$36,9,FALSE)</f>
        <v>255.03</v>
      </c>
      <c r="AP31">
        <f>VLOOKUP($O31,'Table 3 ID Wind 2036'!$B$10:$J$36,9,FALSE)</f>
        <v>259.38</v>
      </c>
      <c r="AQ31">
        <f>VLOOKUP($O31,'Table 3 30 MW Geoth 2029'!$B$10:$J$36,9,FALSE)</f>
        <v>957.96</v>
      </c>
      <c r="AR31">
        <f>VLOOKUP($O31,'Table 3 200 MW (UT N) 2029)'!$B$11:$H$41,7,FALSE)</f>
        <v>163.22999999999999</v>
      </c>
      <c r="AS31">
        <f>VLOOKUP($O31,'Table 3 436MW (West M) 2030'!$B$11:$I$41,7,FALSE)</f>
        <v>242.92</v>
      </c>
      <c r="AT31">
        <f>VLOOKUP($O31,'Table 3 477 MW (Wyo) 2033'!$B$11:$I$41,7,FALSE)</f>
        <v>248.73</v>
      </c>
      <c r="AU31">
        <f>VLOOKUP($O31,'Table 3 200 MW (Wyo) 2033'!$B$11:$I$41,7,FALSE)</f>
        <v>214.52</v>
      </c>
      <c r="AV31">
        <f>VLOOKUP($O31,'Table 3 Yakima Solar 2028'!$B$10:$K$36,9,FALSE)</f>
        <v>232.21</v>
      </c>
      <c r="AW31">
        <f>VLOOKUP($O31,'Table 3 UT Solar 2031'!$B$10:$K$36,9,FALSE)</f>
        <v>240.63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2.2555414322809746</v>
      </c>
      <c r="BJ31">
        <f t="shared" si="10"/>
        <v>2.2555414322809746</v>
      </c>
      <c r="BL31">
        <f t="shared" si="7"/>
        <v>2036</v>
      </c>
      <c r="BM31" s="131">
        <f>IFERROR(VLOOKUP($BL31,'Table 3 TransCost D2 '!$B$10:$E$34,4,FALSE),0)</f>
        <v>68.2</v>
      </c>
      <c r="BN31" s="273">
        <f t="shared" si="8"/>
        <v>0</v>
      </c>
    </row>
    <row r="32" spans="2:66">
      <c r="B32" s="16">
        <f t="shared" si="4"/>
        <v>2037</v>
      </c>
      <c r="C32" s="10">
        <f t="shared" si="0"/>
        <v>230.53146318213982</v>
      </c>
      <c r="D32" s="62"/>
      <c r="E32" s="10">
        <f t="shared" ca="1" si="5"/>
        <v>-0.54236087753924911</v>
      </c>
      <c r="F32" s="51"/>
      <c r="G32" s="15">
        <f t="shared" ca="1" si="9"/>
        <v>92.183771388166477</v>
      </c>
      <c r="H32" s="50"/>
      <c r="I32" s="273"/>
      <c r="J32" s="273"/>
      <c r="M32" s="179"/>
      <c r="O32">
        <f t="shared" si="1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2"/>
        <v>0</v>
      </c>
      <c r="AD32">
        <f t="shared" si="2"/>
        <v>0</v>
      </c>
      <c r="AE32">
        <f t="shared" si="2"/>
        <v>0</v>
      </c>
      <c r="AF32">
        <f t="shared" si="2"/>
        <v>0</v>
      </c>
      <c r="AG32">
        <f t="shared" si="2"/>
        <v>0</v>
      </c>
      <c r="AH32">
        <f t="shared" si="2"/>
        <v>0</v>
      </c>
      <c r="AI32">
        <f t="shared" si="2"/>
        <v>0</v>
      </c>
      <c r="AJ32">
        <f t="shared" si="2"/>
        <v>0</v>
      </c>
      <c r="AK32">
        <f t="shared" si="2"/>
        <v>0</v>
      </c>
      <c r="AN32">
        <f>VLOOKUP($O32,'Table 3 WY Wind 2021'!$B$10:$J$36,9,FALSE)</f>
        <v>146.44</v>
      </c>
      <c r="AO32">
        <f>VLOOKUP($O32,'Table 3 DJ Wind 2031'!$B$10:$J$36,9,FALSE)</f>
        <v>260.63</v>
      </c>
      <c r="AP32">
        <f>VLOOKUP($O32,'Table 3 ID Wind 2036'!$B$10:$J$36,9,FALSE)</f>
        <v>265.08</v>
      </c>
      <c r="AQ32">
        <f>VLOOKUP($O32,'Table 3 30 MW Geoth 2029'!$B$10:$J$36,9,FALSE)</f>
        <v>979.07</v>
      </c>
      <c r="AR32">
        <f>VLOOKUP($O32,'Table 3 200 MW (UT N) 2029)'!$B$11:$H$41,7,FALSE)</f>
        <v>166.82</v>
      </c>
      <c r="AS32">
        <f>VLOOKUP($O32,'Table 3 436MW (West M) 2030'!$B$11:$I$41,7,FALSE)</f>
        <v>248.27</v>
      </c>
      <c r="AT32">
        <f>VLOOKUP($O32,'Table 3 477 MW (Wyo) 2033'!$B$11:$I$41,7,FALSE)</f>
        <v>254.22</v>
      </c>
      <c r="AU32">
        <f>VLOOKUP($O32,'Table 3 200 MW (Wyo) 2033'!$B$11:$I$41,7,FALSE)</f>
        <v>219.24</v>
      </c>
      <c r="AV32">
        <f>VLOOKUP($O32,'Table 3 Yakima Solar 2028'!$B$10:$K$36,9,FALSE)</f>
        <v>237.33</v>
      </c>
      <c r="AW32">
        <f>VLOOKUP($O32,'Table 3 UT Solar 2031'!$B$10:$K$36,9,FALSE)</f>
        <v>245.94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2.305314631821398</v>
      </c>
      <c r="BJ32" s="265">
        <f t="shared" si="10"/>
        <v>2.305314631821398</v>
      </c>
      <c r="BL32">
        <f t="shared" si="7"/>
        <v>2037</v>
      </c>
      <c r="BM32" s="131">
        <f>IFERROR(VLOOKUP($BL32,'Table 3 TransCost D2 '!$B$10:$E$34,4,FALSE),0)</f>
        <v>69.7</v>
      </c>
      <c r="BN32" s="273">
        <f t="shared" si="8"/>
        <v>0</v>
      </c>
    </row>
    <row r="33" spans="1:67" hidden="1">
      <c r="B33" s="16">
        <f t="shared" si="4"/>
        <v>2038</v>
      </c>
      <c r="C33" s="10">
        <f t="shared" si="0"/>
        <v>235.59314449133535</v>
      </c>
      <c r="D33" s="62"/>
      <c r="E33" s="10" t="e">
        <f t="shared" ref="E33" ca="1" si="1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51"/>
      <c r="G33" s="15" t="e">
        <f t="shared" ref="G33" ca="1" si="12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50"/>
      <c r="I33" s="273"/>
      <c r="J33" s="273"/>
      <c r="M33" s="179"/>
      <c r="O33">
        <f t="shared" ref="O33" si="13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4">P33/P$5</f>
        <v>0</v>
      </c>
      <c r="AC33">
        <f t="shared" ref="AC33" si="15">Q33/Q$5</f>
        <v>0</v>
      </c>
      <c r="AD33">
        <f t="shared" ref="AD33" si="16">R33/R$5</f>
        <v>0</v>
      </c>
      <c r="AE33">
        <f t="shared" ref="AE33" si="17">S33/S$5</f>
        <v>0</v>
      </c>
      <c r="AF33">
        <f t="shared" ref="AF33" si="18">T33/T$5</f>
        <v>0</v>
      </c>
      <c r="AG33">
        <f t="shared" ref="AG33" si="19">U33/U$5</f>
        <v>0</v>
      </c>
      <c r="AH33">
        <f t="shared" ref="AH33" si="20">V33/V$5</f>
        <v>0</v>
      </c>
      <c r="AI33">
        <f t="shared" ref="AI33" si="21">W33/W$5</f>
        <v>0</v>
      </c>
      <c r="AJ33">
        <f t="shared" ref="AJ33" si="22">X33/X$5</f>
        <v>0</v>
      </c>
      <c r="AK33">
        <f t="shared" ref="AK33" si="23">Y33/Y$5</f>
        <v>0</v>
      </c>
      <c r="AN33">
        <f>VLOOKUP($O33,'Table 3 WY Wind 2021'!$B$10:$J$36,9,FALSE)</f>
        <v>149.63999999999999</v>
      </c>
      <c r="AO33">
        <f>VLOOKUP($O33,'Table 3 DJ Wind 2031'!$B$10:$J$36,9,FALSE)</f>
        <v>266.33999999999997</v>
      </c>
      <c r="AP33">
        <f>VLOOKUP($O33,'Table 3 ID Wind 2036'!$B$10:$J$36,9,FALSE)</f>
        <v>270.91000000000003</v>
      </c>
      <c r="AQ33">
        <f>VLOOKUP($O33,'Table 3 30 MW Geoth 2029'!$B$10:$J$36,9,FALSE)</f>
        <v>1000.57</v>
      </c>
      <c r="AR33">
        <f>VLOOKUP($O33,'Table 3 200 MW (UT N) 2029)'!$B$11:$H$41,7,FALSE)</f>
        <v>170.5</v>
      </c>
      <c r="AS33">
        <f>VLOOKUP($O33,'Table 3 436MW (West M) 2030'!$B$11:$I$41,7,FALSE)</f>
        <v>253.72</v>
      </c>
      <c r="AT33">
        <f>VLOOKUP($O33,'Table 3 477 MW (Wyo) 2033'!$B$11:$I$41,7,FALSE)</f>
        <v>259.82</v>
      </c>
      <c r="AU33">
        <f>VLOOKUP($O33,'Table 3 200 MW (Wyo) 2033'!$B$11:$I$41,7,FALSE)</f>
        <v>224.08</v>
      </c>
      <c r="AV33">
        <f>VLOOKUP($O33,'Table 3 Yakima Solar 2028'!$B$10:$K$36,9,FALSE)</f>
        <v>242.56</v>
      </c>
      <c r="AW33">
        <f>VLOOKUP($O33,'Table 3 UT Solar 2031'!$B$10:$K$36,9,FALSE)</f>
        <v>251.34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2.3559314449133537</v>
      </c>
      <c r="BJ33" s="265">
        <f t="shared" ref="BJ33" si="24">SUM(AZ33:BI33)</f>
        <v>2.3559314449133537</v>
      </c>
      <c r="BL33">
        <f t="shared" ref="BL33" si="25">O33</f>
        <v>2038</v>
      </c>
      <c r="BM33" s="131">
        <f>IFERROR(VLOOKUP($BL33,'Table 3 TransCost D2 '!$B$10:$E$34,4,FALSE),0)</f>
        <v>71.23</v>
      </c>
      <c r="BN33" s="273">
        <f t="shared" si="8"/>
        <v>0</v>
      </c>
    </row>
    <row r="34" spans="1:67">
      <c r="B34" s="257"/>
      <c r="C34" s="10"/>
      <c r="D34" s="62"/>
      <c r="E34" s="10"/>
      <c r="F34" s="51"/>
      <c r="G34" s="10"/>
      <c r="H34" s="50"/>
      <c r="I34" s="66"/>
      <c r="M34" s="179"/>
      <c r="BJ34" s="265"/>
      <c r="BN34" s="131"/>
      <c r="BO34" s="273"/>
    </row>
    <row r="35" spans="1:67">
      <c r="B35" s="257"/>
      <c r="C35" s="10"/>
      <c r="D35" s="62"/>
      <c r="E35" s="10"/>
      <c r="F35" s="51"/>
      <c r="G35" s="10"/>
      <c r="H35" s="50"/>
      <c r="I35" s="66"/>
      <c r="M35" s="179"/>
    </row>
    <row r="36" spans="1:67" ht="12" customHeight="1">
      <c r="B36" s="257"/>
      <c r="C36" s="10"/>
      <c r="D36" s="62"/>
      <c r="E36" s="10"/>
      <c r="F36" s="51"/>
      <c r="G36" s="10"/>
      <c r="H36" s="50"/>
      <c r="I36" s="66"/>
      <c r="M36" s="179"/>
    </row>
    <row r="37" spans="1:67">
      <c r="A37" s="338" t="str">
        <f>'Table 5'!$A$9</f>
        <v>15 Year Starting 2018</v>
      </c>
      <c r="B37" s="338"/>
      <c r="D37" s="10"/>
      <c r="F37" s="51"/>
      <c r="H37" s="50"/>
      <c r="I37"/>
    </row>
    <row r="38" spans="1:67">
      <c r="A38" s="295"/>
      <c r="B38" s="72" t="str">
        <f>"15 year Levelized Prices (Nominal) @ "&amp;TEXT(I39,"0.00%")&amp;" Discount Rate (1) (3) "</f>
        <v xml:space="preserve">15 year Levelized Prices (Nominal) @ 6.57% Discount Rate (1) (3) </v>
      </c>
      <c r="E38" s="6"/>
      <c r="I38" s="66" t="s">
        <v>98</v>
      </c>
      <c r="P38" s="259"/>
    </row>
    <row r="39" spans="1:67">
      <c r="B39" s="64" t="s">
        <v>8</v>
      </c>
      <c r="C39" s="10">
        <f ca="1">'Table 5'!$D$9*(Study_CF*8.76)/'Table 5'!$F$9</f>
        <v>17.814774125054445</v>
      </c>
      <c r="D39" s="10"/>
      <c r="H39" s="50"/>
      <c r="I39" s="166">
        <v>6.5699999999999995E-2</v>
      </c>
    </row>
    <row r="40" spans="1:67">
      <c r="B40" s="65" t="s">
        <v>39</v>
      </c>
      <c r="E40" s="10">
        <f ca="1">'Table 5'!$C$9/'Table 5'!$F$9</f>
        <v>22.453429994819505</v>
      </c>
      <c r="G40" s="297">
        <f ca="1">'Table 5'!$G$9</f>
        <v>29.000774631621567</v>
      </c>
      <c r="H40" s="50"/>
    </row>
    <row r="41" spans="1:67" ht="21" customHeight="1">
      <c r="A41" s="339" t="str">
        <f>'Table 5'!A7</f>
        <v>15 Year Starting 2019</v>
      </c>
      <c r="B41" s="339"/>
      <c r="E41" s="10"/>
      <c r="G41" s="165"/>
      <c r="H41" s="50"/>
    </row>
    <row r="42" spans="1:67">
      <c r="B42" s="72" t="str">
        <f>"15 year Levelized Prices (Nominal) @ "&amp;TEXT(I43,"0.00%")&amp;" Discount Rate (1) (3) "</f>
        <v xml:space="preserve">15 year Levelized Prices (Nominal) @ 0.00% Discount Rate (1) (3) </v>
      </c>
      <c r="E42" s="6"/>
      <c r="H42" s="50"/>
      <c r="I42"/>
      <c r="M42" s="179"/>
    </row>
    <row r="43" spans="1:67">
      <c r="B43" s="64" t="s">
        <v>8</v>
      </c>
      <c r="C43" s="10">
        <f ca="1">'Table 5'!$D$7*(Study_CF*8.76)/'Table 5'!$F$7</f>
        <v>28.036569513175792</v>
      </c>
      <c r="D43" s="10"/>
      <c r="H43" s="50"/>
      <c r="I43"/>
    </row>
    <row r="44" spans="1:67">
      <c r="B44" s="65" t="s">
        <v>39</v>
      </c>
      <c r="E44" s="10">
        <f ca="1">'Table 5'!$C$7/'Table 5'!$F$7</f>
        <v>21.872336203875619</v>
      </c>
      <c r="G44" s="297">
        <f ca="1">'Table 5'!$G$7</f>
        <v>32.17642884899405</v>
      </c>
      <c r="H44" s="50"/>
      <c r="I44"/>
      <c r="Q44" s="273"/>
    </row>
    <row r="45" spans="1:67" hidden="1">
      <c r="B45" s="72"/>
      <c r="E45" s="6"/>
      <c r="H45" s="50"/>
    </row>
    <row r="46" spans="1:67" hidden="1">
      <c r="B46" s="64"/>
      <c r="C46" s="10"/>
      <c r="D46" s="10"/>
      <c r="H46" s="50"/>
    </row>
    <row r="47" spans="1:67" hidden="1">
      <c r="B47" s="65"/>
      <c r="E47" s="10"/>
      <c r="G47" s="165"/>
      <c r="H47" s="50"/>
    </row>
    <row r="48" spans="1:67" hidden="1">
      <c r="B48" s="64"/>
      <c r="C48" s="10"/>
      <c r="D48" s="10"/>
      <c r="H48" s="50"/>
    </row>
    <row r="49" spans="1:9" hidden="1">
      <c r="B49" s="72"/>
      <c r="E49" s="6"/>
      <c r="H49" s="50"/>
    </row>
    <row r="50" spans="1:9" hidden="1">
      <c r="B50" s="64"/>
      <c r="C50" s="10"/>
      <c r="D50" s="10"/>
      <c r="H50" s="50"/>
    </row>
    <row r="51" spans="1:9">
      <c r="A51" s="339" t="str">
        <f>'Table 5'!A10</f>
        <v>20 Year Starting 2019</v>
      </c>
      <c r="B51" s="339"/>
      <c r="E51" s="10"/>
      <c r="G51" s="165"/>
      <c r="H51" s="50"/>
    </row>
    <row r="52" spans="1:9">
      <c r="B52" s="72" t="str">
        <f>"15 year Levelized Prices (Nominal) @ "&amp;TEXT(I53,"0.00%")&amp;" Discount Rate (1) (3) "</f>
        <v xml:space="preserve">15 year Levelized Prices (Nominal) @ 0.00% Discount Rate (1) (3) </v>
      </c>
      <c r="E52" s="6"/>
      <c r="H52" s="50"/>
    </row>
    <row r="53" spans="1:9">
      <c r="B53" s="64" t="s">
        <v>8</v>
      </c>
      <c r="C53" s="10">
        <f ca="1">'Table 5'!$D$10*(Study_CF*8.76)/'Table 5'!$F$10</f>
        <v>58.268031107203782</v>
      </c>
      <c r="D53" s="10"/>
      <c r="H53" s="50"/>
    </row>
    <row r="54" spans="1:9">
      <c r="B54" s="65" t="s">
        <v>39</v>
      </c>
      <c r="E54" s="10">
        <f ca="1">'Table 5'!$C$10/'Table 5'!$F$10</f>
        <v>18.760944175053694</v>
      </c>
      <c r="G54" s="297">
        <f ca="1">'Table 5'!$G$10</f>
        <v>40.175803453579647</v>
      </c>
      <c r="H54" s="50"/>
    </row>
    <row r="55" spans="1:9">
      <c r="B55" s="4" t="s">
        <v>19</v>
      </c>
      <c r="E55" s="52"/>
      <c r="G55" s="52"/>
      <c r="H55" s="50"/>
      <c r="I55" s="165"/>
    </row>
    <row r="56" spans="1:9">
      <c r="B56" s="67" t="str">
        <f>"(1)   "&amp;I38</f>
        <v>(1)   Discount Rate - 2017 IRP</v>
      </c>
      <c r="E56" s="50"/>
      <c r="F56" s="52"/>
      <c r="G56" s="50"/>
      <c r="H56" s="50"/>
      <c r="I56" s="165"/>
    </row>
    <row r="57" spans="1:9">
      <c r="B57" s="4" t="s">
        <v>25</v>
      </c>
      <c r="F57" s="52"/>
      <c r="H57" s="50"/>
      <c r="I57" s="165"/>
    </row>
    <row r="58" spans="1:9">
      <c r="G58" s="6"/>
    </row>
    <row r="59" spans="1:9">
      <c r="B59" s="4" t="str">
        <f>IF(Study_Cap_Adj&gt;0,"(4)  The capacity payment is derived from:","")</f>
        <v/>
      </c>
    </row>
    <row r="60" spans="1:9" hidden="1">
      <c r="B60" s="150" t="str">
        <f>IF(AND(Study_Cap_Adj&gt;0,_30_Geo_West&lt;&gt;0),"       2028 - "&amp;'Table 3 477 MW (Wyo) 2033'!$B$12&amp;"   ("&amp;TEXT(_30_Geo_West," 0.0%")&amp;")","")</f>
        <v/>
      </c>
    </row>
    <row r="61" spans="1:9" ht="12.75" customHeight="1">
      <c r="B61" s="150"/>
    </row>
    <row r="62" spans="1:9" ht="12.75" customHeight="1">
      <c r="A62" s="4" t="b">
        <f>SUM(P13:Y33)&gt;0</f>
        <v>1</v>
      </c>
      <c r="B62" s="150"/>
    </row>
    <row r="63" spans="1:9">
      <c r="A63" s="4">
        <f>IF(SUM(P13:P33)&gt;0,1,IF(SUM(Q13:Q33)&gt;0,2,IF(SUM(R13:R33)&gt;0,3,IF(SUM(S13:S33)&gt;0,4,IF(SUM(T13:T33)&gt;0,5,IF(SUM(U13:U33)&gt;0,6,IF(SUM(V13:V33)&gt;0,7,IF(SUM(W13:W33)&gt;0,8,IF(SUM(X13:X33)&gt;0,9,IF(SUM(Y13:Y33)&gt;0,10))))))))))</f>
        <v>10</v>
      </c>
      <c r="B63" s="11"/>
      <c r="C63" s="8"/>
      <c r="D63" s="8"/>
      <c r="E63" s="8"/>
      <c r="G63" s="8"/>
    </row>
    <row r="64" spans="1:9">
      <c r="B64"/>
      <c r="I64" t="s">
        <v>86</v>
      </c>
    </row>
    <row r="65" spans="1:13" s="70" customFormat="1">
      <c r="A65" s="71"/>
      <c r="B65" s="11"/>
      <c r="C65" s="71"/>
      <c r="D65" s="71"/>
      <c r="E65" s="71"/>
      <c r="F65" s="71"/>
      <c r="G65" s="71"/>
      <c r="I65" t="str">
        <f ca="1">"       Avoided Costs calculated annually are  "&amp;TEXT(PMT(Discount_Rate,COUNT($G$13:$G$27),-NPV(Discount_Rate,$G$13:$G$27)),"$0.00")&amp;"/MWH"</f>
        <v xml:space="preserve">       Avoided Costs calculated annually are  $29.29/MWH</v>
      </c>
      <c r="J65"/>
      <c r="K65"/>
      <c r="L65"/>
      <c r="M65"/>
    </row>
    <row r="66" spans="1:13" s="70" customFormat="1">
      <c r="A66" s="71"/>
      <c r="B66" s="11"/>
      <c r="C66" s="71"/>
      <c r="D66" s="71"/>
      <c r="E66" s="71"/>
      <c r="F66" s="71"/>
      <c r="G66" s="71"/>
      <c r="I66" s="11" t="str">
        <f ca="1">"       Avoided Costs calculated monthly are  "&amp;TEXT($G$40,"$0.00")&amp;"/MWH"</f>
        <v xml:space="preserve">       Avoided Costs calculated monthly are  $29.00/MWH</v>
      </c>
      <c r="J66"/>
      <c r="K66"/>
    </row>
    <row r="67" spans="1:13">
      <c r="A67"/>
      <c r="B67" s="68"/>
      <c r="I67" s="70"/>
      <c r="L67" s="70"/>
      <c r="M67" s="70"/>
    </row>
    <row r="68" spans="1:13">
      <c r="A68"/>
      <c r="F68" s="8"/>
    </row>
    <row r="71" spans="1:13">
      <c r="A71"/>
      <c r="J71" s="70"/>
      <c r="K71" s="70"/>
    </row>
    <row r="72" spans="1:13">
      <c r="A72"/>
      <c r="J72" s="70"/>
      <c r="K72" s="70"/>
    </row>
  </sheetData>
  <mergeCells count="3">
    <mergeCell ref="A37:B37"/>
    <mergeCell ref="A41:B41"/>
    <mergeCell ref="A51:B51"/>
  </mergeCells>
  <phoneticPr fontId="7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E54" sqref="E5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9" width="12.5" style="188" customWidth="1"/>
    <col min="10" max="10" width="11.6640625" style="188" customWidth="1"/>
    <col min="11" max="12" width="9.33203125" style="188"/>
    <col min="13" max="13" width="17.5" style="188" customWidth="1"/>
    <col min="14" max="14" width="4.83203125" style="188" customWidth="1"/>
    <col min="15" max="15" width="11.5" style="188" customWidth="1"/>
    <col min="16" max="16" width="12.5" style="188" customWidth="1"/>
    <col min="17" max="16384" width="9.33203125" style="188"/>
  </cols>
  <sheetData>
    <row r="1" spans="2:19" ht="15.75">
      <c r="B1" s="186" t="s">
        <v>85</v>
      </c>
      <c r="C1" s="187"/>
      <c r="D1" s="187"/>
      <c r="E1" s="187"/>
      <c r="F1" s="187"/>
      <c r="G1" s="187"/>
      <c r="H1" s="187"/>
      <c r="I1" s="187"/>
    </row>
    <row r="2" spans="2:19" ht="15.75">
      <c r="B2" s="186" t="s">
        <v>160</v>
      </c>
      <c r="C2" s="187"/>
      <c r="D2" s="187"/>
      <c r="E2" s="187"/>
      <c r="F2" s="187"/>
      <c r="G2" s="187"/>
      <c r="H2" s="187"/>
      <c r="I2" s="187"/>
    </row>
    <row r="3" spans="2:19" ht="15.75">
      <c r="B3" s="186" t="str">
        <f>TEXT($C$63,"0%")&amp;" Capacity Factor"</f>
        <v>90% Capacity Factor</v>
      </c>
      <c r="C3" s="187"/>
      <c r="D3" s="187"/>
      <c r="E3" s="187"/>
      <c r="F3" s="187"/>
      <c r="G3" s="187"/>
      <c r="H3" s="187"/>
      <c r="I3" s="187"/>
    </row>
    <row r="4" spans="2:19">
      <c r="B4" s="189"/>
      <c r="C4" s="189"/>
      <c r="D4" s="189"/>
      <c r="E4" s="189"/>
      <c r="F4" s="189"/>
      <c r="G4" s="189"/>
      <c r="H4" s="189"/>
      <c r="I4" s="190"/>
      <c r="J4" s="190"/>
    </row>
    <row r="5" spans="2:19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/>
      <c r="Q5" s="252"/>
    </row>
    <row r="6" spans="2:19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/>
      <c r="N6" s="254"/>
      <c r="O6" s="254"/>
      <c r="P6" s="70"/>
      <c r="Q6" s="70"/>
      <c r="R6" s="70"/>
    </row>
    <row r="7" spans="2:19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190"/>
      <c r="E9" s="190"/>
      <c r="F9" s="190"/>
      <c r="G9" s="190"/>
      <c r="H9" s="190"/>
      <c r="I9" s="190"/>
      <c r="J9" s="190"/>
      <c r="K9"/>
    </row>
    <row r="10" spans="2:19">
      <c r="B10" s="197">
        <v>2016</v>
      </c>
      <c r="C10" s="198">
        <f>C55</f>
        <v>0</v>
      </c>
      <c r="D10" s="199">
        <f>C10*$C$62</f>
        <v>0</v>
      </c>
      <c r="E10" s="199">
        <f>C56</f>
        <v>0</v>
      </c>
      <c r="F10" s="200">
        <f t="shared" ref="F10:F36" si="0">(D10+E10)/(8.76*$C$63)</f>
        <v>0</v>
      </c>
      <c r="G10" s="200">
        <f>$C$58</f>
        <v>77.34</v>
      </c>
      <c r="H10" s="247">
        <f>C59</f>
        <v>0</v>
      </c>
      <c r="I10" s="201">
        <f>F10+H10+G10</f>
        <v>77.34</v>
      </c>
      <c r="J10" s="201">
        <f>ROUND(I10*$C$63*8.76,2)</f>
        <v>611.44000000000005</v>
      </c>
      <c r="K10"/>
      <c r="N10" s="70"/>
      <c r="O10" s="70"/>
      <c r="P10" s="70"/>
      <c r="Q10" s="253"/>
      <c r="R10" s="70"/>
    </row>
    <row r="11" spans="2:19">
      <c r="B11" s="197">
        <f t="shared" ref="B11:B36" si="1">B10+1</f>
        <v>2017</v>
      </c>
      <c r="C11" s="203"/>
      <c r="D11" s="199">
        <f>ROUND(D10*(1+$D66),2)</f>
        <v>0</v>
      </c>
      <c r="E11" s="199">
        <f>ROUND(E10*(1+$D66),2)</f>
        <v>0</v>
      </c>
      <c r="F11" s="200">
        <f t="shared" si="0"/>
        <v>0</v>
      </c>
      <c r="G11" s="109">
        <f>ROUND(G10*(1+$D66),2)</f>
        <v>78.89</v>
      </c>
      <c r="H11" s="199">
        <f>ROUND(H10*(1+$D66),2)</f>
        <v>0</v>
      </c>
      <c r="I11" s="201">
        <f>F11+H11+G11</f>
        <v>78.89</v>
      </c>
      <c r="J11" s="201">
        <f t="shared" ref="J11:J36" si="2">ROUND(I11*$C$63*8.76,2)</f>
        <v>623.70000000000005</v>
      </c>
      <c r="K11"/>
      <c r="N11" s="70"/>
      <c r="O11" s="70"/>
      <c r="P11" s="70"/>
      <c r="Q11" s="253"/>
      <c r="R11" s="70"/>
    </row>
    <row r="12" spans="2:19">
      <c r="B12" s="210">
        <f t="shared" si="1"/>
        <v>2018</v>
      </c>
      <c r="C12" s="211"/>
      <c r="D12" s="199">
        <f t="shared" ref="D12:E19" si="3">ROUND(D11*(1+$D67),2)</f>
        <v>0</v>
      </c>
      <c r="E12" s="199">
        <f t="shared" si="3"/>
        <v>0</v>
      </c>
      <c r="F12" s="201">
        <f t="shared" si="0"/>
        <v>0</v>
      </c>
      <c r="G12" s="199">
        <f t="shared" ref="G12:G19" si="4">ROUND(G11*(1+$D67),2)</f>
        <v>80.39</v>
      </c>
      <c r="H12" s="212">
        <f t="shared" ref="H12" si="5">ROUND(H11*(1+$D67),2)</f>
        <v>0</v>
      </c>
      <c r="I12" s="201">
        <f t="shared" ref="I12:I36" si="6">F12+H12+G12</f>
        <v>80.39</v>
      </c>
      <c r="J12" s="201">
        <f t="shared" si="2"/>
        <v>635.55999999999995</v>
      </c>
      <c r="K12"/>
      <c r="L12" s="190"/>
      <c r="N12" s="70"/>
      <c r="O12" s="70"/>
      <c r="P12" s="70"/>
      <c r="Q12" s="253"/>
      <c r="R12" s="70"/>
    </row>
    <row r="13" spans="2:19">
      <c r="B13" s="210">
        <f t="shared" si="1"/>
        <v>2019</v>
      </c>
      <c r="C13" s="211"/>
      <c r="D13" s="199">
        <f t="shared" si="3"/>
        <v>0</v>
      </c>
      <c r="E13" s="199">
        <f t="shared" si="3"/>
        <v>0</v>
      </c>
      <c r="F13" s="201">
        <f t="shared" si="0"/>
        <v>0</v>
      </c>
      <c r="G13" s="199">
        <f t="shared" si="4"/>
        <v>82.16</v>
      </c>
      <c r="H13" s="212">
        <f t="shared" ref="H13" si="7">ROUND(H12*(1+$D68),2)</f>
        <v>0</v>
      </c>
      <c r="I13" s="201">
        <f t="shared" si="6"/>
        <v>82.16</v>
      </c>
      <c r="J13" s="201">
        <f t="shared" si="2"/>
        <v>649.54999999999995</v>
      </c>
      <c r="K13"/>
      <c r="L13" s="190"/>
      <c r="N13" s="70"/>
      <c r="O13" s="70"/>
      <c r="P13" s="70"/>
      <c r="Q13" s="253"/>
      <c r="R13" s="70"/>
    </row>
    <row r="14" spans="2:19">
      <c r="B14" s="210">
        <f t="shared" si="1"/>
        <v>2020</v>
      </c>
      <c r="C14" s="211"/>
      <c r="D14" s="199">
        <f t="shared" si="3"/>
        <v>0</v>
      </c>
      <c r="E14" s="199">
        <f t="shared" si="3"/>
        <v>0</v>
      </c>
      <c r="F14" s="201">
        <f t="shared" si="0"/>
        <v>0</v>
      </c>
      <c r="G14" s="199">
        <f t="shared" si="4"/>
        <v>84.3</v>
      </c>
      <c r="H14" s="212">
        <f t="shared" ref="H14" si="8">ROUND(H13*(1+$D69),2)</f>
        <v>0</v>
      </c>
      <c r="I14" s="201">
        <f t="shared" si="6"/>
        <v>84.3</v>
      </c>
      <c r="J14" s="201">
        <f t="shared" si="2"/>
        <v>666.47</v>
      </c>
      <c r="K14"/>
      <c r="L14" s="190"/>
      <c r="N14" s="70"/>
      <c r="O14" s="70"/>
      <c r="P14" s="70"/>
      <c r="Q14" s="253"/>
      <c r="R14" s="70"/>
      <c r="S14" s="209"/>
    </row>
    <row r="15" spans="2:19">
      <c r="B15" s="210">
        <f t="shared" si="1"/>
        <v>2021</v>
      </c>
      <c r="C15" s="211"/>
      <c r="D15" s="199">
        <f t="shared" si="3"/>
        <v>0</v>
      </c>
      <c r="E15" s="199">
        <f t="shared" si="3"/>
        <v>0</v>
      </c>
      <c r="F15" s="201">
        <f t="shared" si="0"/>
        <v>0</v>
      </c>
      <c r="G15" s="199">
        <f t="shared" si="4"/>
        <v>86.32</v>
      </c>
      <c r="H15" s="212">
        <f t="shared" ref="H15" si="9">ROUND(H14*(1+$D70),2)</f>
        <v>0</v>
      </c>
      <c r="I15" s="201">
        <f t="shared" si="6"/>
        <v>86.32</v>
      </c>
      <c r="J15" s="201">
        <f t="shared" si="2"/>
        <v>682.44</v>
      </c>
      <c r="K15"/>
      <c r="L15" s="190"/>
      <c r="N15" s="70"/>
      <c r="O15" s="70"/>
      <c r="P15" s="70"/>
      <c r="Q15" s="253"/>
      <c r="R15" s="70"/>
      <c r="S15" s="209"/>
    </row>
    <row r="16" spans="2:19">
      <c r="B16" s="210">
        <f t="shared" si="1"/>
        <v>2022</v>
      </c>
      <c r="C16" s="211"/>
      <c r="D16" s="199">
        <f t="shared" si="3"/>
        <v>0</v>
      </c>
      <c r="E16" s="199">
        <f t="shared" si="3"/>
        <v>0</v>
      </c>
      <c r="F16" s="201">
        <f t="shared" si="0"/>
        <v>0</v>
      </c>
      <c r="G16" s="199">
        <f t="shared" si="4"/>
        <v>88.31</v>
      </c>
      <c r="H16" s="212">
        <f t="shared" ref="H16" si="10">ROUND(H15*(1+$D71),2)</f>
        <v>0</v>
      </c>
      <c r="I16" s="201">
        <f t="shared" si="6"/>
        <v>88.31</v>
      </c>
      <c r="J16" s="201">
        <f t="shared" si="2"/>
        <v>698.17</v>
      </c>
      <c r="K16"/>
      <c r="L16" s="190"/>
      <c r="N16" s="70"/>
      <c r="O16" s="70"/>
      <c r="P16" s="70"/>
      <c r="Q16" s="253"/>
      <c r="R16" s="70"/>
    </row>
    <row r="17" spans="2:19">
      <c r="B17" s="210">
        <f t="shared" si="1"/>
        <v>2023</v>
      </c>
      <c r="C17" s="211"/>
      <c r="D17" s="199">
        <f t="shared" si="3"/>
        <v>0</v>
      </c>
      <c r="E17" s="199">
        <f t="shared" si="3"/>
        <v>0</v>
      </c>
      <c r="F17" s="201">
        <f t="shared" si="0"/>
        <v>0</v>
      </c>
      <c r="G17" s="199">
        <f t="shared" si="4"/>
        <v>90.34</v>
      </c>
      <c r="H17" s="212">
        <f t="shared" ref="H17" si="11">ROUND(H16*(1+$D72),2)</f>
        <v>0</v>
      </c>
      <c r="I17" s="201">
        <f t="shared" si="6"/>
        <v>90.34</v>
      </c>
      <c r="J17" s="201">
        <f t="shared" si="2"/>
        <v>714.22</v>
      </c>
      <c r="K17"/>
      <c r="L17" s="190"/>
      <c r="N17" s="70"/>
      <c r="O17" s="70"/>
      <c r="P17" s="70"/>
      <c r="Q17" s="253"/>
      <c r="R17" s="70"/>
    </row>
    <row r="18" spans="2:19">
      <c r="B18" s="210">
        <f t="shared" si="1"/>
        <v>2024</v>
      </c>
      <c r="C18" s="211"/>
      <c r="D18" s="199">
        <f t="shared" si="3"/>
        <v>0</v>
      </c>
      <c r="E18" s="199">
        <f t="shared" si="3"/>
        <v>0</v>
      </c>
      <c r="F18" s="201">
        <f t="shared" si="0"/>
        <v>0</v>
      </c>
      <c r="G18" s="199">
        <f t="shared" si="4"/>
        <v>92.42</v>
      </c>
      <c r="H18" s="212">
        <f t="shared" ref="H18" si="12">ROUND(H17*(1+$D73),2)</f>
        <v>0</v>
      </c>
      <c r="I18" s="201">
        <f t="shared" si="6"/>
        <v>92.42</v>
      </c>
      <c r="J18" s="201">
        <f t="shared" si="2"/>
        <v>730.66</v>
      </c>
      <c r="K18"/>
      <c r="L18" s="190"/>
      <c r="N18" s="70"/>
      <c r="O18" s="70"/>
      <c r="P18" s="70"/>
      <c r="Q18" s="253"/>
      <c r="R18" s="70"/>
    </row>
    <row r="19" spans="2:19">
      <c r="B19" s="210">
        <f t="shared" si="1"/>
        <v>2025</v>
      </c>
      <c r="C19" s="211"/>
      <c r="D19" s="199">
        <f t="shared" si="3"/>
        <v>0</v>
      </c>
      <c r="E19" s="199">
        <f t="shared" si="3"/>
        <v>0</v>
      </c>
      <c r="F19" s="201">
        <f t="shared" si="0"/>
        <v>0</v>
      </c>
      <c r="G19" s="199">
        <f t="shared" si="4"/>
        <v>94.55</v>
      </c>
      <c r="H19" s="212">
        <f t="shared" ref="H19" si="13">ROUND(H18*(1+$D74),2)</f>
        <v>0</v>
      </c>
      <c r="I19" s="201">
        <f t="shared" si="6"/>
        <v>94.55</v>
      </c>
      <c r="J19" s="201">
        <f t="shared" si="2"/>
        <v>747.5</v>
      </c>
      <c r="K19"/>
      <c r="L19" s="190"/>
      <c r="N19" s="70"/>
      <c r="O19" s="70"/>
      <c r="P19" s="70"/>
      <c r="Q19" s="253"/>
      <c r="R19" s="70"/>
    </row>
    <row r="20" spans="2:19">
      <c r="B20" s="210">
        <f t="shared" si="1"/>
        <v>2026</v>
      </c>
      <c r="C20" s="211"/>
      <c r="D20" s="199">
        <f>ROUND(D19*(1+$G66),2)</f>
        <v>0</v>
      </c>
      <c r="E20" s="199">
        <f>ROUND(E19*(1+$G66),2)</f>
        <v>0</v>
      </c>
      <c r="F20" s="201">
        <f t="shared" si="0"/>
        <v>0</v>
      </c>
      <c r="G20" s="199">
        <f>ROUND(G19*(1+$G66),2)</f>
        <v>96.72</v>
      </c>
      <c r="H20" s="212">
        <f>ROUND(H19*(1+$G66),2)</f>
        <v>0</v>
      </c>
      <c r="I20" s="201">
        <f t="shared" si="6"/>
        <v>96.72</v>
      </c>
      <c r="J20" s="201">
        <f t="shared" si="2"/>
        <v>764.66</v>
      </c>
      <c r="K20"/>
      <c r="L20" s="190"/>
      <c r="N20" s="70"/>
      <c r="O20" s="70"/>
      <c r="P20" s="70"/>
      <c r="Q20" s="253"/>
      <c r="R20" s="70"/>
    </row>
    <row r="21" spans="2:19">
      <c r="B21" s="210">
        <f t="shared" si="1"/>
        <v>2027</v>
      </c>
      <c r="C21" s="211"/>
      <c r="D21" s="199">
        <f t="shared" ref="D21:E28" si="14">ROUND(D20*(1+$G67),2)</f>
        <v>0</v>
      </c>
      <c r="E21" s="199">
        <f t="shared" si="14"/>
        <v>0</v>
      </c>
      <c r="F21" s="201">
        <f t="shared" si="0"/>
        <v>0</v>
      </c>
      <c r="G21" s="199">
        <f t="shared" ref="G21:G28" si="15">ROUND(G20*(1+$G67),2)</f>
        <v>98.94</v>
      </c>
      <c r="H21" s="212">
        <f t="shared" ref="H21" si="16">ROUND(H20*(1+$G67),2)</f>
        <v>0</v>
      </c>
      <c r="I21" s="201">
        <f t="shared" si="6"/>
        <v>98.94</v>
      </c>
      <c r="J21" s="201">
        <f t="shared" si="2"/>
        <v>782.21</v>
      </c>
      <c r="K21"/>
      <c r="L21" s="190"/>
      <c r="N21" s="70"/>
      <c r="O21" s="70"/>
      <c r="P21" s="70"/>
      <c r="Q21" s="253"/>
      <c r="R21" s="70"/>
    </row>
    <row r="22" spans="2:19">
      <c r="B22" s="210">
        <f t="shared" si="1"/>
        <v>2028</v>
      </c>
      <c r="C22" s="211"/>
      <c r="D22" s="205">
        <f t="shared" si="14"/>
        <v>0</v>
      </c>
      <c r="E22" s="205">
        <f t="shared" si="14"/>
        <v>0</v>
      </c>
      <c r="F22" s="206">
        <f t="shared" si="0"/>
        <v>0</v>
      </c>
      <c r="G22" s="205">
        <f t="shared" si="15"/>
        <v>101.22</v>
      </c>
      <c r="H22" s="205">
        <f t="shared" ref="H22" si="17">ROUND(H21*(1+$G68),2)</f>
        <v>0</v>
      </c>
      <c r="I22" s="206">
        <f t="shared" si="6"/>
        <v>101.22</v>
      </c>
      <c r="J22" s="206">
        <f t="shared" si="2"/>
        <v>800.24</v>
      </c>
      <c r="K22"/>
      <c r="L22" s="190"/>
      <c r="N22" s="70"/>
      <c r="O22" s="70"/>
      <c r="P22" s="70"/>
      <c r="Q22" s="253"/>
      <c r="R22" s="70"/>
    </row>
    <row r="23" spans="2:19">
      <c r="B23" s="210">
        <f t="shared" si="1"/>
        <v>2029</v>
      </c>
      <c r="C23" s="211"/>
      <c r="D23" s="199">
        <f t="shared" si="14"/>
        <v>0</v>
      </c>
      <c r="E23" s="199">
        <f t="shared" si="14"/>
        <v>0</v>
      </c>
      <c r="F23" s="201">
        <f t="shared" si="0"/>
        <v>0</v>
      </c>
      <c r="G23" s="199">
        <f t="shared" si="15"/>
        <v>103.55</v>
      </c>
      <c r="H23" s="212">
        <f t="shared" ref="H23" si="18">ROUND(H22*(1+$G69),2)</f>
        <v>0</v>
      </c>
      <c r="I23" s="201">
        <f t="shared" si="6"/>
        <v>103.55</v>
      </c>
      <c r="J23" s="201">
        <f t="shared" si="2"/>
        <v>818.66</v>
      </c>
      <c r="K23"/>
      <c r="L23" s="190"/>
      <c r="N23" s="70"/>
      <c r="O23" s="70"/>
      <c r="P23" s="253"/>
      <c r="Q23" s="253"/>
      <c r="R23" s="199"/>
      <c r="S23" s="230"/>
    </row>
    <row r="24" spans="2:19">
      <c r="B24" s="210">
        <f t="shared" si="1"/>
        <v>2030</v>
      </c>
      <c r="C24" s="211"/>
      <c r="D24" s="199">
        <f t="shared" si="14"/>
        <v>0</v>
      </c>
      <c r="E24" s="199">
        <f t="shared" si="14"/>
        <v>0</v>
      </c>
      <c r="F24" s="201">
        <f t="shared" si="0"/>
        <v>0</v>
      </c>
      <c r="G24" s="199">
        <f t="shared" si="15"/>
        <v>105.93</v>
      </c>
      <c r="H24" s="212">
        <f t="shared" ref="H24" si="19">ROUND(H23*(1+$G70),2)</f>
        <v>0</v>
      </c>
      <c r="I24" s="201">
        <f t="shared" si="6"/>
        <v>105.93</v>
      </c>
      <c r="J24" s="201">
        <f t="shared" si="2"/>
        <v>837.47</v>
      </c>
      <c r="K24"/>
      <c r="L24" s="190"/>
      <c r="N24" s="70"/>
      <c r="O24" s="70"/>
      <c r="P24" s="253"/>
      <c r="Q24" s="253"/>
      <c r="R24" s="199"/>
      <c r="S24" s="230"/>
    </row>
    <row r="25" spans="2:19">
      <c r="B25" s="210">
        <f t="shared" si="1"/>
        <v>2031</v>
      </c>
      <c r="C25" s="211"/>
      <c r="D25" s="199">
        <f t="shared" si="14"/>
        <v>0</v>
      </c>
      <c r="E25" s="199">
        <f t="shared" si="14"/>
        <v>0</v>
      </c>
      <c r="F25" s="201">
        <f t="shared" si="0"/>
        <v>0</v>
      </c>
      <c r="G25" s="199">
        <f t="shared" si="15"/>
        <v>108.37</v>
      </c>
      <c r="H25" s="212">
        <f t="shared" ref="H25" si="20">ROUND(H24*(1+$G71),2)</f>
        <v>0</v>
      </c>
      <c r="I25" s="201">
        <f t="shared" si="6"/>
        <v>108.37</v>
      </c>
      <c r="J25" s="201">
        <f t="shared" si="2"/>
        <v>856.76</v>
      </c>
      <c r="K25"/>
      <c r="L25" s="190"/>
      <c r="N25" s="70"/>
      <c r="O25" s="70"/>
      <c r="P25" s="253"/>
      <c r="Q25" s="253"/>
      <c r="R25" s="199"/>
      <c r="S25" s="230"/>
    </row>
    <row r="26" spans="2:19">
      <c r="B26" s="210">
        <f t="shared" si="1"/>
        <v>2032</v>
      </c>
      <c r="C26" s="211"/>
      <c r="D26" s="199">
        <f t="shared" si="14"/>
        <v>0</v>
      </c>
      <c r="E26" s="199">
        <f t="shared" si="14"/>
        <v>0</v>
      </c>
      <c r="F26" s="201">
        <f t="shared" si="0"/>
        <v>0</v>
      </c>
      <c r="G26" s="199">
        <f t="shared" si="15"/>
        <v>110.75</v>
      </c>
      <c r="H26" s="212">
        <f t="shared" ref="H26" si="21">ROUND(H25*(1+$G72),2)</f>
        <v>0</v>
      </c>
      <c r="I26" s="201">
        <f t="shared" si="6"/>
        <v>110.75</v>
      </c>
      <c r="J26" s="201">
        <f t="shared" si="2"/>
        <v>875.58</v>
      </c>
      <c r="K26"/>
      <c r="L26" s="190"/>
      <c r="N26" s="70"/>
      <c r="O26" s="70"/>
      <c r="P26" s="253"/>
      <c r="Q26" s="253"/>
      <c r="R26" s="199"/>
      <c r="S26" s="230"/>
    </row>
    <row r="27" spans="2:19">
      <c r="B27" s="210">
        <f t="shared" si="1"/>
        <v>2033</v>
      </c>
      <c r="C27" s="211"/>
      <c r="D27" s="199">
        <f t="shared" si="14"/>
        <v>0</v>
      </c>
      <c r="E27" s="199">
        <f t="shared" si="14"/>
        <v>0</v>
      </c>
      <c r="F27" s="201">
        <f t="shared" si="0"/>
        <v>0</v>
      </c>
      <c r="G27" s="199">
        <f t="shared" si="15"/>
        <v>113.19</v>
      </c>
      <c r="H27" s="212">
        <f t="shared" ref="H27" si="22">ROUND(H26*(1+$G73),2)</f>
        <v>0</v>
      </c>
      <c r="I27" s="201">
        <f t="shared" si="6"/>
        <v>113.19</v>
      </c>
      <c r="J27" s="201">
        <f t="shared" si="2"/>
        <v>894.87</v>
      </c>
      <c r="K27"/>
      <c r="L27" s="190"/>
      <c r="N27" s="70"/>
      <c r="O27" s="70"/>
      <c r="P27" s="253"/>
      <c r="Q27" s="253"/>
      <c r="R27" s="199"/>
      <c r="S27" s="230"/>
    </row>
    <row r="28" spans="2:19">
      <c r="B28" s="210">
        <f t="shared" si="1"/>
        <v>2034</v>
      </c>
      <c r="C28" s="211"/>
      <c r="D28" s="199">
        <f t="shared" si="14"/>
        <v>0</v>
      </c>
      <c r="E28" s="199">
        <f t="shared" si="14"/>
        <v>0</v>
      </c>
      <c r="F28" s="201">
        <f t="shared" si="0"/>
        <v>0</v>
      </c>
      <c r="G28" s="199">
        <f t="shared" si="15"/>
        <v>115.79</v>
      </c>
      <c r="H28" s="212">
        <f t="shared" ref="H28" si="23">ROUND(H27*(1+$G74),2)</f>
        <v>0</v>
      </c>
      <c r="I28" s="201">
        <f t="shared" si="6"/>
        <v>115.79</v>
      </c>
      <c r="J28" s="201">
        <f t="shared" si="2"/>
        <v>915.42</v>
      </c>
      <c r="K28"/>
      <c r="L28" s="190"/>
      <c r="N28" s="70"/>
      <c r="O28" s="70"/>
      <c r="P28" s="253"/>
      <c r="Q28" s="253"/>
      <c r="R28" s="199"/>
      <c r="S28" s="230"/>
    </row>
    <row r="29" spans="2:19">
      <c r="B29" s="210">
        <f t="shared" si="1"/>
        <v>2035</v>
      </c>
      <c r="C29" s="211"/>
      <c r="D29" s="199">
        <f>ROUND(D28*(1+$J66),2)</f>
        <v>0</v>
      </c>
      <c r="E29" s="199">
        <f>ROUND(E28*(1+$J66),2)</f>
        <v>0</v>
      </c>
      <c r="F29" s="201">
        <f t="shared" si="0"/>
        <v>0</v>
      </c>
      <c r="G29" s="199">
        <f>ROUND(G28*(1+$J66),2)</f>
        <v>118.45</v>
      </c>
      <c r="H29" s="212">
        <f>ROUND(H28*(1+$J66),2)</f>
        <v>0</v>
      </c>
      <c r="I29" s="201">
        <f t="shared" si="6"/>
        <v>118.45</v>
      </c>
      <c r="J29" s="201">
        <f t="shared" si="2"/>
        <v>936.45</v>
      </c>
      <c r="K29"/>
      <c r="L29" s="190"/>
      <c r="N29" s="70"/>
      <c r="O29" s="70"/>
      <c r="P29" s="253"/>
      <c r="Q29" s="253"/>
      <c r="R29" s="199"/>
      <c r="S29" s="230"/>
    </row>
    <row r="30" spans="2:19">
      <c r="B30" s="210">
        <f t="shared" si="1"/>
        <v>2036</v>
      </c>
      <c r="C30" s="211"/>
      <c r="D30" s="199">
        <f t="shared" ref="D30:E36" si="24">ROUND(D29*(1+$J67),2)</f>
        <v>0</v>
      </c>
      <c r="E30" s="199">
        <f t="shared" si="24"/>
        <v>0</v>
      </c>
      <c r="F30" s="201">
        <f t="shared" si="0"/>
        <v>0</v>
      </c>
      <c r="G30" s="199">
        <f t="shared" ref="G30:G36" si="25">ROUND(G29*(1+$J67),2)</f>
        <v>121.17</v>
      </c>
      <c r="H30" s="212">
        <f t="shared" ref="H30" si="26">ROUND(H29*(1+$J67),2)</f>
        <v>0</v>
      </c>
      <c r="I30" s="201">
        <f t="shared" si="6"/>
        <v>121.17</v>
      </c>
      <c r="J30" s="201">
        <f t="shared" si="2"/>
        <v>957.96</v>
      </c>
      <c r="K30"/>
      <c r="L30" s="190"/>
      <c r="N30" s="70"/>
      <c r="O30" s="70"/>
      <c r="P30" s="253"/>
      <c r="Q30" s="253"/>
      <c r="R30" s="199"/>
      <c r="S30" s="230"/>
    </row>
    <row r="31" spans="2:19">
      <c r="B31" s="210">
        <f t="shared" si="1"/>
        <v>2037</v>
      </c>
      <c r="C31" s="211"/>
      <c r="D31" s="199">
        <f t="shared" si="24"/>
        <v>0</v>
      </c>
      <c r="E31" s="199">
        <f t="shared" si="24"/>
        <v>0</v>
      </c>
      <c r="F31" s="201">
        <f t="shared" si="0"/>
        <v>0</v>
      </c>
      <c r="G31" s="199">
        <f t="shared" si="25"/>
        <v>123.84</v>
      </c>
      <c r="H31" s="212">
        <f t="shared" ref="H31" si="27">ROUND(H30*(1+$J68),2)</f>
        <v>0</v>
      </c>
      <c r="I31" s="201">
        <f t="shared" si="6"/>
        <v>123.84</v>
      </c>
      <c r="J31" s="201">
        <f t="shared" si="2"/>
        <v>979.07</v>
      </c>
      <c r="K31"/>
      <c r="L31" s="190"/>
      <c r="N31" s="70"/>
      <c r="O31" s="70"/>
      <c r="P31" s="70"/>
      <c r="Q31" s="253"/>
      <c r="R31" s="199"/>
      <c r="S31" s="199"/>
    </row>
    <row r="32" spans="2:19">
      <c r="B32" s="210">
        <f t="shared" si="1"/>
        <v>2038</v>
      </c>
      <c r="C32" s="211"/>
      <c r="D32" s="199">
        <f t="shared" si="24"/>
        <v>0</v>
      </c>
      <c r="E32" s="199">
        <f t="shared" si="24"/>
        <v>0</v>
      </c>
      <c r="F32" s="201">
        <f t="shared" si="0"/>
        <v>0</v>
      </c>
      <c r="G32" s="199">
        <f t="shared" si="25"/>
        <v>126.56</v>
      </c>
      <c r="H32" s="212">
        <f t="shared" ref="H32" si="28">ROUND(H31*(1+$J69),2)</f>
        <v>0</v>
      </c>
      <c r="I32" s="201">
        <f t="shared" si="6"/>
        <v>126.56</v>
      </c>
      <c r="J32" s="201">
        <f t="shared" si="2"/>
        <v>1000.57</v>
      </c>
      <c r="K32"/>
      <c r="L32" s="190"/>
      <c r="N32" s="70"/>
      <c r="O32" s="70"/>
      <c r="Q32" s="240"/>
      <c r="R32" s="199"/>
      <c r="S32" s="199"/>
    </row>
    <row r="33" spans="2:19">
      <c r="B33" s="210">
        <f t="shared" si="1"/>
        <v>2039</v>
      </c>
      <c r="C33" s="211"/>
      <c r="D33" s="199">
        <f t="shared" si="24"/>
        <v>0</v>
      </c>
      <c r="E33" s="199">
        <f t="shared" si="24"/>
        <v>0</v>
      </c>
      <c r="F33" s="201">
        <f t="shared" si="0"/>
        <v>0</v>
      </c>
      <c r="G33" s="199">
        <f t="shared" si="25"/>
        <v>129.34</v>
      </c>
      <c r="H33" s="212">
        <f t="shared" ref="H33" si="29">ROUND(H32*(1+$J70),2)</f>
        <v>0</v>
      </c>
      <c r="I33" s="201">
        <f t="shared" si="6"/>
        <v>129.34</v>
      </c>
      <c r="J33" s="201">
        <f t="shared" si="2"/>
        <v>1022.55</v>
      </c>
      <c r="K33"/>
      <c r="L33" s="190"/>
      <c r="N33" s="70"/>
      <c r="O33" s="70"/>
      <c r="Q33" s="240"/>
      <c r="R33" s="199"/>
      <c r="S33" s="199"/>
    </row>
    <row r="34" spans="2:19">
      <c r="B34" s="210">
        <f t="shared" si="1"/>
        <v>2040</v>
      </c>
      <c r="C34" s="211"/>
      <c r="D34" s="199">
        <f t="shared" si="24"/>
        <v>0</v>
      </c>
      <c r="E34" s="199">
        <f t="shared" si="24"/>
        <v>0</v>
      </c>
      <c r="F34" s="201">
        <f t="shared" si="0"/>
        <v>0</v>
      </c>
      <c r="G34" s="199">
        <f t="shared" si="25"/>
        <v>132.19</v>
      </c>
      <c r="H34" s="212">
        <f t="shared" ref="H34" si="30">ROUND(H33*(1+$J71),2)</f>
        <v>0</v>
      </c>
      <c r="I34" s="201">
        <f t="shared" si="6"/>
        <v>132.19</v>
      </c>
      <c r="J34" s="201">
        <f t="shared" si="2"/>
        <v>1045.08</v>
      </c>
      <c r="K34"/>
      <c r="L34" s="190"/>
      <c r="N34" s="70"/>
      <c r="O34" s="70"/>
      <c r="Q34" s="240"/>
      <c r="R34" s="199"/>
      <c r="S34" s="199"/>
    </row>
    <row r="35" spans="2:19">
      <c r="B35" s="210">
        <f t="shared" si="1"/>
        <v>2041</v>
      </c>
      <c r="C35" s="211"/>
      <c r="D35" s="199">
        <f t="shared" si="24"/>
        <v>0</v>
      </c>
      <c r="E35" s="199">
        <f t="shared" si="24"/>
        <v>0</v>
      </c>
      <c r="F35" s="201">
        <f t="shared" si="0"/>
        <v>0</v>
      </c>
      <c r="G35" s="199">
        <f t="shared" si="25"/>
        <v>135.1</v>
      </c>
      <c r="H35" s="212">
        <f t="shared" ref="H35" si="31">ROUND(H34*(1+$J72),2)</f>
        <v>0</v>
      </c>
      <c r="I35" s="201">
        <f t="shared" si="6"/>
        <v>135.1</v>
      </c>
      <c r="J35" s="201">
        <f t="shared" si="2"/>
        <v>1068.0899999999999</v>
      </c>
      <c r="K35"/>
      <c r="L35" s="190"/>
      <c r="N35" s="70"/>
      <c r="O35" s="70"/>
      <c r="Q35" s="240"/>
      <c r="R35" s="199"/>
      <c r="S35" s="199"/>
    </row>
    <row r="36" spans="2:19">
      <c r="B36" s="210">
        <f t="shared" si="1"/>
        <v>2042</v>
      </c>
      <c r="C36" s="211"/>
      <c r="D36" s="199">
        <f t="shared" si="24"/>
        <v>0</v>
      </c>
      <c r="E36" s="199">
        <f t="shared" si="24"/>
        <v>0</v>
      </c>
      <c r="F36" s="201">
        <f t="shared" si="0"/>
        <v>0</v>
      </c>
      <c r="G36" s="199">
        <f t="shared" si="25"/>
        <v>138.07</v>
      </c>
      <c r="H36" s="212">
        <f t="shared" ref="H36" si="32">ROUND(H35*(1+$J73),2)</f>
        <v>0</v>
      </c>
      <c r="I36" s="201">
        <f t="shared" si="6"/>
        <v>138.07</v>
      </c>
      <c r="J36" s="201">
        <f t="shared" si="2"/>
        <v>1091.57</v>
      </c>
      <c r="K36"/>
      <c r="L36" s="190"/>
      <c r="N36" s="70"/>
      <c r="O36" s="70"/>
      <c r="Q36" s="240"/>
      <c r="R36" s="199"/>
      <c r="S36" s="199"/>
    </row>
    <row r="37" spans="2:19">
      <c r="B37" s="210"/>
      <c r="C37" s="203"/>
      <c r="D37" s="199"/>
      <c r="E37" s="199"/>
      <c r="F37" s="200"/>
      <c r="G37" s="199"/>
      <c r="H37" s="199"/>
      <c r="I37" s="201"/>
      <c r="J37" s="213"/>
    </row>
    <row r="38" spans="2:19" hidden="1">
      <c r="B38" s="197"/>
      <c r="C38" s="203"/>
      <c r="D38" s="199"/>
      <c r="E38" s="199"/>
      <c r="F38" s="200"/>
      <c r="G38" s="199"/>
      <c r="H38" s="199"/>
      <c r="I38" s="201"/>
      <c r="J38" s="213"/>
    </row>
    <row r="39" spans="2:19" hidden="1">
      <c r="B39" s="197"/>
      <c r="C39" s="203"/>
      <c r="D39" s="199"/>
      <c r="E39" s="199"/>
      <c r="F39" s="200"/>
      <c r="G39" s="199"/>
      <c r="H39" s="199"/>
      <c r="I39" s="201"/>
      <c r="J39" s="213"/>
    </row>
    <row r="40" spans="2:19" hidden="1">
      <c r="B40" s="197"/>
      <c r="C40" s="203"/>
      <c r="D40" s="199"/>
      <c r="E40" s="199"/>
      <c r="F40" s="200"/>
      <c r="G40" s="199"/>
      <c r="H40" s="199"/>
      <c r="I40" s="201"/>
      <c r="J40" s="213"/>
    </row>
    <row r="42" spans="2:19" ht="14.25">
      <c r="B42" s="214" t="s">
        <v>31</v>
      </c>
      <c r="C42" s="215"/>
      <c r="D42" s="215"/>
      <c r="E42" s="215"/>
      <c r="F42" s="215"/>
      <c r="G42" s="215"/>
      <c r="H42" s="215"/>
    </row>
    <row r="44" spans="2:19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9">
      <c r="C45" s="216" t="str">
        <f>C7</f>
        <v>(a)</v>
      </c>
      <c r="D45" s="188" t="s">
        <v>115</v>
      </c>
    </row>
    <row r="46" spans="2:19">
      <c r="C46" s="216" t="str">
        <f>D7</f>
        <v>(b)</v>
      </c>
      <c r="D46" s="201" t="str">
        <f>"= "&amp;C7&amp;" x "&amp;C62</f>
        <v>= (a) x 0.0631141369791985</v>
      </c>
    </row>
    <row r="47" spans="2:19">
      <c r="C47" s="216" t="str">
        <f>F7</f>
        <v>(d)</v>
      </c>
      <c r="D47" s="201" t="str">
        <f>"= ("&amp;$D$7&amp;" + "&amp;$E$7&amp;") /  (8.76 x "&amp;TEXT(C63,"0.0%")&amp;")"</f>
        <v>= ((b) + (c)) /  (8.76 x 90.3%)</v>
      </c>
    </row>
    <row r="48" spans="2:19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J7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18"/>
      <c r="E52" s="218"/>
      <c r="F52" s="218"/>
      <c r="G52" s="218"/>
      <c r="H52" s="218"/>
      <c r="I52" s="219"/>
      <c r="J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20"/>
    </row>
    <row r="55" spans="2:24">
      <c r="B55" s="104" t="s">
        <v>104</v>
      </c>
      <c r="C55" s="224">
        <v>0</v>
      </c>
      <c r="D55" s="188" t="s">
        <v>115</v>
      </c>
      <c r="H55" s="188" t="s">
        <v>9</v>
      </c>
    </row>
    <row r="56" spans="2:24">
      <c r="B56" s="104" t="s">
        <v>104</v>
      </c>
      <c r="C56" s="225">
        <v>0</v>
      </c>
      <c r="D56" s="188" t="s">
        <v>118</v>
      </c>
      <c r="H56" s="188" t="s">
        <v>9</v>
      </c>
    </row>
    <row r="57" spans="2:24">
      <c r="B57" s="104" t="s">
        <v>104</v>
      </c>
      <c r="C57" s="230">
        <v>0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77.34</v>
      </c>
      <c r="D58" s="188" t="s">
        <v>119</v>
      </c>
      <c r="H58" s="188" t="s">
        <v>120</v>
      </c>
      <c r="J58" s="190"/>
      <c r="K58" s="226"/>
      <c r="L58" s="69"/>
      <c r="M58" s="227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v>0</v>
      </c>
      <c r="D59" s="188" t="s">
        <v>121</v>
      </c>
      <c r="H59" s="188" t="s">
        <v>120</v>
      </c>
      <c r="J59" s="228"/>
      <c r="K59" s="228"/>
      <c r="L59" s="229"/>
      <c r="M59" s="230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J60" s="228"/>
      <c r="K60" s="228"/>
      <c r="L60" s="228"/>
      <c r="M60" s="190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J61" s="228"/>
      <c r="K61" s="228"/>
      <c r="L61" s="228"/>
      <c r="M61" s="190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6.3114136979198515E-2</v>
      </c>
      <c r="D62" s="188" t="s">
        <v>54</v>
      </c>
      <c r="J62" s="234"/>
      <c r="K62" s="235"/>
      <c r="L62" s="235"/>
      <c r="O62" s="236"/>
    </row>
    <row r="63" spans="2:24">
      <c r="C63" s="239">
        <v>0.90249999999999997</v>
      </c>
      <c r="D63" s="188" t="s">
        <v>55</v>
      </c>
    </row>
    <row r="64" spans="2:24" ht="13.5" thickBot="1">
      <c r="D64" s="231"/>
    </row>
    <row r="65" spans="3:10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20"/>
    </row>
    <row r="66" spans="3:10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57">
        <v>2.3E-2</v>
      </c>
    </row>
    <row r="67" spans="3:10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57">
        <v>2.3E-2</v>
      </c>
    </row>
    <row r="68" spans="3:10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57">
        <v>2.1999999999999999E-2</v>
      </c>
    </row>
    <row r="69" spans="3:10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57">
        <v>2.1999999999999999E-2</v>
      </c>
    </row>
    <row r="70" spans="3:10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57">
        <v>2.1999999999999999E-2</v>
      </c>
    </row>
    <row r="71" spans="3:10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57">
        <v>2.1999999999999999E-2</v>
      </c>
    </row>
    <row r="72" spans="3:10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57">
        <v>2.1999999999999999E-2</v>
      </c>
    </row>
    <row r="73" spans="3:10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57">
        <v>2.1999999999999999E-2</v>
      </c>
    </row>
    <row r="74" spans="3:10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57">
        <v>2.3E-2</v>
      </c>
    </row>
    <row r="75" spans="3:10" s="190" customFormat="1"/>
    <row r="76" spans="3:10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D27" sqref="D27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UT N 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702</v>
      </c>
      <c r="D14" s="109">
        <f>ROUND(C14*$C$76,2)</f>
        <v>51.76</v>
      </c>
      <c r="E14" s="110">
        <f>$I$60</f>
        <v>30.66</v>
      </c>
      <c r="F14" s="110">
        <f>$J$65</f>
        <v>7.53</v>
      </c>
      <c r="G14" s="111">
        <f t="shared" ref="G14:G24" si="0">ROUND(F14*(8.76*$G$65)+E14,2)</f>
        <v>52.43</v>
      </c>
      <c r="H14" s="111">
        <f t="shared" ref="H14:H24" si="1">ROUND(D14+G14,2)</f>
        <v>104.19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52.8</v>
      </c>
      <c r="E15" s="109">
        <f t="shared" si="3"/>
        <v>31.27</v>
      </c>
      <c r="F15" s="109">
        <f t="shared" si="3"/>
        <v>7.68</v>
      </c>
      <c r="G15" s="113">
        <f t="shared" si="0"/>
        <v>53.47</v>
      </c>
      <c r="H15" s="113">
        <f t="shared" si="1"/>
        <v>106.27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53.8</v>
      </c>
      <c r="E16" s="109">
        <f t="shared" si="3"/>
        <v>31.86</v>
      </c>
      <c r="F16" s="109">
        <f t="shared" si="3"/>
        <v>7.83</v>
      </c>
      <c r="G16" s="111">
        <f t="shared" si="0"/>
        <v>54.49</v>
      </c>
      <c r="H16" s="111">
        <f t="shared" si="1"/>
        <v>108.29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54.98</v>
      </c>
      <c r="E17" s="109">
        <f t="shared" si="3"/>
        <v>32.56</v>
      </c>
      <c r="F17" s="109">
        <f t="shared" si="3"/>
        <v>8</v>
      </c>
      <c r="G17" s="111">
        <f t="shared" si="0"/>
        <v>55.69</v>
      </c>
      <c r="H17" s="111">
        <f t="shared" si="1"/>
        <v>110.67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56.41</v>
      </c>
      <c r="E18" s="109">
        <f t="shared" si="4"/>
        <v>33.409999999999997</v>
      </c>
      <c r="F18" s="109">
        <f t="shared" si="4"/>
        <v>8.2100000000000009</v>
      </c>
      <c r="G18" s="111">
        <f t="shared" ref="G18:G23" si="5">ROUND(F18*(8.76*$G$65)+E18,2)</f>
        <v>57.14</v>
      </c>
      <c r="H18" s="111">
        <f t="shared" ref="H18:H23" si="6">ROUND(D18+G18,2)</f>
        <v>113.55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57.76</v>
      </c>
      <c r="E19" s="109">
        <f t="shared" si="7"/>
        <v>34.21</v>
      </c>
      <c r="F19" s="109">
        <f t="shared" si="7"/>
        <v>8.41</v>
      </c>
      <c r="G19" s="111">
        <f t="shared" si="5"/>
        <v>58.52</v>
      </c>
      <c r="H19" s="111">
        <f t="shared" si="6"/>
        <v>116.28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59.09</v>
      </c>
      <c r="E20" s="109">
        <f t="shared" si="8"/>
        <v>35</v>
      </c>
      <c r="F20" s="109">
        <f t="shared" si="8"/>
        <v>8.6</v>
      </c>
      <c r="G20" s="111">
        <f t="shared" si="5"/>
        <v>59.86</v>
      </c>
      <c r="H20" s="111">
        <f t="shared" si="6"/>
        <v>118.95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60.45</v>
      </c>
      <c r="E21" s="109">
        <f t="shared" si="9"/>
        <v>35.81</v>
      </c>
      <c r="F21" s="109">
        <f t="shared" si="9"/>
        <v>8.8000000000000007</v>
      </c>
      <c r="G21" s="111">
        <f t="shared" si="5"/>
        <v>61.25</v>
      </c>
      <c r="H21" s="111">
        <f t="shared" si="6"/>
        <v>121.7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61.84</v>
      </c>
      <c r="E22" s="109">
        <f t="shared" si="10"/>
        <v>36.630000000000003</v>
      </c>
      <c r="F22" s="109">
        <f t="shared" si="10"/>
        <v>9</v>
      </c>
      <c r="G22" s="111">
        <f t="shared" si="5"/>
        <v>62.65</v>
      </c>
      <c r="H22" s="111">
        <f t="shared" si="6"/>
        <v>124.49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63.26</v>
      </c>
      <c r="E23" s="109">
        <f t="shared" si="11"/>
        <v>37.47</v>
      </c>
      <c r="F23" s="109">
        <f t="shared" si="11"/>
        <v>9.2100000000000009</v>
      </c>
      <c r="G23" s="111">
        <f t="shared" si="5"/>
        <v>64.09</v>
      </c>
      <c r="H23" s="111">
        <f t="shared" si="6"/>
        <v>127.35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64.709999999999994</v>
      </c>
      <c r="E24" s="113">
        <f>ROUND(E23*(1+$G83),2)</f>
        <v>38.33</v>
      </c>
      <c r="F24" s="113">
        <f>ROUND(F23*(1+$G83),2)</f>
        <v>9.42</v>
      </c>
      <c r="G24" s="111">
        <f t="shared" si="0"/>
        <v>65.56</v>
      </c>
      <c r="H24" s="111">
        <f t="shared" si="1"/>
        <v>130.27000000000001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25" si="12">ROUND(D24*(1+$G84),2)</f>
        <v>66.2</v>
      </c>
      <c r="E25" s="113">
        <f t="shared" si="12"/>
        <v>39.21</v>
      </c>
      <c r="F25" s="113">
        <f t="shared" si="12"/>
        <v>9.64</v>
      </c>
      <c r="G25" s="111">
        <f t="shared" ref="G25:G30" si="13">ROUND(F25*(8.76*$G$65)+E25,2)</f>
        <v>67.08</v>
      </c>
      <c r="H25" s="111">
        <f t="shared" ref="H25:H30" si="14">ROUND(D25+G25,2)</f>
        <v>133.28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83">
        <f t="shared" ref="D26:F26" si="15">ROUND(D25*(1+$G85),2)</f>
        <v>67.72</v>
      </c>
      <c r="E26" s="183">
        <f t="shared" si="15"/>
        <v>40.11</v>
      </c>
      <c r="F26" s="183">
        <f t="shared" si="15"/>
        <v>9.86</v>
      </c>
      <c r="G26" s="184">
        <f t="shared" si="13"/>
        <v>68.61</v>
      </c>
      <c r="H26" s="184">
        <f t="shared" si="14"/>
        <v>136.33000000000001</v>
      </c>
      <c r="I26" s="184"/>
      <c r="J26" s="184"/>
      <c r="K26" s="184"/>
      <c r="M26" s="57"/>
    </row>
    <row r="27" spans="2:13">
      <c r="B27" s="107">
        <f t="shared" si="2"/>
        <v>2029</v>
      </c>
      <c r="C27" s="112"/>
      <c r="D27" s="113">
        <f t="shared" ref="D27:F28" si="16">ROUND(D26*(1+$G86),2)</f>
        <v>69.28</v>
      </c>
      <c r="E27" s="113">
        <f t="shared" si="16"/>
        <v>41.03</v>
      </c>
      <c r="F27" s="113">
        <f t="shared" si="16"/>
        <v>10.09</v>
      </c>
      <c r="G27" s="111">
        <f t="shared" si="13"/>
        <v>70.2</v>
      </c>
      <c r="H27" s="111">
        <f t="shared" si="14"/>
        <v>139.47999999999999</v>
      </c>
      <c r="I27" s="111">
        <f>VLOOKUP(B27,'Table 4'!$B$13:$D$43,2,FALSE)</f>
        <v>4.51</v>
      </c>
      <c r="J27" s="111">
        <f t="shared" ref="J27" si="17">ROUND($K$65*I27/1000,2)</f>
        <v>43.36</v>
      </c>
      <c r="K27" s="111">
        <f t="shared" ref="K27" si="18">ROUND(H27*1000/8760/$G$65+J27,2)</f>
        <v>91.61</v>
      </c>
      <c r="M27" s="57"/>
    </row>
    <row r="28" spans="2:13" s="145" customFormat="1">
      <c r="B28" s="148">
        <f t="shared" si="2"/>
        <v>2030</v>
      </c>
      <c r="C28" s="149"/>
      <c r="D28" s="143">
        <f t="shared" si="16"/>
        <v>70.87</v>
      </c>
      <c r="E28" s="143">
        <f t="shared" si="16"/>
        <v>41.97</v>
      </c>
      <c r="F28" s="143">
        <f t="shared" si="16"/>
        <v>10.32</v>
      </c>
      <c r="G28" s="143">
        <f t="shared" ref="G28" si="19">ROUND(F28*(8.76*$G$65)+E28,2)</f>
        <v>71.8</v>
      </c>
      <c r="H28" s="143">
        <f t="shared" ref="H28" si="20">ROUND(D28+G28,2)</f>
        <v>142.66999999999999</v>
      </c>
      <c r="I28" s="111">
        <f>VLOOKUP(B28,'Table 4'!$B$13:$D$43,3,FALSE)</f>
        <v>4.7699999999999996</v>
      </c>
      <c r="J28" s="111">
        <f t="shared" ref="J28" si="21">ROUND($K$65*I28/1000,2)</f>
        <v>45.86</v>
      </c>
      <c r="K28" s="111">
        <f t="shared" ref="K28" si="22">ROUND(H28*1000/8760/$G$65+J28,2)</f>
        <v>95.21</v>
      </c>
      <c r="M28" s="67"/>
    </row>
    <row r="29" spans="2:13" s="145" customFormat="1">
      <c r="B29" s="148">
        <f t="shared" si="2"/>
        <v>2031</v>
      </c>
      <c r="C29" s="149"/>
      <c r="D29" s="143">
        <f t="shared" ref="D29" si="23">ROUND(D28*(1+$G88),2)</f>
        <v>72.5</v>
      </c>
      <c r="E29" s="143">
        <f t="shared" ref="E29" si="24">ROUND(E28*(1+$G88),2)</f>
        <v>42.94</v>
      </c>
      <c r="F29" s="143">
        <f t="shared" ref="F29" si="25">ROUND(F28*(1+$G88),2)</f>
        <v>10.56</v>
      </c>
      <c r="G29" s="143">
        <f t="shared" ref="G29" si="26">ROUND(F29*(8.76*$G$65)+E29,2)</f>
        <v>73.47</v>
      </c>
      <c r="H29" s="143">
        <f t="shared" ref="H29" si="27">ROUND(D29+G29,2)</f>
        <v>145.97</v>
      </c>
      <c r="I29" s="111">
        <f>VLOOKUP(B29,'Table 4'!$B$13:$C$43,2,FALSE)</f>
        <v>5.08</v>
      </c>
      <c r="J29" s="111">
        <f t="shared" ref="J29" si="28">ROUND($K$65*I29/1000,2)</f>
        <v>48.84</v>
      </c>
      <c r="K29" s="111">
        <f t="shared" ref="K29" si="29">ROUND(H29*1000/8760/$G$65+J29,2)</f>
        <v>99.33</v>
      </c>
      <c r="M29" s="67"/>
    </row>
    <row r="30" spans="2:13" s="145" customFormat="1">
      <c r="B30" s="148">
        <f t="shared" si="2"/>
        <v>2032</v>
      </c>
      <c r="C30" s="149"/>
      <c r="D30" s="143">
        <f t="shared" ref="D30:F30" si="30">ROUND(D29*(1+$G89),2)</f>
        <v>74.099999999999994</v>
      </c>
      <c r="E30" s="143">
        <f t="shared" si="30"/>
        <v>43.88</v>
      </c>
      <c r="F30" s="143">
        <f t="shared" si="30"/>
        <v>10.79</v>
      </c>
      <c r="G30" s="143">
        <f t="shared" si="13"/>
        <v>75.069999999999993</v>
      </c>
      <c r="H30" s="143">
        <f t="shared" si="14"/>
        <v>149.16999999999999</v>
      </c>
      <c r="I30" s="111">
        <f>VLOOKUP(B30,'Table 4'!$B$13:$C$43,2,FALSE)</f>
        <v>5.25</v>
      </c>
      <c r="J30" s="111">
        <f t="shared" ref="J30:J40" si="31">ROUND($K$65*I30/1000,2)</f>
        <v>50.47</v>
      </c>
      <c r="K30" s="111">
        <f t="shared" ref="K30:K40" si="32">ROUND(H30*1000/8760/$G$65+J30,2)</f>
        <v>102.07</v>
      </c>
      <c r="M30" s="67"/>
    </row>
    <row r="31" spans="2:13" s="145" customFormat="1">
      <c r="B31" s="148">
        <f t="shared" si="2"/>
        <v>2033</v>
      </c>
      <c r="C31" s="149"/>
      <c r="D31" s="143">
        <f t="shared" ref="D31:D32" si="33">ROUND(D30*(1+$G90),2)</f>
        <v>75.73</v>
      </c>
      <c r="E31" s="143">
        <f t="shared" ref="E31:E32" si="34">ROUND(E30*(1+$G90),2)</f>
        <v>44.85</v>
      </c>
      <c r="F31" s="143">
        <f t="shared" ref="F31:F32" si="35">ROUND(F30*(1+$G90),2)</f>
        <v>11.03</v>
      </c>
      <c r="G31" s="143">
        <f t="shared" ref="G31:G33" si="36">ROUND(F31*(8.76*$G$65)+E31,2)</f>
        <v>76.739999999999995</v>
      </c>
      <c r="H31" s="143">
        <f t="shared" ref="H31:H33" si="37">ROUND(D31+G31,2)</f>
        <v>152.47</v>
      </c>
      <c r="I31" s="111">
        <f>VLOOKUP(B31,'Table 4'!$B$13:$C$43,2,FALSE)</f>
        <v>5.5</v>
      </c>
      <c r="J31" s="111">
        <f t="shared" si="31"/>
        <v>52.88</v>
      </c>
      <c r="K31" s="111">
        <f t="shared" si="32"/>
        <v>105.62</v>
      </c>
      <c r="M31" s="67"/>
    </row>
    <row r="32" spans="2:13" s="145" customFormat="1">
      <c r="B32" s="148">
        <f t="shared" si="2"/>
        <v>2034</v>
      </c>
      <c r="C32" s="149"/>
      <c r="D32" s="143">
        <f t="shared" si="33"/>
        <v>77.47</v>
      </c>
      <c r="E32" s="143">
        <f t="shared" si="34"/>
        <v>45.88</v>
      </c>
      <c r="F32" s="143">
        <f t="shared" si="35"/>
        <v>11.28</v>
      </c>
      <c r="G32" s="143">
        <f t="shared" si="36"/>
        <v>78.489999999999995</v>
      </c>
      <c r="H32" s="143">
        <f t="shared" si="37"/>
        <v>155.96</v>
      </c>
      <c r="I32" s="111">
        <f>VLOOKUP(B32,'Table 4'!$B$13:$C$43,2,FALSE)</f>
        <v>5.78</v>
      </c>
      <c r="J32" s="111">
        <f t="shared" si="31"/>
        <v>55.57</v>
      </c>
      <c r="K32" s="111">
        <f t="shared" si="32"/>
        <v>109.52</v>
      </c>
      <c r="M32" s="67"/>
    </row>
    <row r="33" spans="2:15">
      <c r="B33" s="107">
        <f t="shared" si="2"/>
        <v>2035</v>
      </c>
      <c r="C33" s="112"/>
      <c r="D33" s="111">
        <f>ROUND(D32*(1+$J83),2)</f>
        <v>79.25</v>
      </c>
      <c r="E33" s="109">
        <f>ROUND(E32*(1+$J83),2)</f>
        <v>46.94</v>
      </c>
      <c r="F33" s="109">
        <f>ROUND(F32*(1+$J83),2)</f>
        <v>11.54</v>
      </c>
      <c r="G33" s="111">
        <f t="shared" si="36"/>
        <v>80.3</v>
      </c>
      <c r="H33" s="111">
        <f t="shared" si="37"/>
        <v>159.55000000000001</v>
      </c>
      <c r="I33" s="111">
        <f>VLOOKUP(B33,'Table 4'!$B$13:$C$43,2,FALSE)</f>
        <v>6</v>
      </c>
      <c r="J33" s="111">
        <f t="shared" si="31"/>
        <v>57.68</v>
      </c>
      <c r="K33" s="111">
        <f t="shared" si="32"/>
        <v>112.87</v>
      </c>
      <c r="M33" s="67"/>
    </row>
    <row r="34" spans="2:15">
      <c r="B34" s="107">
        <f t="shared" si="2"/>
        <v>2036</v>
      </c>
      <c r="C34" s="112"/>
      <c r="D34" s="111">
        <f t="shared" ref="D34:F34" si="38">ROUND(D33*(1+$J84),2)</f>
        <v>81.069999999999993</v>
      </c>
      <c r="E34" s="109">
        <f t="shared" si="38"/>
        <v>48.02</v>
      </c>
      <c r="F34" s="109">
        <f t="shared" si="38"/>
        <v>11.81</v>
      </c>
      <c r="G34" s="111">
        <f t="shared" ref="G34:G40" si="39">ROUND(F34*(8.76*$G$65)+E34,2)</f>
        <v>82.16</v>
      </c>
      <c r="H34" s="111">
        <f t="shared" ref="H34:H40" si="40">ROUND(D34+G34,2)</f>
        <v>163.22999999999999</v>
      </c>
      <c r="I34" s="111">
        <f>VLOOKUP(B34,'Table 4'!$B$13:$C$43,2,FALSE)</f>
        <v>6.37</v>
      </c>
      <c r="J34" s="111">
        <f t="shared" si="31"/>
        <v>61.24</v>
      </c>
      <c r="K34" s="111">
        <f t="shared" si="32"/>
        <v>117.71</v>
      </c>
      <c r="M34" s="67"/>
    </row>
    <row r="35" spans="2:15">
      <c r="B35" s="107">
        <f t="shared" si="2"/>
        <v>2037</v>
      </c>
      <c r="C35" s="112"/>
      <c r="D35" s="111">
        <f t="shared" ref="D35:F35" si="41">ROUND(D34*(1+$J85),2)</f>
        <v>82.85</v>
      </c>
      <c r="E35" s="109">
        <f t="shared" si="41"/>
        <v>49.08</v>
      </c>
      <c r="F35" s="109">
        <f t="shared" si="41"/>
        <v>12.07</v>
      </c>
      <c r="G35" s="111">
        <f t="shared" si="39"/>
        <v>83.97</v>
      </c>
      <c r="H35" s="111">
        <f t="shared" si="40"/>
        <v>166.82</v>
      </c>
      <c r="I35" s="111">
        <f>VLOOKUP(B35,'Table 4'!$B$13:$C$43,2,FALSE)</f>
        <v>6.55</v>
      </c>
      <c r="J35" s="111">
        <f t="shared" si="31"/>
        <v>62.97</v>
      </c>
      <c r="K35" s="111">
        <f t="shared" si="32"/>
        <v>120.68</v>
      </c>
      <c r="M35" s="67"/>
    </row>
    <row r="36" spans="2:15">
      <c r="B36" s="107">
        <f t="shared" si="2"/>
        <v>2038</v>
      </c>
      <c r="C36" s="112"/>
      <c r="D36" s="111">
        <f t="shared" ref="D36:F36" si="42">ROUND(D35*(1+$J86),2)</f>
        <v>84.67</v>
      </c>
      <c r="E36" s="109">
        <f t="shared" si="42"/>
        <v>50.16</v>
      </c>
      <c r="F36" s="109">
        <f t="shared" si="42"/>
        <v>12.34</v>
      </c>
      <c r="G36" s="111">
        <f t="shared" si="39"/>
        <v>85.83</v>
      </c>
      <c r="H36" s="111">
        <f t="shared" si="40"/>
        <v>170.5</v>
      </c>
      <c r="I36" s="111">
        <f>VLOOKUP(B36,'Table 4'!$B$13:$C$43,2,FALSE)</f>
        <v>6.83</v>
      </c>
      <c r="J36" s="111">
        <f t="shared" si="31"/>
        <v>65.66</v>
      </c>
      <c r="K36" s="111">
        <f t="shared" si="32"/>
        <v>124.64</v>
      </c>
      <c r="M36" s="67"/>
    </row>
    <row r="37" spans="2:15">
      <c r="B37" s="107">
        <f t="shared" si="2"/>
        <v>2039</v>
      </c>
      <c r="C37" s="112"/>
      <c r="D37" s="111">
        <f t="shared" ref="D37:F37" si="43">ROUND(D36*(1+$J87),2)</f>
        <v>86.53</v>
      </c>
      <c r="E37" s="109">
        <f t="shared" si="43"/>
        <v>51.26</v>
      </c>
      <c r="F37" s="109">
        <f t="shared" si="43"/>
        <v>12.61</v>
      </c>
      <c r="G37" s="111">
        <f t="shared" si="39"/>
        <v>87.71</v>
      </c>
      <c r="H37" s="111">
        <f t="shared" si="40"/>
        <v>174.24</v>
      </c>
      <c r="I37" s="111">
        <f>VLOOKUP(B37,'Table 4'!$B$13:$C$43,2,FALSE)</f>
        <v>6.99</v>
      </c>
      <c r="J37" s="111">
        <f t="shared" si="31"/>
        <v>67.2</v>
      </c>
      <c r="K37" s="111">
        <f t="shared" si="32"/>
        <v>127.47</v>
      </c>
      <c r="M37" s="67"/>
    </row>
    <row r="38" spans="2:15">
      <c r="B38" s="107">
        <f t="shared" si="2"/>
        <v>2040</v>
      </c>
      <c r="C38" s="112"/>
      <c r="D38" s="111">
        <f t="shared" ref="D38:F38" si="44">ROUND(D37*(1+$J88),2)</f>
        <v>88.43</v>
      </c>
      <c r="E38" s="109">
        <f t="shared" si="44"/>
        <v>52.39</v>
      </c>
      <c r="F38" s="109">
        <f t="shared" si="44"/>
        <v>12.89</v>
      </c>
      <c r="G38" s="111">
        <f t="shared" si="39"/>
        <v>89.65</v>
      </c>
      <c r="H38" s="111">
        <f t="shared" si="40"/>
        <v>178.08</v>
      </c>
      <c r="I38" s="111">
        <f>VLOOKUP(B38,'Table 4'!$B$13:$C$43,2,FALSE)</f>
        <v>7.17</v>
      </c>
      <c r="J38" s="111">
        <f t="shared" si="31"/>
        <v>68.930000000000007</v>
      </c>
      <c r="K38" s="111">
        <f t="shared" si="32"/>
        <v>130.53</v>
      </c>
      <c r="M38" s="67"/>
    </row>
    <row r="39" spans="2:15">
      <c r="B39" s="107">
        <f t="shared" si="2"/>
        <v>2041</v>
      </c>
      <c r="C39" s="112"/>
      <c r="D39" s="111">
        <f t="shared" ref="D39:F39" si="45">ROUND(D38*(1+$J89),2)</f>
        <v>90.38</v>
      </c>
      <c r="E39" s="109">
        <f t="shared" si="45"/>
        <v>53.54</v>
      </c>
      <c r="F39" s="109">
        <f t="shared" si="45"/>
        <v>13.17</v>
      </c>
      <c r="G39" s="111">
        <f t="shared" si="39"/>
        <v>91.61</v>
      </c>
      <c r="H39" s="111">
        <f t="shared" si="40"/>
        <v>181.99</v>
      </c>
      <c r="I39" s="111">
        <f>VLOOKUP(B39,'Table 4'!$B$13:$C$43,2,FALSE)</f>
        <v>7.33</v>
      </c>
      <c r="J39" s="111">
        <f t="shared" si="31"/>
        <v>70.47</v>
      </c>
      <c r="K39" s="111">
        <f t="shared" si="32"/>
        <v>133.41999999999999</v>
      </c>
      <c r="M39" s="67"/>
    </row>
    <row r="40" spans="2:15">
      <c r="B40" s="107">
        <f t="shared" si="2"/>
        <v>2042</v>
      </c>
      <c r="C40" s="112"/>
      <c r="D40" s="111">
        <f t="shared" ref="D40:F40" si="46">ROUND(D39*(1+$J90),2)</f>
        <v>92.37</v>
      </c>
      <c r="E40" s="109">
        <f t="shared" si="46"/>
        <v>54.72</v>
      </c>
      <c r="F40" s="109">
        <f t="shared" si="46"/>
        <v>13.46</v>
      </c>
      <c r="G40" s="111">
        <f t="shared" si="39"/>
        <v>93.63</v>
      </c>
      <c r="H40" s="111">
        <f t="shared" si="40"/>
        <v>186</v>
      </c>
      <c r="I40" s="111">
        <f>VLOOKUP(B40,'Table 4'!$B$13:$C$43,2,FALSE)</f>
        <v>5.01</v>
      </c>
      <c r="J40" s="111">
        <f t="shared" si="31"/>
        <v>48.17</v>
      </c>
      <c r="K40" s="111">
        <f t="shared" si="32"/>
        <v>112.51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105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701.59905041057641</v>
      </c>
      <c r="I58" s="134">
        <f>C73</f>
        <v>30.657239904849501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702</v>
      </c>
      <c r="I60" s="134">
        <f>ROUND(((F58*I58)+(F59*I59))/F60,2)</f>
        <v>30.66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701.59905041057641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14.641410564000001</v>
      </c>
      <c r="D72" s="49"/>
      <c r="E72" s="104" t="s">
        <v>75</v>
      </c>
    </row>
    <row r="73" spans="2:11">
      <c r="B73" s="104" t="s">
        <v>104</v>
      </c>
      <c r="C73" s="120">
        <f>C71+C72</f>
        <v>30.657239904849501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7">C83+1</f>
        <v>2018</v>
      </c>
      <c r="D84" s="57">
        <v>1.9E-2</v>
      </c>
      <c r="F84" s="129">
        <f t="shared" ref="F84:F91" si="48">F83+1</f>
        <v>2027</v>
      </c>
      <c r="G84" s="57">
        <v>2.3E-2</v>
      </c>
      <c r="I84" s="129">
        <f t="shared" ref="I84:I91" si="49">I83+1</f>
        <v>2036</v>
      </c>
      <c r="J84" s="57">
        <v>2.3E-2</v>
      </c>
    </row>
    <row r="85" spans="3:15">
      <c r="C85" s="129">
        <f t="shared" si="47"/>
        <v>2019</v>
      </c>
      <c r="D85" s="57">
        <v>2.1999999999999999E-2</v>
      </c>
      <c r="F85" s="129">
        <f t="shared" si="48"/>
        <v>2028</v>
      </c>
      <c r="G85" s="57">
        <v>2.3E-2</v>
      </c>
      <c r="I85" s="129">
        <f t="shared" si="49"/>
        <v>2037</v>
      </c>
      <c r="J85" s="57">
        <v>2.1999999999999999E-2</v>
      </c>
    </row>
    <row r="86" spans="3:15">
      <c r="C86" s="129">
        <f t="shared" si="47"/>
        <v>2020</v>
      </c>
      <c r="D86" s="57">
        <v>2.5999999999999999E-2</v>
      </c>
      <c r="F86" s="129">
        <f t="shared" si="48"/>
        <v>2029</v>
      </c>
      <c r="G86" s="57">
        <v>2.3E-2</v>
      </c>
      <c r="I86" s="129">
        <f t="shared" si="49"/>
        <v>2038</v>
      </c>
      <c r="J86" s="57">
        <v>2.1999999999999999E-2</v>
      </c>
    </row>
    <row r="87" spans="3:15">
      <c r="C87" s="129">
        <f t="shared" si="47"/>
        <v>2021</v>
      </c>
      <c r="D87" s="57">
        <v>2.4E-2</v>
      </c>
      <c r="F87" s="129">
        <f t="shared" si="48"/>
        <v>2030</v>
      </c>
      <c r="G87" s="57">
        <v>2.3E-2</v>
      </c>
      <c r="I87" s="129">
        <f t="shared" si="49"/>
        <v>2039</v>
      </c>
      <c r="J87" s="57">
        <v>2.1999999999999999E-2</v>
      </c>
    </row>
    <row r="88" spans="3:15">
      <c r="C88" s="129">
        <f t="shared" si="47"/>
        <v>2022</v>
      </c>
      <c r="D88" s="57">
        <v>2.3E-2</v>
      </c>
      <c r="F88" s="129">
        <f t="shared" si="48"/>
        <v>2031</v>
      </c>
      <c r="G88" s="57">
        <v>2.3E-2</v>
      </c>
      <c r="I88" s="129">
        <f t="shared" si="49"/>
        <v>2040</v>
      </c>
      <c r="J88" s="57">
        <v>2.1999999999999999E-2</v>
      </c>
    </row>
    <row r="89" spans="3:15" s="106" customFormat="1">
      <c r="C89" s="129">
        <f t="shared" si="47"/>
        <v>2023</v>
      </c>
      <c r="D89" s="57">
        <v>2.3E-2</v>
      </c>
      <c r="F89" s="129">
        <f t="shared" si="48"/>
        <v>2032</v>
      </c>
      <c r="G89" s="57">
        <v>2.1999999999999999E-2</v>
      </c>
      <c r="I89" s="129">
        <f t="shared" si="49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7"/>
        <v>2024</v>
      </c>
      <c r="D90" s="57">
        <v>2.3E-2</v>
      </c>
      <c r="F90" s="129">
        <f t="shared" si="48"/>
        <v>2033</v>
      </c>
      <c r="G90" s="57">
        <v>2.1999999999999999E-2</v>
      </c>
      <c r="I90" s="129">
        <f t="shared" si="49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7"/>
        <v>2025</v>
      </c>
      <c r="D91" s="57">
        <v>2.3E-2</v>
      </c>
      <c r="F91" s="129">
        <f t="shared" si="48"/>
        <v>2034</v>
      </c>
      <c r="G91" s="57">
        <v>2.3E-2</v>
      </c>
      <c r="I91" s="129">
        <f t="shared" si="49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honeticPr fontId="7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O95"/>
  <sheetViews>
    <sheetView view="pageBreakPreview" topLeftCell="A11" zoomScale="85" zoomScaleNormal="85" zoomScaleSheetLayoutView="85" workbookViewId="0">
      <selection activeCell="C45" sqref="C45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26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5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5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5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5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5" ht="15.75">
      <c r="B5" s="1" t="str">
        <f>C54</f>
        <v>Willamette Valley - 436 MW - CCCT Dry "G/H", 1x1 - West Side Resource (1,500')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5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5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5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5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5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5" ht="6" customHeight="1"/>
    <row r="12" spans="2:15" ht="15.75">
      <c r="B12" s="60" t="str">
        <f>C54</f>
        <v>Willamette Valley - 436 MW - CCCT Dry "G/H", 1x1 - West Side Resource (1,500')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5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5">
      <c r="B14" s="107">
        <v>2016</v>
      </c>
      <c r="C14" s="108">
        <f>$H$60</f>
        <v>1363</v>
      </c>
      <c r="D14" s="109">
        <f>ROUND(C14*$C$76,2)</f>
        <v>98.9</v>
      </c>
      <c r="E14" s="110">
        <f>$I$60</f>
        <v>43.7</v>
      </c>
      <c r="F14" s="110">
        <f>$J$65</f>
        <v>2.02</v>
      </c>
      <c r="G14" s="111">
        <f t="shared" ref="G14:G24" si="0">ROUND(F14*(8.76*$G$65)+E14,2)</f>
        <v>56.14</v>
      </c>
      <c r="H14" s="111">
        <f t="shared" ref="H14:H24" si="1">ROUND(D14+G14,2)</f>
        <v>155.04</v>
      </c>
      <c r="I14" s="111"/>
      <c r="J14" s="111"/>
      <c r="K14" s="111"/>
      <c r="O14" s="104" t="s">
        <v>125</v>
      </c>
    </row>
    <row r="15" spans="2:15">
      <c r="B15" s="107">
        <f t="shared" ref="B15:B40" si="2">B14+1</f>
        <v>2017</v>
      </c>
      <c r="C15" s="112"/>
      <c r="D15" s="109">
        <f>ROUND(D14*(1+$D83),2)</f>
        <v>100.88</v>
      </c>
      <c r="E15" s="109">
        <f t="shared" ref="D15:F17" si="3">ROUND(E14*(1+$D83),2)</f>
        <v>44.57</v>
      </c>
      <c r="F15" s="109">
        <f t="shared" si="3"/>
        <v>2.06</v>
      </c>
      <c r="G15" s="113">
        <f t="shared" si="0"/>
        <v>57.26</v>
      </c>
      <c r="H15" s="113">
        <f t="shared" si="1"/>
        <v>158.13999999999999</v>
      </c>
      <c r="I15" s="111"/>
      <c r="J15" s="111"/>
      <c r="K15" s="111"/>
    </row>
    <row r="16" spans="2:15">
      <c r="B16" s="107">
        <f t="shared" si="2"/>
        <v>2018</v>
      </c>
      <c r="C16" s="112"/>
      <c r="D16" s="109">
        <f t="shared" si="3"/>
        <v>102.8</v>
      </c>
      <c r="E16" s="109">
        <f t="shared" si="3"/>
        <v>45.42</v>
      </c>
      <c r="F16" s="109">
        <f t="shared" si="3"/>
        <v>2.1</v>
      </c>
      <c r="G16" s="111">
        <f t="shared" si="0"/>
        <v>58.35</v>
      </c>
      <c r="H16" s="111">
        <f t="shared" si="1"/>
        <v>161.15</v>
      </c>
      <c r="I16" s="111"/>
      <c r="J16" s="111"/>
      <c r="K16" s="111"/>
    </row>
    <row r="17" spans="2:13">
      <c r="B17" s="107">
        <f t="shared" si="2"/>
        <v>2019</v>
      </c>
      <c r="C17" s="112"/>
      <c r="D17" s="109">
        <f t="shared" si="3"/>
        <v>105.06</v>
      </c>
      <c r="E17" s="109">
        <f t="shared" si="3"/>
        <v>46.42</v>
      </c>
      <c r="F17" s="109">
        <f t="shared" si="3"/>
        <v>2.15</v>
      </c>
      <c r="G17" s="111">
        <f t="shared" si="0"/>
        <v>59.66</v>
      </c>
      <c r="H17" s="111">
        <f t="shared" si="1"/>
        <v>164.72</v>
      </c>
      <c r="I17" s="111"/>
      <c r="J17" s="111"/>
      <c r="K17" s="111"/>
    </row>
    <row r="18" spans="2:13">
      <c r="B18" s="107">
        <f t="shared" si="2"/>
        <v>2020</v>
      </c>
      <c r="C18" s="112"/>
      <c r="D18" s="109">
        <f t="shared" ref="D18:F18" si="4">ROUND(D17*(1+$D86),2)</f>
        <v>107.79</v>
      </c>
      <c r="E18" s="109">
        <f t="shared" si="4"/>
        <v>47.63</v>
      </c>
      <c r="F18" s="109">
        <f t="shared" si="4"/>
        <v>2.21</v>
      </c>
      <c r="G18" s="111">
        <f t="shared" ref="G18:G23" si="5">ROUND(F18*(8.76*$G$65)+E18,2)</f>
        <v>61.24</v>
      </c>
      <c r="H18" s="111">
        <f t="shared" ref="H18:H23" si="6">ROUND(D18+G18,2)</f>
        <v>169.03</v>
      </c>
      <c r="I18" s="111"/>
      <c r="J18" s="111"/>
      <c r="K18" s="111"/>
    </row>
    <row r="19" spans="2:13">
      <c r="B19" s="107">
        <f t="shared" si="2"/>
        <v>2021</v>
      </c>
      <c r="C19" s="112"/>
      <c r="D19" s="109">
        <f t="shared" ref="D19:F19" si="7">ROUND(D18*(1+$D87),2)</f>
        <v>110.38</v>
      </c>
      <c r="E19" s="109">
        <f t="shared" si="7"/>
        <v>48.77</v>
      </c>
      <c r="F19" s="109">
        <f t="shared" si="7"/>
        <v>2.2599999999999998</v>
      </c>
      <c r="G19" s="111">
        <f t="shared" si="5"/>
        <v>62.69</v>
      </c>
      <c r="H19" s="111">
        <f t="shared" si="6"/>
        <v>173.07</v>
      </c>
      <c r="I19" s="111"/>
      <c r="J19" s="111"/>
      <c r="K19" s="111"/>
    </row>
    <row r="20" spans="2:13">
      <c r="B20" s="107">
        <f t="shared" si="2"/>
        <v>2022</v>
      </c>
      <c r="C20" s="112"/>
      <c r="D20" s="109">
        <f t="shared" ref="D20:F20" si="8">ROUND(D19*(1+$D88),2)</f>
        <v>112.92</v>
      </c>
      <c r="E20" s="109">
        <f t="shared" si="8"/>
        <v>49.89</v>
      </c>
      <c r="F20" s="109">
        <f t="shared" si="8"/>
        <v>2.31</v>
      </c>
      <c r="G20" s="111">
        <f t="shared" si="5"/>
        <v>64.12</v>
      </c>
      <c r="H20" s="111">
        <f t="shared" si="6"/>
        <v>177.04</v>
      </c>
      <c r="I20" s="111"/>
      <c r="J20" s="111"/>
      <c r="K20" s="111"/>
    </row>
    <row r="21" spans="2:13">
      <c r="B21" s="107">
        <f t="shared" si="2"/>
        <v>2023</v>
      </c>
      <c r="C21" s="112"/>
      <c r="D21" s="109">
        <f t="shared" ref="D21:F21" si="9">ROUND(D20*(1+$D89),2)</f>
        <v>115.52</v>
      </c>
      <c r="E21" s="109">
        <f t="shared" si="9"/>
        <v>51.04</v>
      </c>
      <c r="F21" s="109">
        <f t="shared" si="9"/>
        <v>2.36</v>
      </c>
      <c r="G21" s="111">
        <f t="shared" si="5"/>
        <v>65.569999999999993</v>
      </c>
      <c r="H21" s="111">
        <f t="shared" si="6"/>
        <v>181.09</v>
      </c>
      <c r="I21" s="111"/>
      <c r="J21" s="111"/>
      <c r="K21" s="111"/>
    </row>
    <row r="22" spans="2:13">
      <c r="B22" s="107">
        <f t="shared" si="2"/>
        <v>2024</v>
      </c>
      <c r="C22" s="112"/>
      <c r="D22" s="109">
        <f t="shared" ref="D22:F22" si="10">ROUND(D21*(1+$D90),2)</f>
        <v>118.18</v>
      </c>
      <c r="E22" s="109">
        <f t="shared" si="10"/>
        <v>52.21</v>
      </c>
      <c r="F22" s="109">
        <f t="shared" si="10"/>
        <v>2.41</v>
      </c>
      <c r="G22" s="111">
        <f t="shared" si="5"/>
        <v>67.05</v>
      </c>
      <c r="H22" s="111">
        <f t="shared" si="6"/>
        <v>185.23</v>
      </c>
      <c r="I22" s="111"/>
      <c r="J22" s="111"/>
      <c r="K22" s="111"/>
    </row>
    <row r="23" spans="2:13">
      <c r="B23" s="107">
        <f t="shared" si="2"/>
        <v>2025</v>
      </c>
      <c r="C23" s="112"/>
      <c r="D23" s="109">
        <f t="shared" ref="D23:F23" si="11">ROUND(D22*(1+$D91),2)</f>
        <v>120.9</v>
      </c>
      <c r="E23" s="109">
        <f t="shared" si="11"/>
        <v>53.41</v>
      </c>
      <c r="F23" s="109">
        <f t="shared" si="11"/>
        <v>2.4700000000000002</v>
      </c>
      <c r="G23" s="111">
        <f t="shared" si="5"/>
        <v>68.62</v>
      </c>
      <c r="H23" s="111">
        <f t="shared" si="6"/>
        <v>189.52</v>
      </c>
      <c r="I23" s="111"/>
      <c r="J23" s="111"/>
      <c r="K23" s="111"/>
    </row>
    <row r="24" spans="2:13">
      <c r="B24" s="107">
        <f t="shared" si="2"/>
        <v>2026</v>
      </c>
      <c r="C24" s="112"/>
      <c r="D24" s="113">
        <f>ROUND(D23*(1+$G83),2)</f>
        <v>123.68</v>
      </c>
      <c r="E24" s="113">
        <f>ROUND(E23*(1+$G83),2)</f>
        <v>54.64</v>
      </c>
      <c r="F24" s="113">
        <f>ROUND(F23*(1+$G83),2)</f>
        <v>2.5299999999999998</v>
      </c>
      <c r="G24" s="111">
        <f t="shared" si="0"/>
        <v>70.22</v>
      </c>
      <c r="H24" s="111">
        <f t="shared" si="1"/>
        <v>193.9</v>
      </c>
      <c r="I24" s="111"/>
      <c r="J24" s="111"/>
      <c r="K24" s="111"/>
    </row>
    <row r="25" spans="2:13">
      <c r="B25" s="107">
        <f t="shared" si="2"/>
        <v>2027</v>
      </c>
      <c r="C25" s="112"/>
      <c r="D25" s="113">
        <f t="shared" ref="D25:F25" si="12">ROUND(D24*(1+$G84),2)</f>
        <v>126.52</v>
      </c>
      <c r="E25" s="113">
        <f t="shared" si="12"/>
        <v>55.9</v>
      </c>
      <c r="F25" s="113">
        <f t="shared" si="12"/>
        <v>2.59</v>
      </c>
      <c r="G25" s="111">
        <f t="shared" ref="G25:G30" si="13">ROUND(F25*(8.76*$G$65)+E25,2)</f>
        <v>71.849999999999994</v>
      </c>
      <c r="H25" s="111">
        <f t="shared" ref="H25:H30" si="14">ROUND(D25+G25,2)</f>
        <v>198.37</v>
      </c>
      <c r="I25" s="111"/>
      <c r="J25" s="111"/>
      <c r="K25" s="111"/>
    </row>
    <row r="26" spans="2:13">
      <c r="B26" s="107">
        <f t="shared" si="2"/>
        <v>2028</v>
      </c>
      <c r="C26" s="112"/>
      <c r="D26" s="113">
        <f t="shared" ref="D26:F26" si="15">ROUND(D25*(1+$G85),2)</f>
        <v>129.43</v>
      </c>
      <c r="E26" s="113">
        <f t="shared" si="15"/>
        <v>57.19</v>
      </c>
      <c r="F26" s="113">
        <f t="shared" si="15"/>
        <v>2.65</v>
      </c>
      <c r="G26" s="111">
        <f t="shared" si="13"/>
        <v>73.510000000000005</v>
      </c>
      <c r="H26" s="111">
        <f t="shared" si="14"/>
        <v>202.94</v>
      </c>
      <c r="I26" s="111"/>
      <c r="J26" s="111"/>
      <c r="K26" s="111"/>
    </row>
    <row r="27" spans="2:13">
      <c r="B27" s="107">
        <f t="shared" si="2"/>
        <v>2029</v>
      </c>
      <c r="C27" s="112"/>
      <c r="D27" s="113">
        <f t="shared" ref="D27:F27" si="16">ROUND(D26*(1+$G86),2)</f>
        <v>132.41</v>
      </c>
      <c r="E27" s="113">
        <f t="shared" si="16"/>
        <v>58.51</v>
      </c>
      <c r="F27" s="113">
        <f t="shared" si="16"/>
        <v>2.71</v>
      </c>
      <c r="G27" s="111">
        <f t="shared" si="13"/>
        <v>75.2</v>
      </c>
      <c r="H27" s="111">
        <f t="shared" si="14"/>
        <v>207.61</v>
      </c>
      <c r="I27" s="111"/>
      <c r="J27" s="111"/>
      <c r="K27" s="111"/>
    </row>
    <row r="28" spans="2:13">
      <c r="B28" s="107">
        <f t="shared" si="2"/>
        <v>2030</v>
      </c>
      <c r="C28" s="112"/>
      <c r="D28" s="113">
        <f t="shared" ref="D28:D29" si="17">ROUND(D27*(1+$G87),2)</f>
        <v>135.46</v>
      </c>
      <c r="E28" s="113">
        <f t="shared" ref="E28:E29" si="18">ROUND(E27*(1+$G87),2)</f>
        <v>59.86</v>
      </c>
      <c r="F28" s="113">
        <f t="shared" ref="F28:F29" si="19">ROUND(F27*(1+$G87),2)</f>
        <v>2.77</v>
      </c>
      <c r="G28" s="111">
        <f t="shared" ref="G28:G29" si="20">ROUND(F28*(8.76*$G$65)+E28,2)</f>
        <v>76.92</v>
      </c>
      <c r="H28" s="111">
        <f t="shared" ref="H28:H29" si="21">ROUND(D28+G28,2)</f>
        <v>212.38</v>
      </c>
      <c r="I28" s="111"/>
      <c r="J28" s="111"/>
      <c r="K28" s="111"/>
    </row>
    <row r="29" spans="2:13" ht="13.5" thickBot="1">
      <c r="B29" s="176">
        <f t="shared" si="2"/>
        <v>2031</v>
      </c>
      <c r="C29" s="177"/>
      <c r="D29" s="164">
        <f t="shared" si="17"/>
        <v>138.58000000000001</v>
      </c>
      <c r="E29" s="164">
        <f t="shared" si="18"/>
        <v>61.24</v>
      </c>
      <c r="F29" s="164">
        <f t="shared" si="19"/>
        <v>2.83</v>
      </c>
      <c r="G29" s="138">
        <f t="shared" si="20"/>
        <v>78.67</v>
      </c>
      <c r="H29" s="138">
        <f t="shared" si="21"/>
        <v>217.25</v>
      </c>
      <c r="I29" s="138"/>
      <c r="J29" s="138"/>
      <c r="K29" s="138"/>
    </row>
    <row r="30" spans="2:13" s="145" customFormat="1">
      <c r="B30" s="148">
        <f t="shared" si="2"/>
        <v>2032</v>
      </c>
      <c r="C30" s="149"/>
      <c r="D30" s="113">
        <f t="shared" ref="D30:F30" si="22">ROUND(D29*(1+$G89),2)</f>
        <v>141.63</v>
      </c>
      <c r="E30" s="113">
        <f t="shared" si="22"/>
        <v>62.59</v>
      </c>
      <c r="F30" s="113">
        <f t="shared" si="22"/>
        <v>2.89</v>
      </c>
      <c r="G30" s="111">
        <f t="shared" si="13"/>
        <v>80.39</v>
      </c>
      <c r="H30" s="111">
        <f t="shared" si="14"/>
        <v>222.02</v>
      </c>
      <c r="I30" s="111">
        <f>VLOOKUP(B30,'Table 4'!$B$13:$D$43,3,FALSE)</f>
        <v>5.2</v>
      </c>
      <c r="J30" s="111">
        <f t="shared" ref="J30:J32" si="23">ROUND($K$65*I30/1000,2)</f>
        <v>33.36</v>
      </c>
      <c r="K30" s="111">
        <f t="shared" ref="K30:K32" si="24">ROUND(H30*1000/8760/$G$65+J30,2)</f>
        <v>69.41</v>
      </c>
      <c r="M30" s="104"/>
    </row>
    <row r="31" spans="2:13" s="145" customFormat="1">
      <c r="B31" s="148">
        <f t="shared" si="2"/>
        <v>2033</v>
      </c>
      <c r="C31" s="149"/>
      <c r="D31" s="113">
        <f t="shared" ref="D31:D32" si="25">ROUND(D30*(1+$G90),2)</f>
        <v>144.75</v>
      </c>
      <c r="E31" s="113">
        <f t="shared" ref="E31:E32" si="26">ROUND(E30*(1+$G90),2)</f>
        <v>63.97</v>
      </c>
      <c r="F31" s="113">
        <f t="shared" ref="F31:F32" si="27">ROUND(F30*(1+$G90),2)</f>
        <v>2.95</v>
      </c>
      <c r="G31" s="111">
        <f t="shared" ref="G31:G32" si="28">ROUND(F31*(8.76*$G$65)+E31,2)</f>
        <v>82.14</v>
      </c>
      <c r="H31" s="111">
        <f t="shared" ref="H31:H32" si="29">ROUND(D31+G31,2)</f>
        <v>226.89</v>
      </c>
      <c r="I31" s="111">
        <f>VLOOKUP(B31,'Table 4'!$B$13:$D$43,3,FALSE)</f>
        <v>5.44</v>
      </c>
      <c r="J31" s="111">
        <f t="shared" si="23"/>
        <v>34.9</v>
      </c>
      <c r="K31" s="111">
        <f t="shared" si="24"/>
        <v>71.739999999999995</v>
      </c>
      <c r="M31" s="104"/>
    </row>
    <row r="32" spans="2:13" s="145" customFormat="1">
      <c r="B32" s="107">
        <f t="shared" si="2"/>
        <v>2034</v>
      </c>
      <c r="C32" s="112"/>
      <c r="D32" s="111">
        <f t="shared" si="25"/>
        <v>148.08000000000001</v>
      </c>
      <c r="E32" s="109">
        <f t="shared" si="26"/>
        <v>65.44</v>
      </c>
      <c r="F32" s="109">
        <f t="shared" si="27"/>
        <v>3.02</v>
      </c>
      <c r="G32" s="111">
        <f t="shared" si="28"/>
        <v>84.04</v>
      </c>
      <c r="H32" s="111">
        <f t="shared" si="29"/>
        <v>232.12</v>
      </c>
      <c r="I32" s="111">
        <f>VLOOKUP(B32,'Table 4'!$B$13:$D$43,3,FALSE)</f>
        <v>5.73</v>
      </c>
      <c r="J32" s="111">
        <f t="shared" si="23"/>
        <v>36.76</v>
      </c>
      <c r="K32" s="111">
        <f t="shared" si="24"/>
        <v>74.45</v>
      </c>
      <c r="M32" s="104"/>
    </row>
    <row r="33" spans="2:15">
      <c r="B33" s="107">
        <f t="shared" si="2"/>
        <v>2035</v>
      </c>
      <c r="C33" s="112"/>
      <c r="D33" s="111">
        <f>ROUND(D32*(1+$J83),2)</f>
        <v>151.49</v>
      </c>
      <c r="E33" s="109">
        <f>ROUND(E32*(1+$J83),2)</f>
        <v>66.95</v>
      </c>
      <c r="F33" s="109">
        <f>ROUND(F32*(1+$J83),2)</f>
        <v>3.09</v>
      </c>
      <c r="G33" s="111">
        <f t="shared" ref="G33" si="30">ROUND(F33*(8.76*$G$65)+E33,2)</f>
        <v>85.98</v>
      </c>
      <c r="H33" s="111">
        <f t="shared" ref="H33" si="31">ROUND(D33+G33,2)</f>
        <v>237.47</v>
      </c>
      <c r="I33" s="111">
        <f>VLOOKUP(B33,'Table 4'!$B$13:$D$43,3,FALSE)</f>
        <v>5.93</v>
      </c>
      <c r="J33" s="111">
        <f t="shared" ref="J33:J35" si="32">ROUND($K$65*I33/1000,2)</f>
        <v>38.04</v>
      </c>
      <c r="K33" s="111">
        <f t="shared" ref="K33:K35" si="33">ROUND(H33*1000/8760/$G$65+J33,2)</f>
        <v>76.599999999999994</v>
      </c>
    </row>
    <row r="34" spans="2:15">
      <c r="B34" s="107">
        <f t="shared" si="2"/>
        <v>2036</v>
      </c>
      <c r="C34" s="112"/>
      <c r="D34" s="111">
        <f t="shared" ref="D34:F34" si="34">ROUND(D33*(1+$J84),2)</f>
        <v>154.97</v>
      </c>
      <c r="E34" s="109">
        <f t="shared" si="34"/>
        <v>68.489999999999995</v>
      </c>
      <c r="F34" s="109">
        <f t="shared" si="34"/>
        <v>3.16</v>
      </c>
      <c r="G34" s="111">
        <f t="shared" ref="G34:G39" si="35">ROUND(F34*(8.76*$G$65)+E34,2)</f>
        <v>87.95</v>
      </c>
      <c r="H34" s="111">
        <f t="shared" ref="H34:H39" si="36">ROUND(D34+G34,2)</f>
        <v>242.92</v>
      </c>
      <c r="I34" s="111">
        <f>VLOOKUP(B34,'Table 4'!$B$13:$D$43,3,FALSE)</f>
        <v>6.3</v>
      </c>
      <c r="J34" s="111">
        <f t="shared" si="32"/>
        <v>40.409999999999997</v>
      </c>
      <c r="K34" s="111">
        <f t="shared" si="33"/>
        <v>79.86</v>
      </c>
    </row>
    <row r="35" spans="2:15">
      <c r="B35" s="107">
        <f t="shared" si="2"/>
        <v>2037</v>
      </c>
      <c r="C35" s="112"/>
      <c r="D35" s="111">
        <f t="shared" ref="D35:F35" si="37">ROUND(D34*(1+$J85),2)</f>
        <v>158.38</v>
      </c>
      <c r="E35" s="109">
        <f t="shared" si="37"/>
        <v>70</v>
      </c>
      <c r="F35" s="109">
        <f t="shared" si="37"/>
        <v>3.23</v>
      </c>
      <c r="G35" s="111">
        <f t="shared" si="35"/>
        <v>89.89</v>
      </c>
      <c r="H35" s="111">
        <f t="shared" si="36"/>
        <v>248.27</v>
      </c>
      <c r="I35" s="111">
        <f>VLOOKUP(B35,'Table 4'!$B$13:$D$43,3,FALSE)</f>
        <v>6.47</v>
      </c>
      <c r="J35" s="111">
        <f t="shared" si="32"/>
        <v>41.51</v>
      </c>
      <c r="K35" s="111">
        <f t="shared" si="33"/>
        <v>81.819999999999993</v>
      </c>
    </row>
    <row r="36" spans="2:15">
      <c r="B36" s="107">
        <f t="shared" si="2"/>
        <v>2038</v>
      </c>
      <c r="C36" s="112"/>
      <c r="D36" s="111">
        <f t="shared" ref="D36:F36" si="38">ROUND(D35*(1+$J86),2)</f>
        <v>161.86000000000001</v>
      </c>
      <c r="E36" s="109">
        <f t="shared" si="38"/>
        <v>71.540000000000006</v>
      </c>
      <c r="F36" s="109">
        <f t="shared" si="38"/>
        <v>3.3</v>
      </c>
      <c r="G36" s="111">
        <f t="shared" si="35"/>
        <v>91.86</v>
      </c>
      <c r="H36" s="111">
        <f t="shared" si="36"/>
        <v>253.72</v>
      </c>
      <c r="I36" s="111">
        <f>VLOOKUP(B36,'Table 4'!$B$13:$D$43,3,FALSE)</f>
        <v>6.75</v>
      </c>
      <c r="J36" s="111">
        <f t="shared" ref="J36:J39" si="39">ROUND($K$65*I36/1000,2)</f>
        <v>43.3</v>
      </c>
      <c r="K36" s="111">
        <f t="shared" ref="K36:K39" si="40">ROUND(H36*1000/8760/$G$65+J36,2)</f>
        <v>84.5</v>
      </c>
    </row>
    <row r="37" spans="2:15">
      <c r="B37" s="107">
        <f t="shared" si="2"/>
        <v>2039</v>
      </c>
      <c r="C37" s="112"/>
      <c r="D37" s="111">
        <f t="shared" ref="D37:F37" si="41">ROUND(D36*(1+$J87),2)</f>
        <v>165.42</v>
      </c>
      <c r="E37" s="109">
        <f t="shared" si="41"/>
        <v>73.11</v>
      </c>
      <c r="F37" s="109">
        <f t="shared" si="41"/>
        <v>3.37</v>
      </c>
      <c r="G37" s="111">
        <f t="shared" si="35"/>
        <v>93.86</v>
      </c>
      <c r="H37" s="111">
        <f t="shared" si="36"/>
        <v>259.27999999999997</v>
      </c>
      <c r="I37" s="111">
        <f>VLOOKUP(B37,'Table 4'!$B$13:$D$43,3,FALSE)</f>
        <v>6.9</v>
      </c>
      <c r="J37" s="111">
        <f t="shared" si="39"/>
        <v>44.26</v>
      </c>
      <c r="K37" s="111">
        <f t="shared" si="40"/>
        <v>86.36</v>
      </c>
    </row>
    <row r="38" spans="2:15">
      <c r="B38" s="107">
        <f t="shared" si="2"/>
        <v>2040</v>
      </c>
      <c r="C38" s="112"/>
      <c r="D38" s="111">
        <f t="shared" ref="D38:F38" si="42">ROUND(D37*(1+$J88),2)</f>
        <v>169.06</v>
      </c>
      <c r="E38" s="109">
        <f t="shared" si="42"/>
        <v>74.72</v>
      </c>
      <c r="F38" s="109">
        <f t="shared" si="42"/>
        <v>3.44</v>
      </c>
      <c r="G38" s="111">
        <f t="shared" si="35"/>
        <v>95.9</v>
      </c>
      <c r="H38" s="111">
        <f t="shared" si="36"/>
        <v>264.95999999999998</v>
      </c>
      <c r="I38" s="111">
        <f>VLOOKUP(B38,'Table 4'!$B$13:$D$43,3,FALSE)</f>
        <v>7.08</v>
      </c>
      <c r="J38" s="111">
        <f t="shared" si="39"/>
        <v>45.42</v>
      </c>
      <c r="K38" s="111">
        <f t="shared" si="40"/>
        <v>88.45</v>
      </c>
    </row>
    <row r="39" spans="2:15">
      <c r="B39" s="107">
        <f t="shared" si="2"/>
        <v>2041</v>
      </c>
      <c r="C39" s="112"/>
      <c r="D39" s="111">
        <f t="shared" ref="D39:F40" si="43">ROUND(D38*(1+$J89),2)</f>
        <v>172.78</v>
      </c>
      <c r="E39" s="109">
        <f t="shared" si="43"/>
        <v>76.36</v>
      </c>
      <c r="F39" s="109">
        <f t="shared" si="43"/>
        <v>3.52</v>
      </c>
      <c r="G39" s="111">
        <f t="shared" si="35"/>
        <v>98.04</v>
      </c>
      <c r="H39" s="111">
        <f t="shared" si="36"/>
        <v>270.82</v>
      </c>
      <c r="I39" s="111">
        <f>VLOOKUP(B39,'Table 4'!$B$13:$D$43,3,FALSE)</f>
        <v>7.24</v>
      </c>
      <c r="J39" s="111">
        <f t="shared" si="39"/>
        <v>46.44</v>
      </c>
      <c r="K39" s="111">
        <f t="shared" si="40"/>
        <v>90.42</v>
      </c>
    </row>
    <row r="40" spans="2:15">
      <c r="B40" s="107">
        <f t="shared" si="2"/>
        <v>2042</v>
      </c>
      <c r="C40" s="112"/>
      <c r="D40" s="111">
        <f t="shared" si="43"/>
        <v>176.58</v>
      </c>
      <c r="E40" s="109">
        <f t="shared" si="43"/>
        <v>78.040000000000006</v>
      </c>
      <c r="F40" s="109">
        <f t="shared" si="43"/>
        <v>3.6</v>
      </c>
      <c r="G40" s="111">
        <f t="shared" ref="G40" si="44">ROUND(F40*(8.76*$G$65)+E40,2)</f>
        <v>100.21</v>
      </c>
      <c r="H40" s="111">
        <f t="shared" ref="H40" si="45">ROUND(D40+G40,2)</f>
        <v>276.79000000000002</v>
      </c>
      <c r="I40" s="111">
        <f>VLOOKUP(B40,'Table 4'!$B$13:$D$43,3,FALSE)</f>
        <v>4.95</v>
      </c>
      <c r="J40" s="111">
        <f t="shared" ref="J40" si="46">ROUND($K$65*I40/1000,2)</f>
        <v>31.75</v>
      </c>
      <c r="K40" s="111">
        <f t="shared" ref="K40" si="47">ROUND(H40*1000/8760/$G$65+J40,2)</f>
        <v>76.7</v>
      </c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103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70.3%) + (c)</v>
      </c>
    </row>
    <row r="49" spans="3:15">
      <c r="C49" s="116" t="str">
        <f>H10</f>
        <v>(f)</v>
      </c>
      <c r="D49" s="111" t="str">
        <f>"= "&amp;D10&amp;" + "&amp;G10</f>
        <v>= (b) + (e)</v>
      </c>
    </row>
    <row r="50" spans="3:15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5">
      <c r="C51" s="116" t="str">
        <f>J10</f>
        <v>(h)</v>
      </c>
      <c r="D51" s="111" t="str">
        <f>"= "&amp;TEXT(K65,"?,0")&amp;" MMBtu/MWH x "&amp;I9</f>
        <v>= 6,415 MMBtu/MWH x $/MMBtu</v>
      </c>
    </row>
    <row r="52" spans="3:15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95</v>
      </c>
      <c r="D54" s="55"/>
      <c r="E54" s="55"/>
      <c r="F54" s="55"/>
      <c r="G54" s="55"/>
      <c r="H54" s="55"/>
      <c r="I54" s="55"/>
      <c r="J54" s="56"/>
      <c r="K54" s="117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45" t="s">
        <v>96</v>
      </c>
      <c r="F58" s="118">
        <f>C69</f>
        <v>385.35346874999999</v>
      </c>
      <c r="G58" s="57">
        <f>F58/F60</f>
        <v>0.88311475045887722</v>
      </c>
      <c r="H58" s="132">
        <f>C70</f>
        <v>1484.338135058779</v>
      </c>
      <c r="I58" s="134">
        <f>C73</f>
        <v>44.501635407885907</v>
      </c>
      <c r="O58" s="182"/>
    </row>
    <row r="59" spans="3:15">
      <c r="C59" s="145" t="s">
        <v>97</v>
      </c>
      <c r="F59" s="48">
        <f>D69</f>
        <v>51.003718749999997</v>
      </c>
      <c r="G59" s="44">
        <f>1-G58</f>
        <v>0.11688524954112278</v>
      </c>
      <c r="H59" s="133">
        <f>D70</f>
        <v>443.00439708045104</v>
      </c>
      <c r="I59" s="135">
        <f>D73</f>
        <v>37.670659567999998</v>
      </c>
    </row>
    <row r="60" spans="3:15">
      <c r="C60" s="145" t="s">
        <v>45</v>
      </c>
      <c r="F60" s="118">
        <f>F58+F59</f>
        <v>436.35718750000001</v>
      </c>
      <c r="G60" s="57">
        <f>G58+G59</f>
        <v>1</v>
      </c>
      <c r="H60" s="132">
        <f>ROUND(((F58*H58)+(F59*H59))/F60,0)</f>
        <v>1363</v>
      </c>
      <c r="I60" s="134">
        <f>ROUND(((F58*I58)+(F59*I59))/F60,2)</f>
        <v>43.7</v>
      </c>
    </row>
    <row r="61" spans="3:15">
      <c r="C61" s="145"/>
      <c r="F61" s="118"/>
      <c r="G61" s="57"/>
      <c r="H61" s="119"/>
      <c r="I61" s="120"/>
    </row>
    <row r="62" spans="3:15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47" t="str">
        <f>C58</f>
        <v>CCCT Dry "G/H", 1x1 - Turbine</v>
      </c>
      <c r="D63" s="121"/>
      <c r="E63" s="121"/>
      <c r="F63" s="104">
        <f>C69</f>
        <v>385.35346874999999</v>
      </c>
      <c r="G63" s="57">
        <f>C77</f>
        <v>0.78</v>
      </c>
      <c r="H63" s="168">
        <f>G63*F63</f>
        <v>300.57570562500001</v>
      </c>
      <c r="I63" s="57">
        <f>H63/H65</f>
        <v>0.98004394182130306</v>
      </c>
      <c r="J63" s="120">
        <f>C74</f>
        <v>2.0592662948867351</v>
      </c>
      <c r="K63" s="122">
        <f>C75</f>
        <v>6362</v>
      </c>
    </row>
    <row r="64" spans="3:15">
      <c r="C64" s="147" t="str">
        <f>C59</f>
        <v>CCCT Dry "G/H", 1x1 - Duct Firing</v>
      </c>
      <c r="D64" s="121"/>
      <c r="E64" s="121"/>
      <c r="F64" s="43">
        <f>D69</f>
        <v>51.003718749999997</v>
      </c>
      <c r="G64" s="44">
        <f>D77</f>
        <v>0.12</v>
      </c>
      <c r="H64" s="169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45" t="s">
        <v>50</v>
      </c>
      <c r="F65" s="104">
        <f>F63+F64</f>
        <v>436.35718750000001</v>
      </c>
      <c r="G65" s="123">
        <f>ROUND(H65/F65,3)</f>
        <v>0.70299999999999996</v>
      </c>
      <c r="H65" s="168">
        <f>SUM(H63:H64)</f>
        <v>306.696151875</v>
      </c>
      <c r="I65" s="57">
        <f>I63+I64</f>
        <v>1</v>
      </c>
      <c r="J65" s="120">
        <f>ROUND(($I63*J63)+($I64*J64),2)</f>
        <v>2.02</v>
      </c>
      <c r="K65" s="124">
        <f>ROUND(($I63*K63)+($I64*K64),0)</f>
        <v>6415</v>
      </c>
    </row>
    <row r="66" spans="2:12">
      <c r="G66" s="123"/>
      <c r="I66" s="57"/>
      <c r="J66" s="120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2">
      <c r="C69" s="104">
        <v>385.35346874999999</v>
      </c>
      <c r="D69" s="104">
        <v>51.003718749999997</v>
      </c>
      <c r="E69" s="104" t="s">
        <v>77</v>
      </c>
      <c r="H69" s="127"/>
    </row>
    <row r="70" spans="2:12">
      <c r="B70" s="104" t="s">
        <v>104</v>
      </c>
      <c r="C70" s="119">
        <v>1484.338135058779</v>
      </c>
      <c r="D70" s="119">
        <v>443.00439708045104</v>
      </c>
      <c r="E70" s="104" t="s">
        <v>78</v>
      </c>
      <c r="L70" s="68"/>
    </row>
    <row r="71" spans="2:12">
      <c r="B71" s="104" t="s">
        <v>104</v>
      </c>
      <c r="C71" s="120">
        <v>21.713180439885903</v>
      </c>
      <c r="D71" s="120">
        <v>5.39</v>
      </c>
      <c r="E71" s="104" t="s">
        <v>79</v>
      </c>
      <c r="L71" s="68"/>
    </row>
    <row r="72" spans="2:12">
      <c r="B72" s="104" t="s">
        <v>104</v>
      </c>
      <c r="C72" s="49">
        <v>22.788454968000003</v>
      </c>
      <c r="D72" s="49">
        <v>32.280659567999997</v>
      </c>
      <c r="E72" s="104" t="s">
        <v>75</v>
      </c>
      <c r="L72" s="68"/>
    </row>
    <row r="73" spans="2:12">
      <c r="B73" s="104" t="s">
        <v>104</v>
      </c>
      <c r="C73" s="120">
        <f>C71+C72</f>
        <v>44.501635407885907</v>
      </c>
      <c r="D73" s="120">
        <f>D71+D72</f>
        <v>37.670659567999998</v>
      </c>
      <c r="E73" s="104" t="s">
        <v>80</v>
      </c>
    </row>
    <row r="74" spans="2:12">
      <c r="C74" s="120">
        <v>2.0592662948867351</v>
      </c>
      <c r="D74" s="120">
        <v>0.15</v>
      </c>
      <c r="E74" s="104" t="s">
        <v>81</v>
      </c>
    </row>
    <row r="75" spans="2:12">
      <c r="C75" s="124">
        <v>6362</v>
      </c>
      <c r="D75" s="124">
        <v>9012</v>
      </c>
      <c r="E75" s="104" t="s">
        <v>53</v>
      </c>
    </row>
    <row r="76" spans="2:12">
      <c r="C76" s="142">
        <v>7.2562879502455491E-2</v>
      </c>
      <c r="D76" s="142">
        <v>7.2562879502455491E-2</v>
      </c>
      <c r="E76" s="104" t="s">
        <v>54</v>
      </c>
    </row>
    <row r="77" spans="2:12">
      <c r="C77" s="128">
        <v>0.78</v>
      </c>
      <c r="D77" s="128">
        <v>0.12</v>
      </c>
      <c r="E77" s="104" t="s">
        <v>55</v>
      </c>
    </row>
    <row r="78" spans="2:12">
      <c r="D78" s="57">
        <f>ROUND(H65/F65,3)</f>
        <v>0.70299999999999996</v>
      </c>
      <c r="E78" s="104" t="s">
        <v>56</v>
      </c>
    </row>
    <row r="79" spans="2:12">
      <c r="D79" s="123"/>
      <c r="E79" s="67"/>
    </row>
    <row r="80" spans="2:12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8">C83+1</f>
        <v>2018</v>
      </c>
      <c r="D84" s="57">
        <v>1.9E-2</v>
      </c>
      <c r="F84" s="129">
        <f t="shared" ref="F84:F91" si="49">F83+1</f>
        <v>2027</v>
      </c>
      <c r="G84" s="57">
        <v>2.3E-2</v>
      </c>
      <c r="I84" s="129">
        <f t="shared" ref="I84:I91" si="50">I83+1</f>
        <v>2036</v>
      </c>
      <c r="J84" s="57">
        <v>2.3E-2</v>
      </c>
    </row>
    <row r="85" spans="3:15">
      <c r="C85" s="129">
        <f t="shared" si="48"/>
        <v>2019</v>
      </c>
      <c r="D85" s="57">
        <v>2.1999999999999999E-2</v>
      </c>
      <c r="F85" s="129">
        <f t="shared" si="49"/>
        <v>2028</v>
      </c>
      <c r="G85" s="57">
        <v>2.3E-2</v>
      </c>
      <c r="I85" s="129">
        <f t="shared" si="50"/>
        <v>2037</v>
      </c>
      <c r="J85" s="57">
        <v>2.1999999999999999E-2</v>
      </c>
    </row>
    <row r="86" spans="3:15">
      <c r="C86" s="129">
        <f t="shared" si="48"/>
        <v>2020</v>
      </c>
      <c r="D86" s="57">
        <v>2.5999999999999999E-2</v>
      </c>
      <c r="F86" s="129">
        <f t="shared" si="49"/>
        <v>2029</v>
      </c>
      <c r="G86" s="57">
        <v>2.3E-2</v>
      </c>
      <c r="I86" s="129">
        <f t="shared" si="50"/>
        <v>2038</v>
      </c>
      <c r="J86" s="57">
        <v>2.1999999999999999E-2</v>
      </c>
    </row>
    <row r="87" spans="3:15">
      <c r="C87" s="129">
        <f t="shared" si="48"/>
        <v>2021</v>
      </c>
      <c r="D87" s="57">
        <v>2.4E-2</v>
      </c>
      <c r="F87" s="129">
        <f t="shared" si="49"/>
        <v>2030</v>
      </c>
      <c r="G87" s="57">
        <v>2.3E-2</v>
      </c>
      <c r="I87" s="129">
        <f t="shared" si="50"/>
        <v>2039</v>
      </c>
      <c r="J87" s="57">
        <v>2.1999999999999999E-2</v>
      </c>
    </row>
    <row r="88" spans="3:15">
      <c r="C88" s="129">
        <f t="shared" si="48"/>
        <v>2022</v>
      </c>
      <c r="D88" s="57">
        <v>2.3E-2</v>
      </c>
      <c r="F88" s="129">
        <f t="shared" si="49"/>
        <v>2031</v>
      </c>
      <c r="G88" s="57">
        <v>2.3E-2</v>
      </c>
      <c r="I88" s="129">
        <f t="shared" si="50"/>
        <v>2040</v>
      </c>
      <c r="J88" s="57">
        <v>2.1999999999999999E-2</v>
      </c>
    </row>
    <row r="89" spans="3:15" s="106" customFormat="1">
      <c r="C89" s="129">
        <f t="shared" si="48"/>
        <v>2023</v>
      </c>
      <c r="D89" s="57">
        <v>2.3E-2</v>
      </c>
      <c r="F89" s="129">
        <f t="shared" si="49"/>
        <v>2032</v>
      </c>
      <c r="G89" s="57">
        <v>2.1999999999999999E-2</v>
      </c>
      <c r="I89" s="129">
        <f t="shared" si="5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8"/>
        <v>2024</v>
      </c>
      <c r="D90" s="57">
        <v>2.3E-2</v>
      </c>
      <c r="F90" s="129">
        <f t="shared" si="49"/>
        <v>2033</v>
      </c>
      <c r="G90" s="57">
        <v>2.1999999999999999E-2</v>
      </c>
      <c r="I90" s="129">
        <f t="shared" si="5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8"/>
        <v>2025</v>
      </c>
      <c r="D91" s="57">
        <v>2.3E-2</v>
      </c>
      <c r="F91" s="129">
        <f t="shared" si="49"/>
        <v>2034</v>
      </c>
      <c r="G91" s="57">
        <v>2.3E-2</v>
      </c>
      <c r="I91" s="129">
        <f t="shared" si="5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75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D24" sqref="D24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10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5.25" hidden="1" customHeight="1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 DJohns - 477 MW - CCCT Dry "J/HA.02", 1x1 -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1203</v>
      </c>
      <c r="D14" s="109">
        <f>ROUND(C14*$C$76,2)</f>
        <v>87.29</v>
      </c>
      <c r="E14" s="110">
        <f>$I$60</f>
        <v>57.97</v>
      </c>
      <c r="F14" s="110">
        <f>$J$65</f>
        <v>2.2200000000000002</v>
      </c>
      <c r="G14" s="111">
        <f t="shared" ref="G14:G24" si="0">ROUND(F14*(8.76*$G$65)+E14,2)</f>
        <v>71.45</v>
      </c>
      <c r="H14" s="111">
        <f t="shared" ref="H14:H24" si="1">ROUND(D14+G14,2)</f>
        <v>158.74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89.04</v>
      </c>
      <c r="E15" s="109">
        <f t="shared" si="3"/>
        <v>59.13</v>
      </c>
      <c r="F15" s="109">
        <f t="shared" si="3"/>
        <v>2.2599999999999998</v>
      </c>
      <c r="G15" s="113">
        <f t="shared" si="0"/>
        <v>72.849999999999994</v>
      </c>
      <c r="H15" s="113">
        <f t="shared" si="1"/>
        <v>161.88999999999999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90.73</v>
      </c>
      <c r="E16" s="109">
        <f t="shared" si="3"/>
        <v>60.25</v>
      </c>
      <c r="F16" s="109">
        <f t="shared" si="3"/>
        <v>2.2999999999999998</v>
      </c>
      <c r="G16" s="111">
        <f t="shared" si="0"/>
        <v>74.209999999999994</v>
      </c>
      <c r="H16" s="111">
        <f t="shared" si="1"/>
        <v>164.94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92.73</v>
      </c>
      <c r="E17" s="109">
        <f t="shared" si="3"/>
        <v>61.58</v>
      </c>
      <c r="F17" s="109">
        <f t="shared" si="3"/>
        <v>2.35</v>
      </c>
      <c r="G17" s="111">
        <f t="shared" si="0"/>
        <v>75.849999999999994</v>
      </c>
      <c r="H17" s="111">
        <f t="shared" si="1"/>
        <v>168.58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95.14</v>
      </c>
      <c r="E18" s="109">
        <f t="shared" si="4"/>
        <v>63.18</v>
      </c>
      <c r="F18" s="109">
        <f t="shared" si="4"/>
        <v>2.41</v>
      </c>
      <c r="G18" s="111">
        <f t="shared" ref="G18:G23" si="5">ROUND(F18*(8.76*$G$65)+E18,2)</f>
        <v>77.81</v>
      </c>
      <c r="H18" s="111">
        <f t="shared" ref="H18:H23" si="6">ROUND(D18+G18,2)</f>
        <v>172.95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97.42</v>
      </c>
      <c r="E19" s="109">
        <f t="shared" si="7"/>
        <v>64.7</v>
      </c>
      <c r="F19" s="109">
        <f t="shared" si="7"/>
        <v>2.4700000000000002</v>
      </c>
      <c r="G19" s="111">
        <f t="shared" si="5"/>
        <v>79.69</v>
      </c>
      <c r="H19" s="111">
        <f t="shared" si="6"/>
        <v>177.11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99.66</v>
      </c>
      <c r="E20" s="109">
        <f t="shared" si="8"/>
        <v>66.19</v>
      </c>
      <c r="F20" s="109">
        <f t="shared" si="8"/>
        <v>2.5299999999999998</v>
      </c>
      <c r="G20" s="111">
        <f t="shared" si="5"/>
        <v>81.55</v>
      </c>
      <c r="H20" s="111">
        <f t="shared" si="6"/>
        <v>181.21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101.95</v>
      </c>
      <c r="E21" s="109">
        <f t="shared" si="9"/>
        <v>67.709999999999994</v>
      </c>
      <c r="F21" s="109">
        <f t="shared" si="9"/>
        <v>2.59</v>
      </c>
      <c r="G21" s="111">
        <f t="shared" si="5"/>
        <v>83.43</v>
      </c>
      <c r="H21" s="111">
        <f t="shared" si="6"/>
        <v>185.38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104.29</v>
      </c>
      <c r="E22" s="109">
        <f t="shared" si="10"/>
        <v>69.27</v>
      </c>
      <c r="F22" s="109">
        <f t="shared" si="10"/>
        <v>2.65</v>
      </c>
      <c r="G22" s="111">
        <f t="shared" si="5"/>
        <v>85.36</v>
      </c>
      <c r="H22" s="111">
        <f t="shared" si="6"/>
        <v>189.65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106.69</v>
      </c>
      <c r="E23" s="109">
        <f t="shared" si="11"/>
        <v>70.86</v>
      </c>
      <c r="F23" s="109">
        <f t="shared" si="11"/>
        <v>2.71</v>
      </c>
      <c r="G23" s="111">
        <f t="shared" si="5"/>
        <v>87.31</v>
      </c>
      <c r="H23" s="111">
        <f t="shared" si="6"/>
        <v>194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109.14</v>
      </c>
      <c r="E24" s="113">
        <f>ROUND(E23*(1+$G83),2)</f>
        <v>72.489999999999995</v>
      </c>
      <c r="F24" s="113">
        <f>ROUND(F23*(1+$G83),2)</f>
        <v>2.77</v>
      </c>
      <c r="G24" s="111">
        <f t="shared" si="0"/>
        <v>89.31</v>
      </c>
      <c r="H24" s="111">
        <f t="shared" si="1"/>
        <v>198.45</v>
      </c>
      <c r="I24" s="111"/>
      <c r="J24" s="111"/>
      <c r="K24" s="111"/>
      <c r="M24" s="57"/>
    </row>
    <row r="25" spans="2:13" ht="12" customHeight="1">
      <c r="B25" s="107">
        <f t="shared" si="2"/>
        <v>2027</v>
      </c>
      <c r="C25" s="112"/>
      <c r="D25" s="113">
        <f t="shared" ref="D25:F25" si="12">ROUND(D24*(1+$G84),2)</f>
        <v>111.65</v>
      </c>
      <c r="E25" s="113">
        <f t="shared" si="12"/>
        <v>74.16</v>
      </c>
      <c r="F25" s="113">
        <f t="shared" si="12"/>
        <v>2.83</v>
      </c>
      <c r="G25" s="111">
        <f t="shared" ref="G25:G30" si="13">ROUND(F25*(8.76*$G$65)+E25,2)</f>
        <v>91.34</v>
      </c>
      <c r="H25" s="111">
        <f t="shared" ref="H25:H30" si="14">ROUND(D25+G25,2)</f>
        <v>202.99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ref="D26:F26" si="15">ROUND(D25*(1+$G85),2)</f>
        <v>114.22</v>
      </c>
      <c r="E26" s="113">
        <f t="shared" si="15"/>
        <v>75.87</v>
      </c>
      <c r="F26" s="113">
        <f t="shared" si="15"/>
        <v>2.9</v>
      </c>
      <c r="G26" s="111">
        <f t="shared" si="13"/>
        <v>93.47</v>
      </c>
      <c r="H26" s="111">
        <f t="shared" si="14"/>
        <v>207.69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ref="D27:F27" si="16">ROUND(D26*(1+$G86),2)</f>
        <v>116.85</v>
      </c>
      <c r="E27" s="113">
        <f t="shared" si="16"/>
        <v>77.62</v>
      </c>
      <c r="F27" s="113">
        <f t="shared" si="16"/>
        <v>2.97</v>
      </c>
      <c r="G27" s="111">
        <f t="shared" si="13"/>
        <v>95.65</v>
      </c>
      <c r="H27" s="111">
        <f t="shared" si="14"/>
        <v>212.5</v>
      </c>
      <c r="I27" s="111"/>
      <c r="J27" s="111"/>
      <c r="K27" s="111"/>
      <c r="M27" s="57"/>
    </row>
    <row r="28" spans="2:13">
      <c r="B28" s="107">
        <f t="shared" si="2"/>
        <v>2030</v>
      </c>
      <c r="C28" s="112"/>
      <c r="D28" s="113">
        <f t="shared" ref="D28:D29" si="17">ROUND(D27*(1+$G87),2)</f>
        <v>119.54</v>
      </c>
      <c r="E28" s="113">
        <f t="shared" ref="E28:E29" si="18">ROUND(E27*(1+$G87),2)</f>
        <v>79.41</v>
      </c>
      <c r="F28" s="113">
        <f t="shared" ref="F28:F29" si="19">ROUND(F27*(1+$G87),2)</f>
        <v>3.04</v>
      </c>
      <c r="G28" s="111">
        <f t="shared" ref="G28:G29" si="20">ROUND(F28*(8.76*$G$65)+E28,2)</f>
        <v>97.86</v>
      </c>
      <c r="H28" s="111">
        <f t="shared" ref="H28:H29" si="21">ROUND(D28+G28,2)</f>
        <v>217.4</v>
      </c>
      <c r="I28" s="111"/>
      <c r="J28" s="111"/>
      <c r="K28" s="111"/>
      <c r="M28" s="57"/>
    </row>
    <row r="29" spans="2:13">
      <c r="B29" s="148">
        <f t="shared" si="2"/>
        <v>2031</v>
      </c>
      <c r="C29" s="149"/>
      <c r="D29" s="143">
        <f t="shared" si="17"/>
        <v>122.29</v>
      </c>
      <c r="E29" s="143">
        <f t="shared" si="18"/>
        <v>81.239999999999995</v>
      </c>
      <c r="F29" s="143">
        <f t="shared" si="19"/>
        <v>3.11</v>
      </c>
      <c r="G29" s="143">
        <f t="shared" si="20"/>
        <v>100.12</v>
      </c>
      <c r="H29" s="143">
        <f t="shared" si="21"/>
        <v>222.41</v>
      </c>
      <c r="I29" s="111"/>
      <c r="J29" s="111"/>
      <c r="K29" s="111"/>
      <c r="M29" s="57"/>
    </row>
    <row r="30" spans="2:13" s="145" customFormat="1">
      <c r="B30" s="148">
        <f t="shared" si="2"/>
        <v>2032</v>
      </c>
      <c r="C30" s="149"/>
      <c r="D30" s="185">
        <f t="shared" ref="D30:F30" si="22">ROUND(D29*(1+$G89),2)</f>
        <v>124.98</v>
      </c>
      <c r="E30" s="185">
        <f t="shared" si="22"/>
        <v>83.03</v>
      </c>
      <c r="F30" s="185">
        <f t="shared" si="22"/>
        <v>3.18</v>
      </c>
      <c r="G30" s="185">
        <f t="shared" si="13"/>
        <v>102.33</v>
      </c>
      <c r="H30" s="185">
        <f t="shared" si="14"/>
        <v>227.31</v>
      </c>
      <c r="I30" s="184"/>
      <c r="J30" s="184"/>
      <c r="K30" s="184"/>
      <c r="M30" s="57"/>
    </row>
    <row r="31" spans="2:13" s="145" customFormat="1">
      <c r="B31" s="148">
        <f t="shared" si="2"/>
        <v>2033</v>
      </c>
      <c r="C31" s="149"/>
      <c r="D31" s="143">
        <f t="shared" ref="D31:D32" si="23">ROUND(D30*(1+$G90),2)</f>
        <v>127.73</v>
      </c>
      <c r="E31" s="143">
        <f t="shared" ref="E31:E32" si="24">ROUND(E30*(1+$G90),2)</f>
        <v>84.86</v>
      </c>
      <c r="F31" s="143">
        <f t="shared" ref="F31:F32" si="25">ROUND(F30*(1+$G90),2)</f>
        <v>3.25</v>
      </c>
      <c r="G31" s="143">
        <f t="shared" ref="G31:G33" si="26">ROUND(F31*(8.76*$G$65)+E31,2)</f>
        <v>104.59</v>
      </c>
      <c r="H31" s="143">
        <f t="shared" ref="H31:H33" si="27">ROUND(D31+G31,2)</f>
        <v>232.32</v>
      </c>
      <c r="I31" s="111">
        <f>VLOOKUP(B31,'Table 4'!$B$13:$E$43,4,FALSE)</f>
        <v>5.53</v>
      </c>
      <c r="J31" s="111">
        <f t="shared" ref="J31:J40" si="28">ROUND($K$65*I31/1000,2)</f>
        <v>35.35</v>
      </c>
      <c r="K31" s="111">
        <f t="shared" ref="K31:K40" si="29">ROUND(H31*1000/8760/$G$65+J31,2)</f>
        <v>73.62</v>
      </c>
      <c r="M31" s="57"/>
    </row>
    <row r="32" spans="2:13" s="145" customFormat="1">
      <c r="B32" s="148">
        <f t="shared" si="2"/>
        <v>2034</v>
      </c>
      <c r="C32" s="149"/>
      <c r="D32" s="143">
        <f t="shared" si="23"/>
        <v>130.66999999999999</v>
      </c>
      <c r="E32" s="143">
        <f t="shared" si="24"/>
        <v>86.81</v>
      </c>
      <c r="F32" s="143">
        <f t="shared" si="25"/>
        <v>3.32</v>
      </c>
      <c r="G32" s="143">
        <f t="shared" si="26"/>
        <v>106.96</v>
      </c>
      <c r="H32" s="143">
        <f t="shared" si="27"/>
        <v>237.63</v>
      </c>
      <c r="I32" s="111">
        <f>VLOOKUP(B32,'Table 4'!$B$13:$E$43,4,FALSE)</f>
        <v>5.81</v>
      </c>
      <c r="J32" s="111">
        <f t="shared" si="28"/>
        <v>37.14</v>
      </c>
      <c r="K32" s="111">
        <f t="shared" si="29"/>
        <v>76.28</v>
      </c>
      <c r="M32" s="57"/>
    </row>
    <row r="33" spans="2:15">
      <c r="B33" s="107">
        <f t="shared" si="2"/>
        <v>2035</v>
      </c>
      <c r="C33" s="112"/>
      <c r="D33" s="111">
        <f>ROUND(D32*(1+$J83),2)</f>
        <v>133.68</v>
      </c>
      <c r="E33" s="109">
        <f>ROUND(E32*(1+$J83),2)</f>
        <v>88.81</v>
      </c>
      <c r="F33" s="109">
        <f>ROUND(F32*(1+$J83),2)</f>
        <v>3.4</v>
      </c>
      <c r="G33" s="111">
        <f t="shared" si="26"/>
        <v>109.45</v>
      </c>
      <c r="H33" s="111">
        <f t="shared" si="27"/>
        <v>243.13</v>
      </c>
      <c r="I33" s="111">
        <f>VLOOKUP(B33,'Table 4'!$B$13:$E$43,4,FALSE)</f>
        <v>6.03</v>
      </c>
      <c r="J33" s="111">
        <f t="shared" si="28"/>
        <v>38.54</v>
      </c>
      <c r="K33" s="111">
        <f t="shared" si="29"/>
        <v>78.59</v>
      </c>
      <c r="M33" s="57"/>
    </row>
    <row r="34" spans="2:15">
      <c r="B34" s="107">
        <f t="shared" si="2"/>
        <v>2036</v>
      </c>
      <c r="C34" s="112"/>
      <c r="D34" s="111">
        <f t="shared" ref="D34:F34" si="30">ROUND(D33*(1+$J84),2)</f>
        <v>136.75</v>
      </c>
      <c r="E34" s="109">
        <f t="shared" si="30"/>
        <v>90.85</v>
      </c>
      <c r="F34" s="109">
        <f t="shared" si="30"/>
        <v>3.48</v>
      </c>
      <c r="G34" s="111">
        <f t="shared" ref="G34:G40" si="31">ROUND(F34*(8.76*$G$65)+E34,2)</f>
        <v>111.98</v>
      </c>
      <c r="H34" s="111">
        <f t="shared" ref="H34:H40" si="32">ROUND(D34+G34,2)</f>
        <v>248.73</v>
      </c>
      <c r="I34" s="111">
        <f>VLOOKUP(B34,'Table 4'!$B$13:$E$43,4,FALSE)</f>
        <v>6.4</v>
      </c>
      <c r="J34" s="111">
        <f t="shared" si="28"/>
        <v>40.909999999999997</v>
      </c>
      <c r="K34" s="111">
        <f t="shared" si="29"/>
        <v>81.88</v>
      </c>
      <c r="M34" s="57"/>
    </row>
    <row r="35" spans="2:15">
      <c r="B35" s="107">
        <f t="shared" si="2"/>
        <v>2037</v>
      </c>
      <c r="C35" s="112"/>
      <c r="D35" s="111">
        <f t="shared" ref="D35:F35" si="33">ROUND(D34*(1+$J85),2)</f>
        <v>139.76</v>
      </c>
      <c r="E35" s="109">
        <f t="shared" si="33"/>
        <v>92.85</v>
      </c>
      <c r="F35" s="109">
        <f t="shared" si="33"/>
        <v>3.56</v>
      </c>
      <c r="G35" s="111">
        <f t="shared" si="31"/>
        <v>114.46</v>
      </c>
      <c r="H35" s="111">
        <f t="shared" si="32"/>
        <v>254.22</v>
      </c>
      <c r="I35" s="111">
        <f>VLOOKUP(B35,'Table 4'!$B$13:$E$43,4,FALSE)</f>
        <v>6.58</v>
      </c>
      <c r="J35" s="111">
        <f t="shared" si="28"/>
        <v>42.06</v>
      </c>
      <c r="K35" s="111">
        <f t="shared" si="29"/>
        <v>83.94</v>
      </c>
      <c r="M35" s="57"/>
    </row>
    <row r="36" spans="2:15">
      <c r="B36" s="107">
        <f t="shared" si="2"/>
        <v>2038</v>
      </c>
      <c r="C36" s="112"/>
      <c r="D36" s="111">
        <f t="shared" ref="D36:F36" si="34">ROUND(D35*(1+$J86),2)</f>
        <v>142.83000000000001</v>
      </c>
      <c r="E36" s="109">
        <f t="shared" si="34"/>
        <v>94.89</v>
      </c>
      <c r="F36" s="109">
        <f t="shared" si="34"/>
        <v>3.64</v>
      </c>
      <c r="G36" s="111">
        <f t="shared" si="31"/>
        <v>116.99</v>
      </c>
      <c r="H36" s="111">
        <f t="shared" si="32"/>
        <v>259.82</v>
      </c>
      <c r="I36" s="111">
        <f>VLOOKUP(B36,'Table 4'!$B$13:$E$43,4,FALSE)</f>
        <v>6.87</v>
      </c>
      <c r="J36" s="111">
        <f t="shared" si="28"/>
        <v>43.91</v>
      </c>
      <c r="K36" s="111">
        <f t="shared" si="29"/>
        <v>86.71</v>
      </c>
      <c r="M36" s="57"/>
    </row>
    <row r="37" spans="2:15">
      <c r="B37" s="107">
        <f t="shared" si="2"/>
        <v>2039</v>
      </c>
      <c r="C37" s="112"/>
      <c r="D37" s="111">
        <f t="shared" ref="D37:F37" si="35">ROUND(D36*(1+$J87),2)</f>
        <v>145.97</v>
      </c>
      <c r="E37" s="109">
        <f t="shared" si="35"/>
        <v>96.98</v>
      </c>
      <c r="F37" s="109">
        <f t="shared" si="35"/>
        <v>3.72</v>
      </c>
      <c r="G37" s="111">
        <f t="shared" si="31"/>
        <v>119.56</v>
      </c>
      <c r="H37" s="111">
        <f t="shared" si="32"/>
        <v>265.52999999999997</v>
      </c>
      <c r="I37" s="111">
        <f>VLOOKUP(B37,'Table 4'!$B$13:$E$43,4,FALSE)</f>
        <v>7.03</v>
      </c>
      <c r="J37" s="111">
        <f t="shared" si="28"/>
        <v>44.94</v>
      </c>
      <c r="K37" s="111">
        <f t="shared" si="29"/>
        <v>88.68</v>
      </c>
      <c r="M37" s="57"/>
    </row>
    <row r="38" spans="2:15">
      <c r="B38" s="107">
        <f t="shared" si="2"/>
        <v>2040</v>
      </c>
      <c r="C38" s="112"/>
      <c r="D38" s="111">
        <f t="shared" ref="D38:F38" si="36">ROUND(D37*(1+$J88),2)</f>
        <v>149.18</v>
      </c>
      <c r="E38" s="109">
        <f t="shared" si="36"/>
        <v>99.11</v>
      </c>
      <c r="F38" s="109">
        <f t="shared" si="36"/>
        <v>3.8</v>
      </c>
      <c r="G38" s="111">
        <f t="shared" si="31"/>
        <v>122.18</v>
      </c>
      <c r="H38" s="111">
        <f t="shared" si="32"/>
        <v>271.36</v>
      </c>
      <c r="I38" s="111">
        <f>VLOOKUP(B38,'Table 4'!$B$13:$E$43,4,FALSE)</f>
        <v>7.21</v>
      </c>
      <c r="J38" s="111">
        <f t="shared" si="28"/>
        <v>46.09</v>
      </c>
      <c r="K38" s="111">
        <f t="shared" si="29"/>
        <v>90.79</v>
      </c>
      <c r="M38" s="57"/>
    </row>
    <row r="39" spans="2:15">
      <c r="B39" s="107">
        <f t="shared" si="2"/>
        <v>2041</v>
      </c>
      <c r="C39" s="112"/>
      <c r="D39" s="111">
        <f t="shared" ref="D39:F39" si="37">ROUND(D38*(1+$J89),2)</f>
        <v>152.46</v>
      </c>
      <c r="E39" s="109">
        <f t="shared" si="37"/>
        <v>101.29</v>
      </c>
      <c r="F39" s="109">
        <f t="shared" si="37"/>
        <v>3.88</v>
      </c>
      <c r="G39" s="111">
        <f t="shared" si="31"/>
        <v>124.84</v>
      </c>
      <c r="H39" s="111">
        <f t="shared" si="32"/>
        <v>277.3</v>
      </c>
      <c r="I39" s="111">
        <f>VLOOKUP(B39,'Table 4'!$B$13:$E$43,4,FALSE)</f>
        <v>7.37</v>
      </c>
      <c r="J39" s="111">
        <f t="shared" si="28"/>
        <v>47.11</v>
      </c>
      <c r="K39" s="111">
        <f t="shared" si="29"/>
        <v>92.79</v>
      </c>
      <c r="M39" s="57"/>
    </row>
    <row r="40" spans="2:15">
      <c r="B40" s="107">
        <f t="shared" si="2"/>
        <v>2042</v>
      </c>
      <c r="C40" s="112"/>
      <c r="D40" s="111">
        <f t="shared" ref="D40:F40" si="38">ROUND(D39*(1+$J90),2)</f>
        <v>155.81</v>
      </c>
      <c r="E40" s="109">
        <f t="shared" si="38"/>
        <v>103.52</v>
      </c>
      <c r="F40" s="109">
        <f t="shared" si="38"/>
        <v>3.97</v>
      </c>
      <c r="G40" s="111">
        <f t="shared" si="31"/>
        <v>127.62</v>
      </c>
      <c r="H40" s="111">
        <f t="shared" si="32"/>
        <v>283.43</v>
      </c>
      <c r="I40" s="111">
        <f>VLOOKUP(B40,'Table 4'!$B$13:$E$43,4,FALSE)</f>
        <v>5.03</v>
      </c>
      <c r="J40" s="111">
        <f t="shared" si="28"/>
        <v>32.15</v>
      </c>
      <c r="K40" s="111">
        <f t="shared" si="29"/>
        <v>78.84</v>
      </c>
      <c r="M40" s="5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87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69.3%)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6,392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108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82</v>
      </c>
      <c r="F58" s="118">
        <f>C69</f>
        <v>413.5678125</v>
      </c>
      <c r="G58" s="57">
        <f>F58/F60</f>
        <v>0.86778904695639725</v>
      </c>
      <c r="H58" s="132">
        <f>C70</f>
        <v>1334.2100235755099</v>
      </c>
      <c r="I58" s="134">
        <f>C73</f>
        <v>57.933984723786267</v>
      </c>
    </row>
    <row r="59" spans="3:11">
      <c r="C59" s="145" t="s">
        <v>83</v>
      </c>
      <c r="F59" s="48">
        <f>D69</f>
        <v>63.008625000000002</v>
      </c>
      <c r="G59" s="44">
        <f>1-G58</f>
        <v>0.13221095304360275</v>
      </c>
      <c r="H59" s="133">
        <f>D70</f>
        <v>341.60689307865113</v>
      </c>
      <c r="I59" s="135">
        <f>D73</f>
        <v>58.211939462399997</v>
      </c>
    </row>
    <row r="60" spans="3:11">
      <c r="C60" s="145" t="s">
        <v>45</v>
      </c>
      <c r="F60" s="118">
        <f>F58+F59</f>
        <v>476.5764375</v>
      </c>
      <c r="G60" s="57">
        <f>G58+G59</f>
        <v>1</v>
      </c>
      <c r="H60" s="132">
        <f>ROUND(((F58*H58)+(F59*H59))/F60,0)</f>
        <v>1203</v>
      </c>
      <c r="I60" s="134">
        <f>ROUND(((F58*I58)+(F59*I59))/F60,2)</f>
        <v>57.97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CCCT Dry "J" - Turbine</v>
      </c>
      <c r="D63" s="121"/>
      <c r="E63" s="121"/>
      <c r="F63" s="104">
        <f>C69</f>
        <v>413.5678125</v>
      </c>
      <c r="G63" s="57">
        <f>C77</f>
        <v>0.78</v>
      </c>
      <c r="H63" s="168">
        <f>G63*F63</f>
        <v>322.58289375000004</v>
      </c>
      <c r="I63" s="57">
        <f>H63/H65</f>
        <v>0.97709776148654981</v>
      </c>
      <c r="J63" s="120">
        <f>C74</f>
        <v>2.2696214540418311</v>
      </c>
      <c r="K63" s="122">
        <f>C75</f>
        <v>6326</v>
      </c>
    </row>
    <row r="64" spans="3:11">
      <c r="C64" s="147" t="str">
        <f>C59</f>
        <v>CCCT Dry "J" - Duct Firing</v>
      </c>
      <c r="D64" s="121"/>
      <c r="E64" s="121"/>
      <c r="F64" s="43">
        <f>D69</f>
        <v>63.008625000000002</v>
      </c>
      <c r="G64" s="44">
        <f>D77</f>
        <v>0.12</v>
      </c>
      <c r="H64" s="169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45" t="s">
        <v>50</v>
      </c>
      <c r="F65" s="104">
        <f>F63+F64</f>
        <v>476.5764375</v>
      </c>
      <c r="G65" s="123">
        <f>ROUND(H65/F65,3)</f>
        <v>0.69299999999999995</v>
      </c>
      <c r="H65" s="168">
        <f>SUM(H63:H64)</f>
        <v>330.14392875000004</v>
      </c>
      <c r="I65" s="57">
        <f>I63+I64</f>
        <v>1</v>
      </c>
      <c r="J65" s="120">
        <f>ROUND(($I63*J63)+($I64*J64),2)</f>
        <v>2.2200000000000002</v>
      </c>
      <c r="K65" s="124">
        <f>ROUND(($I63*K63)+($I64*K64),0)</f>
        <v>6392</v>
      </c>
    </row>
    <row r="66" spans="3:11">
      <c r="G66" s="123"/>
      <c r="I66" s="57"/>
      <c r="J66" s="120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- 2015 IRP - Table 6.1 &amp; 6.2 - Page 92</v>
      </c>
      <c r="F68" s="125"/>
      <c r="G68" s="125"/>
      <c r="H68" s="125"/>
      <c r="I68" s="125"/>
      <c r="J68" s="125"/>
      <c r="K68" s="126"/>
    </row>
    <row r="69" spans="3:11">
      <c r="C69" s="104">
        <v>413.5678125</v>
      </c>
      <c r="D69" s="104">
        <v>63.008625000000002</v>
      </c>
      <c r="E69" s="104" t="s">
        <v>77</v>
      </c>
      <c r="H69" s="127"/>
    </row>
    <row r="70" spans="3:11">
      <c r="C70" s="119">
        <v>1334.2100235755099</v>
      </c>
      <c r="D70" s="119">
        <v>341.60689307865113</v>
      </c>
      <c r="E70" s="104" t="s">
        <v>78</v>
      </c>
    </row>
    <row r="71" spans="3:11">
      <c r="C71" s="120">
        <v>21.292537645386268</v>
      </c>
      <c r="D71" s="120">
        <v>4.8600000000000003</v>
      </c>
      <c r="E71" s="104" t="s">
        <v>79</v>
      </c>
    </row>
    <row r="72" spans="3:11">
      <c r="C72" s="49">
        <v>36.641447078399999</v>
      </c>
      <c r="D72" s="49">
        <v>53.351939462399997</v>
      </c>
      <c r="E72" s="104" t="s">
        <v>75</v>
      </c>
    </row>
    <row r="73" spans="3:11">
      <c r="C73" s="120">
        <f>C71+C72</f>
        <v>57.933984723786267</v>
      </c>
      <c r="D73" s="120">
        <f>D71+D72</f>
        <v>58.211939462399997</v>
      </c>
      <c r="E73" s="104" t="s">
        <v>80</v>
      </c>
    </row>
    <row r="74" spans="3:11">
      <c r="C74" s="120">
        <v>2.2696214540418311</v>
      </c>
      <c r="D74" s="120">
        <v>0.16</v>
      </c>
      <c r="E74" s="104" t="s">
        <v>81</v>
      </c>
    </row>
    <row r="75" spans="3:11">
      <c r="C75" s="124">
        <v>6326</v>
      </c>
      <c r="D75" s="124">
        <v>9211</v>
      </c>
      <c r="E75" s="104" t="s">
        <v>53</v>
      </c>
    </row>
    <row r="76" spans="3:11">
      <c r="C76" s="142">
        <v>7.2562879502455491E-2</v>
      </c>
      <c r="D76" s="142">
        <v>7.2562879502455491E-2</v>
      </c>
      <c r="E76" s="104" t="s">
        <v>54</v>
      </c>
    </row>
    <row r="77" spans="3:11">
      <c r="C77" s="128">
        <v>0.78</v>
      </c>
      <c r="D77" s="128">
        <v>0.12</v>
      </c>
      <c r="E77" s="104" t="s">
        <v>55</v>
      </c>
    </row>
    <row r="78" spans="3:11">
      <c r="D78" s="57">
        <f>ROUND(H65/F65,3)</f>
        <v>0.69299999999999995</v>
      </c>
      <c r="E78" s="104" t="s">
        <v>56</v>
      </c>
    </row>
    <row r="79" spans="3:11">
      <c r="D79" s="123"/>
      <c r="E79" s="67"/>
    </row>
    <row r="80" spans="3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39">C83+1</f>
        <v>2018</v>
      </c>
      <c r="D84" s="57">
        <v>1.9E-2</v>
      </c>
      <c r="F84" s="129">
        <f t="shared" ref="F84:F91" si="40">F83+1</f>
        <v>2027</v>
      </c>
      <c r="G84" s="57">
        <v>2.3E-2</v>
      </c>
      <c r="I84" s="129">
        <f t="shared" ref="I84:I91" si="41">I83+1</f>
        <v>2036</v>
      </c>
      <c r="J84" s="57">
        <v>2.3E-2</v>
      </c>
    </row>
    <row r="85" spans="3:15">
      <c r="C85" s="129">
        <f t="shared" si="39"/>
        <v>2019</v>
      </c>
      <c r="D85" s="57">
        <v>2.1999999999999999E-2</v>
      </c>
      <c r="F85" s="129">
        <f t="shared" si="40"/>
        <v>2028</v>
      </c>
      <c r="G85" s="57">
        <v>2.3E-2</v>
      </c>
      <c r="I85" s="129">
        <f t="shared" si="41"/>
        <v>2037</v>
      </c>
      <c r="J85" s="57">
        <v>2.1999999999999999E-2</v>
      </c>
    </row>
    <row r="86" spans="3:15">
      <c r="C86" s="129">
        <f t="shared" si="39"/>
        <v>2020</v>
      </c>
      <c r="D86" s="57">
        <v>2.5999999999999999E-2</v>
      </c>
      <c r="F86" s="129">
        <f t="shared" si="40"/>
        <v>2029</v>
      </c>
      <c r="G86" s="57">
        <v>2.3E-2</v>
      </c>
      <c r="I86" s="129">
        <f t="shared" si="41"/>
        <v>2038</v>
      </c>
      <c r="J86" s="57">
        <v>2.1999999999999999E-2</v>
      </c>
    </row>
    <row r="87" spans="3:15">
      <c r="C87" s="129">
        <f t="shared" si="39"/>
        <v>2021</v>
      </c>
      <c r="D87" s="57">
        <v>2.4E-2</v>
      </c>
      <c r="F87" s="129">
        <f t="shared" si="40"/>
        <v>2030</v>
      </c>
      <c r="G87" s="57">
        <v>2.3E-2</v>
      </c>
      <c r="I87" s="129">
        <f t="shared" si="41"/>
        <v>2039</v>
      </c>
      <c r="J87" s="57">
        <v>2.1999999999999999E-2</v>
      </c>
    </row>
    <row r="88" spans="3:15">
      <c r="C88" s="129">
        <f t="shared" si="39"/>
        <v>2022</v>
      </c>
      <c r="D88" s="57">
        <v>2.3E-2</v>
      </c>
      <c r="F88" s="129">
        <f t="shared" si="40"/>
        <v>2031</v>
      </c>
      <c r="G88" s="57">
        <v>2.3E-2</v>
      </c>
      <c r="I88" s="129">
        <f t="shared" si="41"/>
        <v>2040</v>
      </c>
      <c r="J88" s="57">
        <v>2.1999999999999999E-2</v>
      </c>
    </row>
    <row r="89" spans="3:15" s="106" customFormat="1">
      <c r="C89" s="129">
        <f t="shared" si="39"/>
        <v>2023</v>
      </c>
      <c r="D89" s="57">
        <v>2.3E-2</v>
      </c>
      <c r="F89" s="129">
        <f t="shared" si="40"/>
        <v>2032</v>
      </c>
      <c r="G89" s="57">
        <v>2.1999999999999999E-2</v>
      </c>
      <c r="I89" s="129">
        <f t="shared" si="41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39"/>
        <v>2024</v>
      </c>
      <c r="D90" s="57">
        <v>2.3E-2</v>
      </c>
      <c r="F90" s="129">
        <f t="shared" si="40"/>
        <v>2033</v>
      </c>
      <c r="G90" s="57">
        <v>2.1999999999999999E-2</v>
      </c>
      <c r="I90" s="129">
        <f t="shared" si="41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39"/>
        <v>2025</v>
      </c>
      <c r="D91" s="57">
        <v>2.3E-2</v>
      </c>
      <c r="F91" s="129">
        <f t="shared" si="40"/>
        <v>2034</v>
      </c>
      <c r="G91" s="57">
        <v>2.3E-2</v>
      </c>
      <c r="I91" s="129">
        <f t="shared" si="41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E8" sqref="E8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DJohns- 200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589</v>
      </c>
      <c r="D14" s="109">
        <f>ROUND(C14*$C$76,2)</f>
        <v>43.42</v>
      </c>
      <c r="E14" s="110">
        <f>$I$60</f>
        <v>71.7</v>
      </c>
      <c r="F14" s="110">
        <f>$J$65</f>
        <v>7.53</v>
      </c>
      <c r="G14" s="111">
        <f t="shared" ref="G14:G40" si="0">ROUND(F14*(8.76*$G$65)+E14,2)</f>
        <v>93.47</v>
      </c>
      <c r="H14" s="111">
        <f t="shared" ref="H14:H40" si="1">ROUND(D14+G14,2)</f>
        <v>136.88999999999999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23" si="3">ROUND(D14*(1+$D83),2)</f>
        <v>44.29</v>
      </c>
      <c r="E15" s="109">
        <f t="shared" si="3"/>
        <v>73.13</v>
      </c>
      <c r="F15" s="109">
        <f t="shared" si="3"/>
        <v>7.68</v>
      </c>
      <c r="G15" s="113">
        <f t="shared" si="0"/>
        <v>95.33</v>
      </c>
      <c r="H15" s="113">
        <f t="shared" si="1"/>
        <v>139.62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45.13</v>
      </c>
      <c r="E16" s="109">
        <f t="shared" si="3"/>
        <v>74.52</v>
      </c>
      <c r="F16" s="109">
        <f t="shared" si="3"/>
        <v>7.83</v>
      </c>
      <c r="G16" s="111">
        <f t="shared" si="0"/>
        <v>97.15</v>
      </c>
      <c r="H16" s="111">
        <f t="shared" si="1"/>
        <v>142.28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46.12</v>
      </c>
      <c r="E17" s="109">
        <f t="shared" si="3"/>
        <v>76.16</v>
      </c>
      <c r="F17" s="109">
        <f t="shared" si="3"/>
        <v>8</v>
      </c>
      <c r="G17" s="111">
        <f t="shared" si="0"/>
        <v>99.29</v>
      </c>
      <c r="H17" s="111">
        <f t="shared" si="1"/>
        <v>145.41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si="3"/>
        <v>47.32</v>
      </c>
      <c r="E18" s="109">
        <f t="shared" si="3"/>
        <v>78.14</v>
      </c>
      <c r="F18" s="109">
        <f t="shared" si="3"/>
        <v>8.2100000000000009</v>
      </c>
      <c r="G18" s="111">
        <f t="shared" si="0"/>
        <v>101.87</v>
      </c>
      <c r="H18" s="111">
        <f t="shared" si="1"/>
        <v>149.19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si="3"/>
        <v>48.46</v>
      </c>
      <c r="E19" s="109">
        <f t="shared" si="3"/>
        <v>80.02</v>
      </c>
      <c r="F19" s="109">
        <f t="shared" si="3"/>
        <v>8.41</v>
      </c>
      <c r="G19" s="111">
        <f t="shared" si="0"/>
        <v>104.33</v>
      </c>
      <c r="H19" s="111">
        <f t="shared" si="1"/>
        <v>152.79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si="3"/>
        <v>49.57</v>
      </c>
      <c r="E20" s="109">
        <f t="shared" si="3"/>
        <v>81.86</v>
      </c>
      <c r="F20" s="109">
        <f t="shared" si="3"/>
        <v>8.6</v>
      </c>
      <c r="G20" s="111">
        <f t="shared" si="0"/>
        <v>106.72</v>
      </c>
      <c r="H20" s="111">
        <f t="shared" si="1"/>
        <v>156.29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si="3"/>
        <v>50.71</v>
      </c>
      <c r="E21" s="109">
        <f t="shared" si="3"/>
        <v>83.74</v>
      </c>
      <c r="F21" s="109">
        <f t="shared" si="3"/>
        <v>8.8000000000000007</v>
      </c>
      <c r="G21" s="111">
        <f t="shared" si="0"/>
        <v>109.18</v>
      </c>
      <c r="H21" s="111">
        <f t="shared" si="1"/>
        <v>159.88999999999999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si="3"/>
        <v>51.88</v>
      </c>
      <c r="E22" s="109">
        <f t="shared" si="3"/>
        <v>85.67</v>
      </c>
      <c r="F22" s="109">
        <f t="shared" si="3"/>
        <v>9</v>
      </c>
      <c r="G22" s="111">
        <f t="shared" si="0"/>
        <v>111.69</v>
      </c>
      <c r="H22" s="111">
        <f t="shared" si="1"/>
        <v>163.57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si="3"/>
        <v>53.07</v>
      </c>
      <c r="E23" s="109">
        <f t="shared" si="3"/>
        <v>87.64</v>
      </c>
      <c r="F23" s="109">
        <f t="shared" si="3"/>
        <v>9.2100000000000009</v>
      </c>
      <c r="G23" s="111">
        <f t="shared" si="0"/>
        <v>114.26</v>
      </c>
      <c r="H23" s="111">
        <f t="shared" si="1"/>
        <v>167.33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54.29</v>
      </c>
      <c r="E24" s="113">
        <f>ROUND(E23*(1+$G83),2)</f>
        <v>89.66</v>
      </c>
      <c r="F24" s="113">
        <f>ROUND(F23*(1+$G83),2)</f>
        <v>9.42</v>
      </c>
      <c r="G24" s="111">
        <f t="shared" si="0"/>
        <v>116.89</v>
      </c>
      <c r="H24" s="111">
        <f t="shared" si="1"/>
        <v>171.18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32" si="4">ROUND(D24*(1+$G84),2)</f>
        <v>55.54</v>
      </c>
      <c r="E25" s="113">
        <f t="shared" si="4"/>
        <v>91.72</v>
      </c>
      <c r="F25" s="113">
        <f t="shared" si="4"/>
        <v>9.64</v>
      </c>
      <c r="G25" s="111">
        <f t="shared" si="0"/>
        <v>119.59</v>
      </c>
      <c r="H25" s="111">
        <f t="shared" si="1"/>
        <v>175.13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si="4"/>
        <v>56.82</v>
      </c>
      <c r="E26" s="113">
        <f t="shared" si="4"/>
        <v>93.83</v>
      </c>
      <c r="F26" s="113">
        <f t="shared" si="4"/>
        <v>9.86</v>
      </c>
      <c r="G26" s="111">
        <f t="shared" si="0"/>
        <v>122.33</v>
      </c>
      <c r="H26" s="111">
        <f t="shared" si="1"/>
        <v>179.15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si="4"/>
        <v>58.13</v>
      </c>
      <c r="E27" s="113">
        <f t="shared" si="4"/>
        <v>95.99</v>
      </c>
      <c r="F27" s="113">
        <f t="shared" si="4"/>
        <v>10.09</v>
      </c>
      <c r="G27" s="111">
        <f t="shared" si="0"/>
        <v>125.16</v>
      </c>
      <c r="H27" s="111">
        <f t="shared" si="1"/>
        <v>183.29</v>
      </c>
      <c r="I27" s="111"/>
      <c r="J27" s="111"/>
      <c r="K27" s="111"/>
      <c r="M27" s="57"/>
    </row>
    <row r="28" spans="2:13" s="145" customFormat="1">
      <c r="B28" s="148">
        <f t="shared" si="2"/>
        <v>2030</v>
      </c>
      <c r="C28" s="149"/>
      <c r="D28" s="143">
        <f t="shared" si="4"/>
        <v>59.47</v>
      </c>
      <c r="E28" s="143">
        <f t="shared" si="4"/>
        <v>98.2</v>
      </c>
      <c r="F28" s="143">
        <f t="shared" si="4"/>
        <v>10.32</v>
      </c>
      <c r="G28" s="143">
        <f t="shared" si="0"/>
        <v>128.03</v>
      </c>
      <c r="H28" s="143">
        <f t="shared" si="1"/>
        <v>187.5</v>
      </c>
      <c r="I28" s="111"/>
      <c r="J28" s="111"/>
      <c r="K28" s="111"/>
      <c r="M28" s="67"/>
    </row>
    <row r="29" spans="2:13" s="145" customFormat="1">
      <c r="B29" s="148">
        <f t="shared" si="2"/>
        <v>2031</v>
      </c>
      <c r="C29" s="149"/>
      <c r="D29" s="143">
        <f t="shared" si="4"/>
        <v>60.84</v>
      </c>
      <c r="E29" s="143">
        <f t="shared" si="4"/>
        <v>100.46</v>
      </c>
      <c r="F29" s="143">
        <f t="shared" si="4"/>
        <v>10.56</v>
      </c>
      <c r="G29" s="143">
        <f t="shared" si="0"/>
        <v>130.99</v>
      </c>
      <c r="H29" s="143">
        <f t="shared" si="1"/>
        <v>191.83</v>
      </c>
      <c r="I29" s="111"/>
      <c r="J29" s="111"/>
      <c r="K29" s="111"/>
      <c r="M29" s="67"/>
    </row>
    <row r="30" spans="2:13" s="145" customFormat="1">
      <c r="B30" s="148">
        <f t="shared" si="2"/>
        <v>2032</v>
      </c>
      <c r="C30" s="149"/>
      <c r="D30" s="185">
        <f t="shared" si="4"/>
        <v>62.18</v>
      </c>
      <c r="E30" s="185">
        <f t="shared" si="4"/>
        <v>102.67</v>
      </c>
      <c r="F30" s="185">
        <f t="shared" si="4"/>
        <v>10.79</v>
      </c>
      <c r="G30" s="185">
        <f t="shared" si="0"/>
        <v>133.86000000000001</v>
      </c>
      <c r="H30" s="185">
        <f t="shared" si="1"/>
        <v>196.04</v>
      </c>
      <c r="I30" s="184"/>
      <c r="J30" s="184"/>
      <c r="K30" s="184"/>
      <c r="M30" s="67"/>
    </row>
    <row r="31" spans="2:13" s="145" customFormat="1">
      <c r="B31" s="148">
        <f t="shared" si="2"/>
        <v>2033</v>
      </c>
      <c r="C31" s="149"/>
      <c r="D31" s="143">
        <f t="shared" si="4"/>
        <v>63.55</v>
      </c>
      <c r="E31" s="143">
        <f t="shared" si="4"/>
        <v>104.93</v>
      </c>
      <c r="F31" s="143">
        <f t="shared" si="4"/>
        <v>11.03</v>
      </c>
      <c r="G31" s="143">
        <f t="shared" si="0"/>
        <v>136.82</v>
      </c>
      <c r="H31" s="143">
        <f t="shared" si="1"/>
        <v>200.37</v>
      </c>
      <c r="I31" s="111">
        <f>VLOOKUP(B31,'Table 4'!$B$13:$E$43,4,FALSE)</f>
        <v>5.53</v>
      </c>
      <c r="J31" s="111">
        <f t="shared" ref="J31:J40" si="5">ROUND($K$65*I31/1000,2)</f>
        <v>53.17</v>
      </c>
      <c r="K31" s="111">
        <f t="shared" ref="K31:K40" si="6">ROUND(H31*1000/8760/$G$65+J31,2)</f>
        <v>122.48</v>
      </c>
      <c r="M31" s="67"/>
    </row>
    <row r="32" spans="2:13" s="145" customFormat="1">
      <c r="B32" s="148">
        <f t="shared" si="2"/>
        <v>2034</v>
      </c>
      <c r="C32" s="149"/>
      <c r="D32" s="143">
        <f t="shared" si="4"/>
        <v>65.010000000000005</v>
      </c>
      <c r="E32" s="143">
        <f t="shared" si="4"/>
        <v>107.34</v>
      </c>
      <c r="F32" s="143">
        <f t="shared" si="4"/>
        <v>11.28</v>
      </c>
      <c r="G32" s="143">
        <f t="shared" si="0"/>
        <v>139.94999999999999</v>
      </c>
      <c r="H32" s="143">
        <f t="shared" si="1"/>
        <v>204.96</v>
      </c>
      <c r="I32" s="111">
        <f>VLOOKUP(B32,'Table 4'!$B$13:$E$43,4,FALSE)</f>
        <v>5.81</v>
      </c>
      <c r="J32" s="111">
        <f t="shared" si="5"/>
        <v>55.86</v>
      </c>
      <c r="K32" s="111">
        <f t="shared" si="6"/>
        <v>126.76</v>
      </c>
      <c r="M32" s="67"/>
    </row>
    <row r="33" spans="2:15">
      <c r="B33" s="107">
        <f t="shared" si="2"/>
        <v>2035</v>
      </c>
      <c r="C33" s="112"/>
      <c r="D33" s="111">
        <f>ROUND(D32*(1+$J83),2)</f>
        <v>66.510000000000005</v>
      </c>
      <c r="E33" s="109">
        <f>ROUND(E32*(1+$J83),2)</f>
        <v>109.81</v>
      </c>
      <c r="F33" s="109">
        <f>ROUND(F32*(1+$J83),2)</f>
        <v>11.54</v>
      </c>
      <c r="G33" s="111">
        <f t="shared" si="0"/>
        <v>143.16999999999999</v>
      </c>
      <c r="H33" s="111">
        <f t="shared" si="1"/>
        <v>209.68</v>
      </c>
      <c r="I33" s="111">
        <f>VLOOKUP(B33,'Table 4'!$B$13:$E$43,4,FALSE)</f>
        <v>6.03</v>
      </c>
      <c r="J33" s="111">
        <f t="shared" si="5"/>
        <v>57.97</v>
      </c>
      <c r="K33" s="111">
        <f t="shared" si="6"/>
        <v>130.5</v>
      </c>
      <c r="M33" s="67"/>
    </row>
    <row r="34" spans="2:15">
      <c r="B34" s="107">
        <f t="shared" si="2"/>
        <v>2036</v>
      </c>
      <c r="C34" s="112"/>
      <c r="D34" s="111">
        <f t="shared" ref="D34:F40" si="7">ROUND(D33*(1+$J84),2)</f>
        <v>68.040000000000006</v>
      </c>
      <c r="E34" s="109">
        <f t="shared" si="7"/>
        <v>112.34</v>
      </c>
      <c r="F34" s="109">
        <f t="shared" si="7"/>
        <v>11.81</v>
      </c>
      <c r="G34" s="111">
        <f t="shared" si="0"/>
        <v>146.47999999999999</v>
      </c>
      <c r="H34" s="111">
        <f t="shared" si="1"/>
        <v>214.52</v>
      </c>
      <c r="I34" s="111">
        <f>VLOOKUP(B34,'Table 4'!$B$13:$E$43,4,FALSE)</f>
        <v>6.4</v>
      </c>
      <c r="J34" s="111">
        <f t="shared" si="5"/>
        <v>61.53</v>
      </c>
      <c r="K34" s="111">
        <f t="shared" si="6"/>
        <v>135.74</v>
      </c>
      <c r="M34" s="67"/>
    </row>
    <row r="35" spans="2:15">
      <c r="B35" s="107">
        <f t="shared" si="2"/>
        <v>2037</v>
      </c>
      <c r="C35" s="112"/>
      <c r="D35" s="111">
        <f t="shared" si="7"/>
        <v>69.540000000000006</v>
      </c>
      <c r="E35" s="109">
        <f t="shared" si="7"/>
        <v>114.81</v>
      </c>
      <c r="F35" s="109">
        <f t="shared" si="7"/>
        <v>12.07</v>
      </c>
      <c r="G35" s="111">
        <f t="shared" si="0"/>
        <v>149.69999999999999</v>
      </c>
      <c r="H35" s="111">
        <f t="shared" si="1"/>
        <v>219.24</v>
      </c>
      <c r="I35" s="111">
        <f>VLOOKUP(B35,'Table 4'!$B$13:$E$43,4,FALSE)</f>
        <v>6.58</v>
      </c>
      <c r="J35" s="111">
        <f t="shared" si="5"/>
        <v>63.26</v>
      </c>
      <c r="K35" s="111">
        <f t="shared" si="6"/>
        <v>139.1</v>
      </c>
      <c r="M35" s="67"/>
    </row>
    <row r="36" spans="2:15">
      <c r="B36" s="107">
        <f t="shared" si="2"/>
        <v>2038</v>
      </c>
      <c r="C36" s="112"/>
      <c r="D36" s="111">
        <f t="shared" si="7"/>
        <v>71.069999999999993</v>
      </c>
      <c r="E36" s="109">
        <f t="shared" si="7"/>
        <v>117.34</v>
      </c>
      <c r="F36" s="109">
        <f t="shared" si="7"/>
        <v>12.34</v>
      </c>
      <c r="G36" s="111">
        <f t="shared" si="0"/>
        <v>153.01</v>
      </c>
      <c r="H36" s="111">
        <f t="shared" si="1"/>
        <v>224.08</v>
      </c>
      <c r="I36" s="111">
        <f>VLOOKUP(B36,'Table 4'!$B$13:$E$43,4,FALSE)</f>
        <v>6.87</v>
      </c>
      <c r="J36" s="111">
        <f t="shared" si="5"/>
        <v>66.05</v>
      </c>
      <c r="K36" s="111">
        <f t="shared" si="6"/>
        <v>143.56</v>
      </c>
      <c r="M36" s="67"/>
    </row>
    <row r="37" spans="2:15">
      <c r="B37" s="107">
        <f t="shared" si="2"/>
        <v>2039</v>
      </c>
      <c r="C37" s="112"/>
      <c r="D37" s="111">
        <f t="shared" si="7"/>
        <v>72.63</v>
      </c>
      <c r="E37" s="109">
        <f t="shared" si="7"/>
        <v>119.92</v>
      </c>
      <c r="F37" s="109">
        <f t="shared" si="7"/>
        <v>12.61</v>
      </c>
      <c r="G37" s="111">
        <f t="shared" si="0"/>
        <v>156.37</v>
      </c>
      <c r="H37" s="111">
        <f t="shared" si="1"/>
        <v>229</v>
      </c>
      <c r="I37" s="111">
        <f>VLOOKUP(B37,'Table 4'!$B$13:$E$43,4,FALSE)</f>
        <v>7.03</v>
      </c>
      <c r="J37" s="111">
        <f t="shared" si="5"/>
        <v>67.59</v>
      </c>
      <c r="K37" s="111">
        <f t="shared" si="6"/>
        <v>146.81</v>
      </c>
      <c r="M37" s="67"/>
    </row>
    <row r="38" spans="2:15">
      <c r="B38" s="107">
        <f t="shared" si="2"/>
        <v>2040</v>
      </c>
      <c r="C38" s="112"/>
      <c r="D38" s="111">
        <f t="shared" si="7"/>
        <v>74.23</v>
      </c>
      <c r="E38" s="109">
        <f t="shared" si="7"/>
        <v>122.56</v>
      </c>
      <c r="F38" s="109">
        <f t="shared" si="7"/>
        <v>12.89</v>
      </c>
      <c r="G38" s="111">
        <f t="shared" si="0"/>
        <v>159.82</v>
      </c>
      <c r="H38" s="111">
        <f t="shared" si="1"/>
        <v>234.05</v>
      </c>
      <c r="I38" s="111">
        <f>VLOOKUP(B38,'Table 4'!$B$13:$E$43,4,FALSE)</f>
        <v>7.21</v>
      </c>
      <c r="J38" s="111">
        <f t="shared" si="5"/>
        <v>69.319999999999993</v>
      </c>
      <c r="K38" s="111">
        <f t="shared" si="6"/>
        <v>150.28</v>
      </c>
      <c r="M38" s="67"/>
    </row>
    <row r="39" spans="2:15">
      <c r="B39" s="107">
        <f t="shared" si="2"/>
        <v>2041</v>
      </c>
      <c r="C39" s="112"/>
      <c r="D39" s="111">
        <f t="shared" si="7"/>
        <v>75.86</v>
      </c>
      <c r="E39" s="109">
        <f t="shared" si="7"/>
        <v>125.26</v>
      </c>
      <c r="F39" s="109">
        <f t="shared" si="7"/>
        <v>13.17</v>
      </c>
      <c r="G39" s="111">
        <f t="shared" si="0"/>
        <v>163.33000000000001</v>
      </c>
      <c r="H39" s="111">
        <f t="shared" si="1"/>
        <v>239.19</v>
      </c>
      <c r="I39" s="111">
        <f>VLOOKUP(B39,'Table 4'!$B$13:$E$43,4,FALSE)</f>
        <v>7.37</v>
      </c>
      <c r="J39" s="111">
        <f t="shared" si="5"/>
        <v>70.86</v>
      </c>
      <c r="K39" s="111">
        <f t="shared" si="6"/>
        <v>153.6</v>
      </c>
      <c r="M39" s="67"/>
    </row>
    <row r="40" spans="2:15">
      <c r="B40" s="107">
        <f t="shared" si="2"/>
        <v>2042</v>
      </c>
      <c r="C40" s="112"/>
      <c r="D40" s="111">
        <f t="shared" si="7"/>
        <v>77.53</v>
      </c>
      <c r="E40" s="109">
        <f t="shared" si="7"/>
        <v>128.02000000000001</v>
      </c>
      <c r="F40" s="109">
        <f t="shared" si="7"/>
        <v>13.46</v>
      </c>
      <c r="G40" s="111">
        <f t="shared" si="0"/>
        <v>166.93</v>
      </c>
      <c r="H40" s="111">
        <f t="shared" si="1"/>
        <v>244.46</v>
      </c>
      <c r="I40" s="111">
        <f>VLOOKUP(B40,'Table 4'!$B$13:$E$43,4,FALSE)</f>
        <v>5.03</v>
      </c>
      <c r="J40" s="111">
        <f t="shared" si="5"/>
        <v>48.36</v>
      </c>
      <c r="K40" s="111">
        <f t="shared" si="6"/>
        <v>132.91999999999999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109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589.49609575732859</v>
      </c>
      <c r="I58" s="134">
        <f>C73</f>
        <v>71.702024758449483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589</v>
      </c>
      <c r="I60" s="134">
        <f>ROUND(((F58*I58)+(F59*I59))/F60,2)</f>
        <v>71.7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589.49609575732859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55.68619541759999</v>
      </c>
      <c r="D72" s="49"/>
      <c r="E72" s="104" t="s">
        <v>75</v>
      </c>
    </row>
    <row r="73" spans="2:11">
      <c r="B73" s="104" t="s">
        <v>104</v>
      </c>
      <c r="C73" s="120">
        <f>C71+C72</f>
        <v>71.702024758449483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4'!$G$5,"mmmm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8">C83+1</f>
        <v>2018</v>
      </c>
      <c r="D84" s="57">
        <v>1.9E-2</v>
      </c>
      <c r="F84" s="129">
        <f t="shared" ref="F84:F91" si="9">F83+1</f>
        <v>2027</v>
      </c>
      <c r="G84" s="57">
        <v>2.3E-2</v>
      </c>
      <c r="I84" s="129">
        <f t="shared" ref="I84:I91" si="10">I83+1</f>
        <v>2036</v>
      </c>
      <c r="J84" s="57">
        <v>2.3E-2</v>
      </c>
    </row>
    <row r="85" spans="3:15">
      <c r="C85" s="129">
        <f t="shared" si="8"/>
        <v>2019</v>
      </c>
      <c r="D85" s="57">
        <v>2.1999999999999999E-2</v>
      </c>
      <c r="F85" s="129">
        <f t="shared" si="9"/>
        <v>2028</v>
      </c>
      <c r="G85" s="57">
        <v>2.3E-2</v>
      </c>
      <c r="I85" s="129">
        <f t="shared" si="10"/>
        <v>2037</v>
      </c>
      <c r="J85" s="57">
        <v>2.1999999999999999E-2</v>
      </c>
    </row>
    <row r="86" spans="3:15">
      <c r="C86" s="129">
        <f t="shared" si="8"/>
        <v>2020</v>
      </c>
      <c r="D86" s="57">
        <v>2.5999999999999999E-2</v>
      </c>
      <c r="F86" s="129">
        <f t="shared" si="9"/>
        <v>2029</v>
      </c>
      <c r="G86" s="57">
        <v>2.3E-2</v>
      </c>
      <c r="I86" s="129">
        <f t="shared" si="10"/>
        <v>2038</v>
      </c>
      <c r="J86" s="57">
        <v>2.1999999999999999E-2</v>
      </c>
    </row>
    <row r="87" spans="3:15">
      <c r="C87" s="129">
        <f t="shared" si="8"/>
        <v>2021</v>
      </c>
      <c r="D87" s="57">
        <v>2.4E-2</v>
      </c>
      <c r="F87" s="129">
        <f t="shared" si="9"/>
        <v>2030</v>
      </c>
      <c r="G87" s="57">
        <v>2.3E-2</v>
      </c>
      <c r="I87" s="129">
        <f t="shared" si="10"/>
        <v>2039</v>
      </c>
      <c r="J87" s="57">
        <v>2.1999999999999999E-2</v>
      </c>
    </row>
    <row r="88" spans="3:15">
      <c r="C88" s="129">
        <f t="shared" si="8"/>
        <v>2022</v>
      </c>
      <c r="D88" s="57">
        <v>2.3E-2</v>
      </c>
      <c r="F88" s="129">
        <f t="shared" si="9"/>
        <v>2031</v>
      </c>
      <c r="G88" s="57">
        <v>2.3E-2</v>
      </c>
      <c r="I88" s="129">
        <f t="shared" si="10"/>
        <v>2040</v>
      </c>
      <c r="J88" s="57">
        <v>2.1999999999999999E-2</v>
      </c>
    </row>
    <row r="89" spans="3:15" s="106" customFormat="1">
      <c r="C89" s="129">
        <f t="shared" si="8"/>
        <v>2023</v>
      </c>
      <c r="D89" s="57">
        <v>2.3E-2</v>
      </c>
      <c r="F89" s="129">
        <f t="shared" si="9"/>
        <v>2032</v>
      </c>
      <c r="G89" s="57">
        <v>2.1999999999999999E-2</v>
      </c>
      <c r="I89" s="129">
        <f t="shared" si="1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8"/>
        <v>2024</v>
      </c>
      <c r="D90" s="57">
        <v>2.3E-2</v>
      </c>
      <c r="F90" s="129">
        <f t="shared" si="9"/>
        <v>2033</v>
      </c>
      <c r="G90" s="57">
        <v>2.1999999999999999E-2</v>
      </c>
      <c r="I90" s="129">
        <f t="shared" si="1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8"/>
        <v>2025</v>
      </c>
      <c r="D91" s="57">
        <v>2.3E-2</v>
      </c>
      <c r="F91" s="129">
        <f t="shared" si="9"/>
        <v>2034</v>
      </c>
      <c r="G91" s="57">
        <v>2.3E-2</v>
      </c>
      <c r="I91" s="129">
        <f t="shared" si="1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W53" sqref="W5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162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38%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ID Wind Resource - 38%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1811.0329095752811</v>
      </c>
      <c r="D10" s="199">
        <f>C10*$C$62</f>
        <v>127.99449484849457</v>
      </c>
      <c r="E10" s="199">
        <f>C56</f>
        <v>37.565582271006477</v>
      </c>
      <c r="F10" s="200">
        <f t="shared" ref="F10:F36" si="0">(D10+E10)/(8.76*$C$63)</f>
        <v>49.735663638398542</v>
      </c>
      <c r="G10" s="200">
        <f>C58</f>
        <v>0</v>
      </c>
      <c r="H10" s="247">
        <f>C59</f>
        <v>0</v>
      </c>
      <c r="I10" s="201">
        <f>F10+H10+G10</f>
        <v>49.735663638398542</v>
      </c>
      <c r="J10" s="201">
        <f>ROUND(I10*$C$63*8.76,2)</f>
        <v>165.56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1">B10+1</f>
        <v>2017</v>
      </c>
      <c r="C11" s="203"/>
      <c r="D11" s="199">
        <f>ROUND(D10*(1+$D66),2)</f>
        <v>130.55000000000001</v>
      </c>
      <c r="E11" s="199">
        <f>ROUND(E10*(1+$D66),2)</f>
        <v>38.32</v>
      </c>
      <c r="F11" s="200">
        <f t="shared" si="0"/>
        <v>50.729992790194672</v>
      </c>
      <c r="G11" s="199">
        <f>ROUND(G10*(1+$D66),2)</f>
        <v>0</v>
      </c>
      <c r="H11" s="199">
        <f>ROUND(H10*(1+$D66),2)</f>
        <v>0</v>
      </c>
      <c r="I11" s="201">
        <f>F11+H11+G11</f>
        <v>50.729992790194672</v>
      </c>
      <c r="J11" s="201">
        <f t="shared" ref="J11:J36" si="2">ROUND(I11*$C$63*8.76,2)</f>
        <v>168.87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1"/>
        <v>2018</v>
      </c>
      <c r="C12" s="211"/>
      <c r="D12" s="199">
        <f t="shared" ref="D12:G19" si="3">ROUND(D11*(1+$D67),2)</f>
        <v>133.03</v>
      </c>
      <c r="E12" s="199">
        <f t="shared" si="3"/>
        <v>39.049999999999997</v>
      </c>
      <c r="F12" s="201">
        <f t="shared" si="0"/>
        <v>51.694304253785148</v>
      </c>
      <c r="G12" s="199">
        <f t="shared" si="3"/>
        <v>0</v>
      </c>
      <c r="H12" s="199">
        <f t="shared" ref="H12" si="4">ROUND(H11*(1+$D67),2)</f>
        <v>0</v>
      </c>
      <c r="I12" s="201">
        <f t="shared" ref="I12:I36" si="5">F12+H12+G12</f>
        <v>51.694304253785148</v>
      </c>
      <c r="J12" s="201">
        <f t="shared" si="2"/>
        <v>172.08</v>
      </c>
      <c r="K12" s="199">
        <f t="shared" ref="K12:K19" si="6">ROUND(K11*(1+$D67),2)</f>
        <v>0.59</v>
      </c>
      <c r="L12" s="190"/>
      <c r="N12" s="202"/>
      <c r="P12" s="240">
        <f t="shared" ref="P12:P19" si="7">ROUND(P11*(1+$D67),2)</f>
        <v>0</v>
      </c>
    </row>
    <row r="13" spans="2:18">
      <c r="B13" s="210">
        <f t="shared" si="1"/>
        <v>2019</v>
      </c>
      <c r="C13" s="211"/>
      <c r="D13" s="199">
        <f t="shared" si="3"/>
        <v>135.96</v>
      </c>
      <c r="E13" s="199">
        <f t="shared" si="3"/>
        <v>39.909999999999997</v>
      </c>
      <c r="F13" s="201">
        <f t="shared" si="0"/>
        <v>52.832852679644319</v>
      </c>
      <c r="G13" s="199">
        <f t="shared" si="3"/>
        <v>0</v>
      </c>
      <c r="H13" s="199">
        <f t="shared" ref="H13" si="8">ROUND(H12*(1+$D68),2)</f>
        <v>0</v>
      </c>
      <c r="I13" s="201">
        <f t="shared" si="5"/>
        <v>52.832852679644319</v>
      </c>
      <c r="J13" s="201">
        <f t="shared" si="2"/>
        <v>175.87</v>
      </c>
      <c r="K13" s="199">
        <f t="shared" si="6"/>
        <v>0.6</v>
      </c>
      <c r="L13" s="190"/>
      <c r="N13" s="202"/>
      <c r="P13" s="240">
        <f t="shared" si="7"/>
        <v>0</v>
      </c>
    </row>
    <row r="14" spans="2:18">
      <c r="B14" s="210">
        <f t="shared" si="1"/>
        <v>2020</v>
      </c>
      <c r="C14" s="211"/>
      <c r="D14" s="199">
        <f t="shared" si="3"/>
        <v>139.49</v>
      </c>
      <c r="E14" s="199">
        <f t="shared" si="3"/>
        <v>40.950000000000003</v>
      </c>
      <c r="F14" s="201">
        <f t="shared" si="0"/>
        <v>54.205719778899308</v>
      </c>
      <c r="G14" s="199">
        <f t="shared" si="3"/>
        <v>0</v>
      </c>
      <c r="H14" s="199">
        <f t="shared" ref="H14" si="9">ROUND(H13*(1+$D69),2)</f>
        <v>0</v>
      </c>
      <c r="I14" s="201">
        <f t="shared" si="5"/>
        <v>54.205719778899308</v>
      </c>
      <c r="J14" s="201">
        <f t="shared" si="2"/>
        <v>180.44</v>
      </c>
      <c r="K14" s="199">
        <f t="shared" si="6"/>
        <v>0.62</v>
      </c>
      <c r="L14" s="190"/>
      <c r="N14" s="202"/>
      <c r="O14" s="207"/>
      <c r="P14" s="240">
        <f t="shared" si="7"/>
        <v>0</v>
      </c>
      <c r="Q14" s="208"/>
      <c r="R14" s="209"/>
    </row>
    <row r="15" spans="2:18">
      <c r="B15" s="210">
        <f t="shared" si="1"/>
        <v>2021</v>
      </c>
      <c r="C15" s="211"/>
      <c r="D15" s="199">
        <f t="shared" si="3"/>
        <v>142.84</v>
      </c>
      <c r="E15" s="199">
        <f t="shared" si="3"/>
        <v>41.93</v>
      </c>
      <c r="F15" s="201">
        <f t="shared" si="0"/>
        <v>55.506488824801735</v>
      </c>
      <c r="G15" s="199">
        <f t="shared" si="3"/>
        <v>0</v>
      </c>
      <c r="H15" s="199">
        <f t="shared" ref="H15" si="10">ROUND(H14*(1+$D70),2)</f>
        <v>0</v>
      </c>
      <c r="I15" s="201">
        <f t="shared" si="5"/>
        <v>55.506488824801735</v>
      </c>
      <c r="J15" s="201">
        <f t="shared" si="2"/>
        <v>184.77</v>
      </c>
      <c r="K15" s="199">
        <f t="shared" si="6"/>
        <v>0.63</v>
      </c>
      <c r="L15" s="190"/>
      <c r="N15" s="208"/>
      <c r="O15" s="208"/>
      <c r="P15" s="240">
        <f t="shared" si="7"/>
        <v>0</v>
      </c>
      <c r="Q15" s="208"/>
      <c r="R15" s="209"/>
    </row>
    <row r="16" spans="2:18">
      <c r="B16" s="210">
        <f t="shared" si="1"/>
        <v>2022</v>
      </c>
      <c r="C16" s="211"/>
      <c r="D16" s="199">
        <f t="shared" si="3"/>
        <v>146.13</v>
      </c>
      <c r="E16" s="199">
        <f t="shared" si="3"/>
        <v>42.89</v>
      </c>
      <c r="F16" s="201">
        <f t="shared" si="0"/>
        <v>56.783225186253304</v>
      </c>
      <c r="G16" s="199">
        <f t="shared" si="3"/>
        <v>0</v>
      </c>
      <c r="H16" s="199">
        <f t="shared" ref="H16" si="11">ROUND(H15*(1+$D71),2)</f>
        <v>0</v>
      </c>
      <c r="I16" s="201">
        <f t="shared" si="5"/>
        <v>56.783225186253304</v>
      </c>
      <c r="J16" s="201">
        <f t="shared" si="2"/>
        <v>189.02</v>
      </c>
      <c r="K16" s="199">
        <f t="shared" si="6"/>
        <v>0.64</v>
      </c>
      <c r="L16" s="190"/>
      <c r="N16" s="202"/>
      <c r="P16" s="240">
        <f t="shared" si="7"/>
        <v>0</v>
      </c>
    </row>
    <row r="17" spans="2:16">
      <c r="B17" s="210">
        <f t="shared" si="1"/>
        <v>2023</v>
      </c>
      <c r="C17" s="211"/>
      <c r="D17" s="199">
        <f t="shared" si="3"/>
        <v>149.49</v>
      </c>
      <c r="E17" s="199">
        <f t="shared" si="3"/>
        <v>43.88</v>
      </c>
      <c r="F17" s="201">
        <f t="shared" si="0"/>
        <v>58.09000240326845</v>
      </c>
      <c r="G17" s="199">
        <f t="shared" si="3"/>
        <v>0</v>
      </c>
      <c r="H17" s="199">
        <f t="shared" ref="H17" si="12">ROUND(H16*(1+$D72),2)</f>
        <v>0</v>
      </c>
      <c r="I17" s="201">
        <f t="shared" si="5"/>
        <v>58.09000240326845</v>
      </c>
      <c r="J17" s="201">
        <f t="shared" si="2"/>
        <v>193.37</v>
      </c>
      <c r="K17" s="199">
        <f t="shared" si="6"/>
        <v>0.65</v>
      </c>
      <c r="L17" s="190"/>
      <c r="N17" s="202"/>
      <c r="O17" s="207"/>
      <c r="P17" s="240">
        <f t="shared" si="7"/>
        <v>0</v>
      </c>
    </row>
    <row r="18" spans="2:16">
      <c r="B18" s="210">
        <f t="shared" si="1"/>
        <v>2024</v>
      </c>
      <c r="C18" s="211"/>
      <c r="D18" s="199">
        <f t="shared" si="3"/>
        <v>152.93</v>
      </c>
      <c r="E18" s="199">
        <f t="shared" si="3"/>
        <v>44.89</v>
      </c>
      <c r="F18" s="201">
        <f t="shared" si="0"/>
        <v>59.426820475847151</v>
      </c>
      <c r="G18" s="199">
        <f t="shared" si="3"/>
        <v>0</v>
      </c>
      <c r="H18" s="199">
        <f t="shared" ref="H18" si="13">ROUND(H17*(1+$D73),2)</f>
        <v>0</v>
      </c>
      <c r="I18" s="201">
        <f t="shared" si="5"/>
        <v>59.426820475847151</v>
      </c>
      <c r="J18" s="201">
        <f t="shared" si="2"/>
        <v>197.82</v>
      </c>
      <c r="K18" s="199">
        <f t="shared" si="6"/>
        <v>0.66</v>
      </c>
      <c r="L18" s="190"/>
      <c r="N18" s="202"/>
      <c r="O18" s="207"/>
      <c r="P18" s="240">
        <f t="shared" si="7"/>
        <v>0</v>
      </c>
    </row>
    <row r="19" spans="2:16">
      <c r="B19" s="210">
        <f t="shared" si="1"/>
        <v>2025</v>
      </c>
      <c r="C19" s="211"/>
      <c r="D19" s="199">
        <f t="shared" si="3"/>
        <v>156.44999999999999</v>
      </c>
      <c r="E19" s="199">
        <f t="shared" si="3"/>
        <v>45.92</v>
      </c>
      <c r="F19" s="201">
        <f t="shared" si="0"/>
        <v>60.793679403989429</v>
      </c>
      <c r="G19" s="199">
        <f t="shared" si="3"/>
        <v>0</v>
      </c>
      <c r="H19" s="199">
        <f t="shared" ref="H19" si="14">ROUND(H18*(1+$D74),2)</f>
        <v>0</v>
      </c>
      <c r="I19" s="201">
        <f t="shared" si="5"/>
        <v>60.793679403989429</v>
      </c>
      <c r="J19" s="201">
        <f t="shared" si="2"/>
        <v>202.37</v>
      </c>
      <c r="K19" s="199">
        <f t="shared" si="6"/>
        <v>0.68</v>
      </c>
      <c r="L19" s="190"/>
      <c r="N19" s="202"/>
      <c r="O19" s="207"/>
      <c r="P19" s="240">
        <f t="shared" si="7"/>
        <v>0</v>
      </c>
    </row>
    <row r="20" spans="2:16">
      <c r="B20" s="210">
        <f t="shared" si="1"/>
        <v>2026</v>
      </c>
      <c r="C20" s="211"/>
      <c r="D20" s="199">
        <f>ROUND(D19*(1+$G66),2)</f>
        <v>160.05000000000001</v>
      </c>
      <c r="E20" s="199">
        <f>ROUND(E19*(1+$G66),2)</f>
        <v>46.98</v>
      </c>
      <c r="F20" s="201">
        <f t="shared" si="0"/>
        <v>62.193583273251626</v>
      </c>
      <c r="G20" s="199">
        <f>ROUND(G19*(1+$G66),2)</f>
        <v>0</v>
      </c>
      <c r="H20" s="199">
        <f>ROUND(H19*(1+$G66),2)</f>
        <v>0</v>
      </c>
      <c r="I20" s="201">
        <f t="shared" si="5"/>
        <v>62.193583273251626</v>
      </c>
      <c r="J20" s="201">
        <f t="shared" si="2"/>
        <v>207.03</v>
      </c>
      <c r="K20" s="199">
        <f>ROUND(K19*(1+$G66),2)</f>
        <v>0.7</v>
      </c>
      <c r="L20" s="190"/>
      <c r="N20" s="202"/>
      <c r="O20" s="207"/>
      <c r="P20" s="240">
        <f>ROUND(P19*(1+$G66),2)</f>
        <v>0</v>
      </c>
    </row>
    <row r="21" spans="2:16">
      <c r="B21" s="210">
        <f t="shared" si="1"/>
        <v>2027</v>
      </c>
      <c r="C21" s="211"/>
      <c r="D21" s="199">
        <f t="shared" ref="D21:G28" si="15">ROUND(D20*(1+$G67),2)</f>
        <v>163.72999999999999</v>
      </c>
      <c r="E21" s="199">
        <f t="shared" si="15"/>
        <v>48.06</v>
      </c>
      <c r="F21" s="201">
        <f t="shared" si="0"/>
        <v>63.623527998077385</v>
      </c>
      <c r="G21" s="199">
        <f t="shared" si="15"/>
        <v>0</v>
      </c>
      <c r="H21" s="199">
        <f t="shared" ref="H21" si="16">ROUND(H20*(1+$G67),2)</f>
        <v>0</v>
      </c>
      <c r="I21" s="201">
        <f t="shared" si="5"/>
        <v>63.623527998077385</v>
      </c>
      <c r="J21" s="201">
        <f t="shared" si="2"/>
        <v>211.79</v>
      </c>
      <c r="K21" s="199">
        <f t="shared" ref="K21:K28" si="17">ROUND(K20*(1+$G67),2)</f>
        <v>0.72</v>
      </c>
      <c r="L21" s="190"/>
      <c r="N21" s="202"/>
      <c r="O21" s="207"/>
      <c r="P21" s="240">
        <f t="shared" ref="P21:P28" si="18">ROUND(P20*(1+$G67),2)</f>
        <v>0</v>
      </c>
    </row>
    <row r="22" spans="2:16">
      <c r="B22" s="210">
        <f t="shared" si="1"/>
        <v>2028</v>
      </c>
      <c r="C22" s="211"/>
      <c r="D22" s="199">
        <f t="shared" si="15"/>
        <v>167.5</v>
      </c>
      <c r="E22" s="199">
        <f t="shared" si="15"/>
        <v>49.17</v>
      </c>
      <c r="F22" s="201">
        <f t="shared" si="0"/>
        <v>65.089521749579433</v>
      </c>
      <c r="G22" s="199">
        <f t="shared" si="15"/>
        <v>0</v>
      </c>
      <c r="H22" s="199">
        <f t="shared" ref="H22" si="19">ROUND(H21*(1+$G68),2)</f>
        <v>0</v>
      </c>
      <c r="I22" s="201">
        <f t="shared" si="5"/>
        <v>65.089521749579433</v>
      </c>
      <c r="J22" s="201">
        <f t="shared" si="2"/>
        <v>216.67</v>
      </c>
      <c r="K22" s="199">
        <f t="shared" si="17"/>
        <v>0.74</v>
      </c>
      <c r="L22" s="190"/>
      <c r="N22" s="202"/>
      <c r="O22" s="207"/>
      <c r="P22" s="240">
        <f t="shared" si="18"/>
        <v>0</v>
      </c>
    </row>
    <row r="23" spans="2:16">
      <c r="B23" s="210">
        <f t="shared" si="1"/>
        <v>2029</v>
      </c>
      <c r="C23" s="211"/>
      <c r="D23" s="199">
        <f t="shared" si="15"/>
        <v>171.35</v>
      </c>
      <c r="E23" s="199">
        <f t="shared" si="15"/>
        <v>50.3</v>
      </c>
      <c r="F23" s="201">
        <f t="shared" si="0"/>
        <v>66.585556356645029</v>
      </c>
      <c r="G23" s="199">
        <f t="shared" si="15"/>
        <v>0</v>
      </c>
      <c r="H23" s="199">
        <f t="shared" ref="H23" si="20">ROUND(H22*(1+$G69),2)</f>
        <v>0</v>
      </c>
      <c r="I23" s="201">
        <f t="shared" si="5"/>
        <v>66.585556356645029</v>
      </c>
      <c r="J23" s="201">
        <f t="shared" si="2"/>
        <v>221.65</v>
      </c>
      <c r="K23" s="199">
        <f t="shared" si="17"/>
        <v>0.76</v>
      </c>
      <c r="L23" s="190"/>
      <c r="N23" s="202"/>
      <c r="O23" s="207"/>
      <c r="P23" s="240">
        <f t="shared" si="18"/>
        <v>0</v>
      </c>
    </row>
    <row r="24" spans="2:16">
      <c r="B24" s="210">
        <f t="shared" si="1"/>
        <v>2030</v>
      </c>
      <c r="C24" s="211"/>
      <c r="D24" s="199">
        <f t="shared" si="15"/>
        <v>175.29</v>
      </c>
      <c r="E24" s="199">
        <f t="shared" si="15"/>
        <v>51.46</v>
      </c>
      <c r="F24" s="201">
        <f t="shared" si="0"/>
        <v>68.117639990386934</v>
      </c>
      <c r="G24" s="199">
        <f t="shared" si="15"/>
        <v>0</v>
      </c>
      <c r="H24" s="199">
        <f t="shared" ref="H24" si="21">ROUND(H23*(1+$G70),2)</f>
        <v>0</v>
      </c>
      <c r="I24" s="201">
        <f t="shared" si="5"/>
        <v>68.117639990386934</v>
      </c>
      <c r="J24" s="201">
        <f t="shared" si="2"/>
        <v>226.75</v>
      </c>
      <c r="K24" s="199">
        <f t="shared" si="17"/>
        <v>0.78</v>
      </c>
      <c r="L24" s="190"/>
      <c r="N24" s="202"/>
      <c r="O24" s="207"/>
      <c r="P24" s="240">
        <f t="shared" si="18"/>
        <v>0</v>
      </c>
    </row>
    <row r="25" spans="2:16">
      <c r="B25" s="210">
        <f t="shared" si="1"/>
        <v>2031</v>
      </c>
      <c r="C25" s="211"/>
      <c r="D25" s="199">
        <f t="shared" si="15"/>
        <v>179.32</v>
      </c>
      <c r="E25" s="199">
        <f t="shared" si="15"/>
        <v>52.64</v>
      </c>
      <c r="F25" s="201">
        <f t="shared" si="0"/>
        <v>69.682768565248736</v>
      </c>
      <c r="G25" s="199">
        <f t="shared" si="15"/>
        <v>0</v>
      </c>
      <c r="H25" s="199">
        <f t="shared" ref="H25" si="22">ROUND(H24*(1+$G71),2)</f>
        <v>0</v>
      </c>
      <c r="I25" s="201">
        <f t="shared" si="5"/>
        <v>69.682768565248736</v>
      </c>
      <c r="J25" s="201">
        <f t="shared" si="2"/>
        <v>231.96</v>
      </c>
      <c r="K25" s="199">
        <f t="shared" si="17"/>
        <v>0.8</v>
      </c>
      <c r="L25" s="190"/>
      <c r="N25" s="202"/>
      <c r="O25" s="207"/>
      <c r="P25" s="240">
        <f t="shared" si="18"/>
        <v>0</v>
      </c>
    </row>
    <row r="26" spans="2:16">
      <c r="B26" s="210">
        <f t="shared" si="1"/>
        <v>2032</v>
      </c>
      <c r="C26" s="211"/>
      <c r="D26" s="199">
        <f t="shared" si="15"/>
        <v>183.27</v>
      </c>
      <c r="E26" s="199">
        <f t="shared" si="15"/>
        <v>53.8</v>
      </c>
      <c r="F26" s="201">
        <f t="shared" si="0"/>
        <v>71.217856284546983</v>
      </c>
      <c r="G26" s="199">
        <f t="shared" si="15"/>
        <v>0</v>
      </c>
      <c r="H26" s="199">
        <f t="shared" ref="H26" si="23">ROUND(H25*(1+$G72),2)</f>
        <v>0</v>
      </c>
      <c r="I26" s="201">
        <f t="shared" si="5"/>
        <v>71.217856284546983</v>
      </c>
      <c r="J26" s="201">
        <f t="shared" si="2"/>
        <v>237.07</v>
      </c>
      <c r="K26" s="199">
        <f t="shared" si="17"/>
        <v>0.82</v>
      </c>
      <c r="L26" s="190"/>
      <c r="N26" s="202"/>
      <c r="O26" s="207"/>
      <c r="P26" s="240">
        <f t="shared" si="18"/>
        <v>0</v>
      </c>
    </row>
    <row r="27" spans="2:16">
      <c r="B27" s="210">
        <f t="shared" si="1"/>
        <v>2033</v>
      </c>
      <c r="C27" s="211"/>
      <c r="D27" s="199">
        <f t="shared" si="15"/>
        <v>187.3</v>
      </c>
      <c r="E27" s="199">
        <f t="shared" si="15"/>
        <v>54.98</v>
      </c>
      <c r="F27" s="201">
        <f t="shared" si="0"/>
        <v>72.782984859408799</v>
      </c>
      <c r="G27" s="199">
        <f t="shared" si="15"/>
        <v>0</v>
      </c>
      <c r="H27" s="199">
        <f t="shared" ref="H27" si="24">ROUND(H26*(1+$G73),2)</f>
        <v>0</v>
      </c>
      <c r="I27" s="201">
        <f t="shared" si="5"/>
        <v>72.782984859408799</v>
      </c>
      <c r="J27" s="201">
        <f t="shared" si="2"/>
        <v>242.28</v>
      </c>
      <c r="K27" s="199">
        <f t="shared" si="17"/>
        <v>0.84</v>
      </c>
      <c r="L27" s="190"/>
      <c r="P27" s="240">
        <f t="shared" si="18"/>
        <v>0</v>
      </c>
    </row>
    <row r="28" spans="2:16">
      <c r="B28" s="210">
        <f t="shared" si="1"/>
        <v>2034</v>
      </c>
      <c r="C28" s="211"/>
      <c r="D28" s="199">
        <f t="shared" si="15"/>
        <v>191.61</v>
      </c>
      <c r="E28" s="199">
        <f t="shared" si="15"/>
        <v>56.24</v>
      </c>
      <c r="F28" s="201">
        <f t="shared" si="0"/>
        <v>74.456260514299458</v>
      </c>
      <c r="G28" s="199">
        <f t="shared" si="15"/>
        <v>0</v>
      </c>
      <c r="H28" s="199">
        <f t="shared" ref="H28" si="25">ROUND(H27*(1+$G74),2)</f>
        <v>0</v>
      </c>
      <c r="I28" s="201">
        <f t="shared" si="5"/>
        <v>74.456260514299458</v>
      </c>
      <c r="J28" s="201">
        <f t="shared" si="2"/>
        <v>247.85</v>
      </c>
      <c r="K28" s="199">
        <f t="shared" si="17"/>
        <v>0.86</v>
      </c>
      <c r="L28" s="190"/>
      <c r="P28" s="240">
        <f t="shared" si="18"/>
        <v>0</v>
      </c>
    </row>
    <row r="29" spans="2:16">
      <c r="B29" s="210">
        <f t="shared" si="1"/>
        <v>2035</v>
      </c>
      <c r="C29" s="211"/>
      <c r="D29" s="199">
        <f t="shared" ref="D29:E36" si="26">ROUND(D28*(1+$K66),2)</f>
        <v>196.02</v>
      </c>
      <c r="E29" s="199">
        <f t="shared" si="26"/>
        <v>57.53</v>
      </c>
      <c r="F29" s="201">
        <f t="shared" si="0"/>
        <v>76.16858928142274</v>
      </c>
      <c r="G29" s="199">
        <f t="shared" ref="G29:H36" si="27">ROUND(G28*(1+$K66),2)</f>
        <v>0</v>
      </c>
      <c r="H29" s="199">
        <f t="shared" si="27"/>
        <v>0</v>
      </c>
      <c r="I29" s="201">
        <f t="shared" si="5"/>
        <v>76.16858928142274</v>
      </c>
      <c r="J29" s="201">
        <f t="shared" si="2"/>
        <v>253.55</v>
      </c>
      <c r="K29" s="199">
        <f>ROUND(K28*(1+$K66),2)</f>
        <v>0.88</v>
      </c>
      <c r="L29" s="190"/>
      <c r="P29" s="240">
        <f>ROUND(P28*(1+$K66),2)</f>
        <v>0</v>
      </c>
    </row>
    <row r="30" spans="2:16">
      <c r="B30" s="210">
        <f t="shared" si="1"/>
        <v>2036</v>
      </c>
      <c r="C30" s="211"/>
      <c r="D30" s="199">
        <f t="shared" si="26"/>
        <v>200.53</v>
      </c>
      <c r="E30" s="199">
        <f t="shared" si="26"/>
        <v>58.85</v>
      </c>
      <c r="F30" s="201">
        <f t="shared" si="0"/>
        <v>77.919971160778658</v>
      </c>
      <c r="G30" s="199">
        <f t="shared" si="27"/>
        <v>0</v>
      </c>
      <c r="H30" s="199">
        <f t="shared" si="27"/>
        <v>0</v>
      </c>
      <c r="I30" s="201">
        <f t="shared" si="5"/>
        <v>77.919971160778658</v>
      </c>
      <c r="J30" s="201">
        <f t="shared" si="2"/>
        <v>259.38</v>
      </c>
      <c r="K30" s="199">
        <f t="shared" ref="K30:K36" si="28">ROUND(K29*(1+$K67),2)</f>
        <v>0.9</v>
      </c>
      <c r="L30" s="190"/>
      <c r="P30" s="240">
        <f t="shared" ref="P30:P36" si="29">ROUND(P29*(1+$K67),2)</f>
        <v>0</v>
      </c>
    </row>
    <row r="31" spans="2:16">
      <c r="B31" s="210">
        <f t="shared" si="1"/>
        <v>2037</v>
      </c>
      <c r="C31" s="211"/>
      <c r="D31" s="199">
        <f t="shared" si="26"/>
        <v>204.94</v>
      </c>
      <c r="E31" s="199">
        <f t="shared" si="26"/>
        <v>60.14</v>
      </c>
      <c r="F31" s="201">
        <f t="shared" si="0"/>
        <v>79.632299927901954</v>
      </c>
      <c r="G31" s="199">
        <f t="shared" si="27"/>
        <v>0</v>
      </c>
      <c r="H31" s="199">
        <f t="shared" si="27"/>
        <v>0</v>
      </c>
      <c r="I31" s="201">
        <f t="shared" si="5"/>
        <v>79.632299927901954</v>
      </c>
      <c r="J31" s="201">
        <f t="shared" si="2"/>
        <v>265.08</v>
      </c>
      <c r="K31" s="199">
        <f t="shared" si="28"/>
        <v>0.92</v>
      </c>
      <c r="L31" s="190"/>
      <c r="P31" s="240">
        <f t="shared" si="29"/>
        <v>0</v>
      </c>
    </row>
    <row r="32" spans="2:16">
      <c r="B32" s="210">
        <f t="shared" si="1"/>
        <v>2038</v>
      </c>
      <c r="C32" s="211"/>
      <c r="D32" s="199">
        <f t="shared" si="26"/>
        <v>209.45</v>
      </c>
      <c r="E32" s="199">
        <f t="shared" si="26"/>
        <v>61.46</v>
      </c>
      <c r="F32" s="201">
        <f t="shared" si="0"/>
        <v>81.383681807257872</v>
      </c>
      <c r="G32" s="199">
        <f t="shared" si="27"/>
        <v>0</v>
      </c>
      <c r="H32" s="199">
        <f t="shared" si="27"/>
        <v>0</v>
      </c>
      <c r="I32" s="201">
        <f t="shared" si="5"/>
        <v>81.383681807257872</v>
      </c>
      <c r="J32" s="201">
        <f t="shared" si="2"/>
        <v>270.91000000000003</v>
      </c>
      <c r="K32" s="199">
        <f t="shared" si="28"/>
        <v>0.94</v>
      </c>
      <c r="L32" s="190"/>
      <c r="P32" s="240">
        <f t="shared" si="29"/>
        <v>0</v>
      </c>
    </row>
    <row r="33" spans="2:16">
      <c r="B33" s="210">
        <f t="shared" si="1"/>
        <v>2039</v>
      </c>
      <c r="C33" s="211"/>
      <c r="D33" s="199">
        <f t="shared" si="26"/>
        <v>214.06</v>
      </c>
      <c r="E33" s="199">
        <f t="shared" si="26"/>
        <v>62.81</v>
      </c>
      <c r="F33" s="201">
        <f t="shared" si="0"/>
        <v>83.174116798846441</v>
      </c>
      <c r="G33" s="199">
        <f t="shared" si="27"/>
        <v>0</v>
      </c>
      <c r="H33" s="199">
        <f t="shared" si="27"/>
        <v>0</v>
      </c>
      <c r="I33" s="201">
        <f t="shared" si="5"/>
        <v>83.174116798846441</v>
      </c>
      <c r="J33" s="201">
        <f t="shared" si="2"/>
        <v>276.87</v>
      </c>
      <c r="K33" s="199">
        <f t="shared" si="28"/>
        <v>0.96</v>
      </c>
      <c r="L33" s="190"/>
      <c r="P33" s="240">
        <f t="shared" si="29"/>
        <v>0</v>
      </c>
    </row>
    <row r="34" spans="2:16">
      <c r="B34" s="210">
        <f t="shared" si="1"/>
        <v>2040</v>
      </c>
      <c r="C34" s="211"/>
      <c r="D34" s="199">
        <f t="shared" si="26"/>
        <v>218.77</v>
      </c>
      <c r="E34" s="199">
        <f t="shared" si="26"/>
        <v>64.19</v>
      </c>
      <c r="F34" s="201">
        <f t="shared" si="0"/>
        <v>85.003604902667647</v>
      </c>
      <c r="G34" s="199">
        <f t="shared" si="27"/>
        <v>0</v>
      </c>
      <c r="H34" s="199">
        <f t="shared" si="27"/>
        <v>0</v>
      </c>
      <c r="I34" s="201">
        <f t="shared" si="5"/>
        <v>85.003604902667647</v>
      </c>
      <c r="J34" s="201">
        <f t="shared" si="2"/>
        <v>282.95999999999998</v>
      </c>
      <c r="K34" s="199">
        <f t="shared" si="28"/>
        <v>0.98</v>
      </c>
      <c r="L34" s="190"/>
      <c r="P34" s="240">
        <f t="shared" si="29"/>
        <v>0</v>
      </c>
    </row>
    <row r="35" spans="2:16">
      <c r="B35" s="210">
        <f t="shared" si="1"/>
        <v>2041</v>
      </c>
      <c r="C35" s="211"/>
      <c r="D35" s="199">
        <f t="shared" si="26"/>
        <v>223.58</v>
      </c>
      <c r="E35" s="199">
        <f t="shared" si="26"/>
        <v>65.599999999999994</v>
      </c>
      <c r="F35" s="201">
        <f t="shared" si="0"/>
        <v>86.872146118721474</v>
      </c>
      <c r="G35" s="199">
        <f t="shared" si="27"/>
        <v>0</v>
      </c>
      <c r="H35" s="199">
        <f t="shared" si="27"/>
        <v>0</v>
      </c>
      <c r="I35" s="201">
        <f t="shared" si="5"/>
        <v>86.872146118721474</v>
      </c>
      <c r="J35" s="201">
        <f t="shared" si="2"/>
        <v>289.18</v>
      </c>
      <c r="K35" s="199">
        <f t="shared" si="28"/>
        <v>1</v>
      </c>
      <c r="L35" s="190"/>
      <c r="P35" s="240">
        <f t="shared" si="29"/>
        <v>0</v>
      </c>
    </row>
    <row r="36" spans="2:16">
      <c r="B36" s="210">
        <f t="shared" si="1"/>
        <v>2042</v>
      </c>
      <c r="C36" s="211"/>
      <c r="D36" s="199">
        <f t="shared" si="26"/>
        <v>228.5</v>
      </c>
      <c r="E36" s="199">
        <f t="shared" si="26"/>
        <v>67.040000000000006</v>
      </c>
      <c r="F36" s="201">
        <f t="shared" si="0"/>
        <v>88.782744532564294</v>
      </c>
      <c r="G36" s="199">
        <f t="shared" si="27"/>
        <v>0</v>
      </c>
      <c r="H36" s="199">
        <f t="shared" si="27"/>
        <v>0</v>
      </c>
      <c r="I36" s="201">
        <f t="shared" si="5"/>
        <v>88.782744532564294</v>
      </c>
      <c r="J36" s="201">
        <f t="shared" si="2"/>
        <v>295.54000000000002</v>
      </c>
      <c r="K36" s="199">
        <f t="shared" si="28"/>
        <v>1.02</v>
      </c>
      <c r="L36" s="190"/>
      <c r="P36" s="240">
        <f t="shared" si="29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38.0%)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1811.0329095752811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0.38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0">C66+1</f>
        <v>2018</v>
      </c>
      <c r="D67" s="57">
        <v>1.9E-2</v>
      </c>
      <c r="E67" s="104"/>
      <c r="F67" s="129">
        <f t="shared" ref="F67:F74" si="31">F66+1</f>
        <v>2027</v>
      </c>
      <c r="G67" s="57">
        <v>2.3E-2</v>
      </c>
      <c r="H67" s="104"/>
      <c r="I67" s="129">
        <f t="shared" ref="I67:I74" si="32">I66+1</f>
        <v>2036</v>
      </c>
      <c r="J67" s="129"/>
      <c r="K67" s="57">
        <v>2.3E-2</v>
      </c>
    </row>
    <row r="68" spans="3:11">
      <c r="C68" s="129">
        <f t="shared" si="30"/>
        <v>2019</v>
      </c>
      <c r="D68" s="57">
        <v>2.1999999999999999E-2</v>
      </c>
      <c r="E68" s="104"/>
      <c r="F68" s="129">
        <f t="shared" si="31"/>
        <v>2028</v>
      </c>
      <c r="G68" s="57">
        <v>2.3E-2</v>
      </c>
      <c r="H68" s="104"/>
      <c r="I68" s="129">
        <f t="shared" si="32"/>
        <v>2037</v>
      </c>
      <c r="J68" s="129"/>
      <c r="K68" s="57">
        <v>2.1999999999999999E-2</v>
      </c>
    </row>
    <row r="69" spans="3:11">
      <c r="C69" s="129">
        <f t="shared" si="30"/>
        <v>2020</v>
      </c>
      <c r="D69" s="57">
        <v>2.5999999999999999E-2</v>
      </c>
      <c r="E69" s="104"/>
      <c r="F69" s="129">
        <f t="shared" si="31"/>
        <v>2029</v>
      </c>
      <c r="G69" s="57">
        <v>2.3E-2</v>
      </c>
      <c r="H69" s="104"/>
      <c r="I69" s="129">
        <f t="shared" si="32"/>
        <v>2038</v>
      </c>
      <c r="J69" s="129"/>
      <c r="K69" s="57">
        <v>2.1999999999999999E-2</v>
      </c>
    </row>
    <row r="70" spans="3:11">
      <c r="C70" s="129">
        <f t="shared" si="30"/>
        <v>2021</v>
      </c>
      <c r="D70" s="57">
        <v>2.4E-2</v>
      </c>
      <c r="E70" s="104"/>
      <c r="F70" s="129">
        <f t="shared" si="31"/>
        <v>2030</v>
      </c>
      <c r="G70" s="57">
        <v>2.3E-2</v>
      </c>
      <c r="H70" s="104"/>
      <c r="I70" s="129">
        <f t="shared" si="32"/>
        <v>2039</v>
      </c>
      <c r="J70" s="129"/>
      <c r="K70" s="57">
        <v>2.1999999999999999E-2</v>
      </c>
    </row>
    <row r="71" spans="3:11">
      <c r="C71" s="129">
        <f t="shared" si="30"/>
        <v>2022</v>
      </c>
      <c r="D71" s="57">
        <v>2.3E-2</v>
      </c>
      <c r="E71" s="104"/>
      <c r="F71" s="129">
        <f t="shared" si="31"/>
        <v>2031</v>
      </c>
      <c r="G71" s="57">
        <v>2.3E-2</v>
      </c>
      <c r="H71" s="104"/>
      <c r="I71" s="129">
        <f t="shared" si="32"/>
        <v>2040</v>
      </c>
      <c r="J71" s="129"/>
      <c r="K71" s="57">
        <v>2.1999999999999999E-2</v>
      </c>
    </row>
    <row r="72" spans="3:11" s="190" customFormat="1">
      <c r="C72" s="129">
        <f t="shared" si="30"/>
        <v>2023</v>
      </c>
      <c r="D72" s="57">
        <v>2.3E-2</v>
      </c>
      <c r="E72" s="106"/>
      <c r="F72" s="129">
        <f t="shared" si="31"/>
        <v>2032</v>
      </c>
      <c r="G72" s="57">
        <v>2.1999999999999999E-2</v>
      </c>
      <c r="H72" s="106"/>
      <c r="I72" s="129">
        <f t="shared" si="32"/>
        <v>2041</v>
      </c>
      <c r="J72" s="129"/>
      <c r="K72" s="57">
        <v>2.1999999999999999E-2</v>
      </c>
    </row>
    <row r="73" spans="3:11" s="190" customFormat="1">
      <c r="C73" s="129">
        <f t="shared" si="30"/>
        <v>2024</v>
      </c>
      <c r="D73" s="57">
        <v>2.3E-2</v>
      </c>
      <c r="E73" s="106"/>
      <c r="F73" s="129">
        <f t="shared" si="31"/>
        <v>2033</v>
      </c>
      <c r="G73" s="57">
        <v>2.1999999999999999E-2</v>
      </c>
      <c r="H73" s="106"/>
      <c r="I73" s="129">
        <f t="shared" si="32"/>
        <v>2042</v>
      </c>
      <c r="J73" s="129"/>
      <c r="K73" s="57">
        <v>2.1999999999999999E-2</v>
      </c>
    </row>
    <row r="74" spans="3:11" s="190" customFormat="1">
      <c r="C74" s="129">
        <f t="shared" si="30"/>
        <v>2025</v>
      </c>
      <c r="D74" s="57">
        <v>2.3E-2</v>
      </c>
      <c r="E74" s="106"/>
      <c r="F74" s="129">
        <f t="shared" si="31"/>
        <v>2034</v>
      </c>
      <c r="G74" s="57">
        <v>2.3E-2</v>
      </c>
      <c r="H74" s="106"/>
      <c r="I74" s="129">
        <f t="shared" si="32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zoomScale="70" zoomScaleNormal="70" workbookViewId="0">
      <selection activeCell="C13" sqref="C13"/>
    </sheetView>
  </sheetViews>
  <sheetFormatPr defaultRowHeight="12.75"/>
  <sheetData>
    <row r="3" spans="2:16" ht="15.75">
      <c r="B3" s="1" t="s">
        <v>176</v>
      </c>
      <c r="C3" s="1"/>
      <c r="D3" s="1"/>
      <c r="E3" s="1"/>
      <c r="F3" s="1"/>
      <c r="G3" s="301"/>
      <c r="H3" s="1"/>
      <c r="I3" s="1"/>
      <c r="J3" s="1"/>
      <c r="K3" s="1"/>
      <c r="L3" s="302"/>
      <c r="M3" s="303"/>
      <c r="N3" s="303"/>
      <c r="O3" s="303"/>
      <c r="P3" s="303"/>
    </row>
    <row r="4" spans="2:16" ht="14.25">
      <c r="B4" s="5" t="s">
        <v>177</v>
      </c>
      <c r="C4" s="5"/>
      <c r="D4" s="5"/>
      <c r="E4" s="5"/>
      <c r="F4" s="5"/>
      <c r="G4" s="5"/>
      <c r="H4" s="5"/>
      <c r="I4" s="5"/>
      <c r="J4" s="5"/>
      <c r="K4" s="5"/>
      <c r="L4" s="5"/>
      <c r="M4" s="304"/>
      <c r="N4" s="304"/>
      <c r="O4" s="304"/>
      <c r="P4" s="304"/>
    </row>
    <row r="5" spans="2:16" ht="14.25">
      <c r="B5" s="5" t="str">
        <f ca="1">'Table 1'!B5</f>
        <v>QF - Sch37 - UT - Solar T - 10.0 MW and 31.1%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ht="14.2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04"/>
      <c r="N6" s="304"/>
      <c r="O6" s="304"/>
      <c r="P6" s="304"/>
    </row>
    <row r="7" spans="2:16">
      <c r="B7" s="4"/>
      <c r="C7" s="4"/>
      <c r="D7" s="305"/>
      <c r="E7" s="305"/>
      <c r="F7" s="305"/>
      <c r="G7" s="306"/>
      <c r="H7" s="306"/>
      <c r="I7" s="306"/>
      <c r="J7" s="306"/>
      <c r="K7" s="306"/>
      <c r="L7" s="306"/>
      <c r="M7" s="307"/>
      <c r="N7" s="4"/>
      <c r="O7" s="4"/>
      <c r="P7" s="4"/>
    </row>
    <row r="8" spans="2:16">
      <c r="B8" s="308" t="s">
        <v>0</v>
      </c>
      <c r="C8" s="308"/>
      <c r="D8" s="309" t="s">
        <v>178</v>
      </c>
      <c r="E8" s="310"/>
      <c r="F8" s="310"/>
      <c r="G8" s="309"/>
      <c r="H8" s="309"/>
      <c r="I8" s="311" t="s">
        <v>179</v>
      </c>
      <c r="J8" s="312"/>
      <c r="K8" s="312"/>
      <c r="L8" s="313"/>
      <c r="M8" s="314" t="s">
        <v>178</v>
      </c>
      <c r="N8" s="315"/>
      <c r="O8" s="316"/>
      <c r="P8" s="4"/>
    </row>
    <row r="9" spans="2:16">
      <c r="B9" s="317"/>
      <c r="C9" s="317" t="s">
        <v>180</v>
      </c>
      <c r="D9" s="318" t="s">
        <v>181</v>
      </c>
      <c r="E9" s="319" t="s">
        <v>182</v>
      </c>
      <c r="F9" s="319" t="s">
        <v>183</v>
      </c>
      <c r="G9" s="319" t="s">
        <v>184</v>
      </c>
      <c r="H9" s="320" t="s">
        <v>185</v>
      </c>
      <c r="I9" s="266" t="s">
        <v>186</v>
      </c>
      <c r="J9" s="266" t="s">
        <v>187</v>
      </c>
      <c r="K9" s="266" t="s">
        <v>188</v>
      </c>
      <c r="L9" s="266" t="s">
        <v>189</v>
      </c>
      <c r="M9" s="318" t="s">
        <v>190</v>
      </c>
      <c r="N9" s="319" t="s">
        <v>191</v>
      </c>
      <c r="O9" s="320" t="s">
        <v>192</v>
      </c>
      <c r="P9" s="4"/>
    </row>
    <row r="10" spans="2:16">
      <c r="B10" s="299"/>
      <c r="C10" s="299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6"/>
      <c r="P10" s="4"/>
    </row>
    <row r="11" spans="2:16">
      <c r="B11" s="322" t="s">
        <v>193</v>
      </c>
      <c r="C11" s="322"/>
      <c r="D11" s="4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6"/>
      <c r="P11" s="4"/>
    </row>
    <row r="12" spans="2:16">
      <c r="B12" s="323"/>
      <c r="C12" s="324"/>
      <c r="D12" s="9"/>
      <c r="E12" s="9"/>
      <c r="F12" s="9"/>
      <c r="G12" s="9"/>
      <c r="H12" s="14"/>
      <c r="I12" s="325"/>
      <c r="J12" s="326"/>
      <c r="K12" s="326"/>
      <c r="L12" s="327"/>
      <c r="M12" s="325"/>
      <c r="N12" s="326"/>
      <c r="O12" s="327"/>
      <c r="P12" s="4"/>
    </row>
    <row r="13" spans="2:16">
      <c r="B13" s="16">
        <f>YEAR('Table 5'!B13)</f>
        <v>2018</v>
      </c>
      <c r="C13" s="328">
        <f>'[7]Avoided Costs'!C7</f>
        <v>19.624765981879392</v>
      </c>
      <c r="D13" s="329">
        <f>'[7]Avoided Costs'!D7</f>
        <v>19.440096496038514</v>
      </c>
      <c r="E13" s="329">
        <f>'[7]Avoided Costs'!E7</f>
        <v>17.959677749704106</v>
      </c>
      <c r="F13" s="329">
        <f>'[7]Avoided Costs'!F7</f>
        <v>17.293247990408293</v>
      </c>
      <c r="G13" s="329">
        <f>'[7]Avoided Costs'!G7</f>
        <v>15.852775175753461</v>
      </c>
      <c r="H13" s="330">
        <f>'[7]Avoided Costs'!H7</f>
        <v>16.324081357967749</v>
      </c>
      <c r="I13" s="331">
        <f>'[7]Avoided Costs'!I7</f>
        <v>15.897934765364386</v>
      </c>
      <c r="J13" s="329">
        <f>'[7]Avoided Costs'!J7</f>
        <v>30.783752763003474</v>
      </c>
      <c r="K13" s="329">
        <f>'[7]Avoided Costs'!K7</f>
        <v>24.608100097937722</v>
      </c>
      <c r="L13" s="330">
        <f>'[7]Avoided Costs'!L7</f>
        <v>18.316386400824644</v>
      </c>
      <c r="M13" s="331">
        <f>'[7]Avoided Costs'!M7</f>
        <v>17.524564177752236</v>
      </c>
      <c r="N13" s="329">
        <f>'[7]Avoided Costs'!N7</f>
        <v>17.532574814276472</v>
      </c>
      <c r="O13" s="330">
        <f>'[7]Avoided Costs'!O7</f>
        <v>22.804958824071175</v>
      </c>
      <c r="P13" s="4"/>
    </row>
    <row r="14" spans="2:16">
      <c r="B14" s="16">
        <f>B13+1</f>
        <v>2019</v>
      </c>
      <c r="C14" s="328">
        <f>'[7]Avoided Costs'!C8</f>
        <v>19.823058821227161</v>
      </c>
      <c r="D14" s="329">
        <f>'[7]Avoided Costs'!D8</f>
        <v>21.828547306532965</v>
      </c>
      <c r="E14" s="329">
        <f>'[7]Avoided Costs'!E8</f>
        <v>19.15280124999218</v>
      </c>
      <c r="F14" s="329">
        <f>'[7]Avoided Costs'!F8</f>
        <v>17.826201437607789</v>
      </c>
      <c r="G14" s="329">
        <f>'[7]Avoided Costs'!G8</f>
        <v>15.907070123371234</v>
      </c>
      <c r="H14" s="330">
        <f>'[7]Avoided Costs'!H8</f>
        <v>16.380730504255652</v>
      </c>
      <c r="I14" s="331">
        <f>'[7]Avoided Costs'!I8</f>
        <v>16.629071302917126</v>
      </c>
      <c r="J14" s="329">
        <f>'[7]Avoided Costs'!J8</f>
        <v>31.181211965401527</v>
      </c>
      <c r="K14" s="329">
        <f>'[7]Avoided Costs'!K8</f>
        <v>23.416356581805729</v>
      </c>
      <c r="L14" s="330">
        <f>'[7]Avoided Costs'!L8</f>
        <v>18.296279563912957</v>
      </c>
      <c r="M14" s="331">
        <f>'[7]Avoided Costs'!M8</f>
        <v>18.031275596358292</v>
      </c>
      <c r="N14" s="329">
        <f>'[7]Avoided Costs'!N8</f>
        <v>17.714154990317901</v>
      </c>
      <c r="O14" s="330">
        <f>'[7]Avoided Costs'!O8</f>
        <v>20.655413181218957</v>
      </c>
      <c r="P14" s="4"/>
    </row>
    <row r="15" spans="2:16">
      <c r="B15" s="16">
        <f t="shared" ref="B15:B32" si="0">B14+1</f>
        <v>2020</v>
      </c>
      <c r="C15" s="328">
        <f>'[7]Avoided Costs'!C9</f>
        <v>21.440660237913605</v>
      </c>
      <c r="D15" s="329">
        <f>'[7]Avoided Costs'!D9</f>
        <v>20.858705374642092</v>
      </c>
      <c r="E15" s="329">
        <f>'[7]Avoided Costs'!E9</f>
        <v>22.376629060625415</v>
      </c>
      <c r="F15" s="329">
        <f>'[7]Avoided Costs'!F9</f>
        <v>19.789997453655278</v>
      </c>
      <c r="G15" s="329">
        <f>'[7]Avoided Costs'!G9</f>
        <v>17.633544395569885</v>
      </c>
      <c r="H15" s="330">
        <f>'[7]Avoided Costs'!H9</f>
        <v>18.26448179622027</v>
      </c>
      <c r="I15" s="331">
        <f>'[7]Avoided Costs'!I9</f>
        <v>19.291203242643128</v>
      </c>
      <c r="J15" s="329">
        <f>'[7]Avoided Costs'!J9</f>
        <v>31.061936367239696</v>
      </c>
      <c r="K15" s="329">
        <f>'[7]Avoided Costs'!K9</f>
        <v>23.801301376280513</v>
      </c>
      <c r="L15" s="330">
        <f>'[7]Avoided Costs'!L9</f>
        <v>17.881769280439876</v>
      </c>
      <c r="M15" s="331">
        <f>'[7]Avoided Costs'!M9</f>
        <v>20.143047425839892</v>
      </c>
      <c r="N15" s="329">
        <f>'[7]Avoided Costs'!N9</f>
        <v>20.598436924237852</v>
      </c>
      <c r="O15" s="330">
        <f>'[7]Avoided Costs'!O9</f>
        <v>28.562528745232481</v>
      </c>
      <c r="P15" s="4"/>
    </row>
    <row r="16" spans="2:16">
      <c r="B16" s="16">
        <f t="shared" si="0"/>
        <v>2021</v>
      </c>
      <c r="C16" s="328">
        <f>'[7]Avoided Costs'!C10</f>
        <v>19.625420338050603</v>
      </c>
      <c r="D16" s="329">
        <f>'[7]Avoided Costs'!D10</f>
        <v>18.924541369460684</v>
      </c>
      <c r="E16" s="329">
        <f>'[7]Avoided Costs'!E10</f>
        <v>18.575536101155873</v>
      </c>
      <c r="F16" s="329">
        <f>'[7]Avoided Costs'!F10</f>
        <v>19.901137982519959</v>
      </c>
      <c r="G16" s="329">
        <f>'[7]Avoided Costs'!G10</f>
        <v>14.672053589209353</v>
      </c>
      <c r="H16" s="330">
        <f>'[7]Avoided Costs'!H10</f>
        <v>16.603107862904043</v>
      </c>
      <c r="I16" s="331">
        <f>'[7]Avoided Costs'!I10</f>
        <v>18.327086760559411</v>
      </c>
      <c r="J16" s="329">
        <f>'[7]Avoided Costs'!J10</f>
        <v>31.901667517056769</v>
      </c>
      <c r="K16" s="329">
        <f>'[7]Avoided Costs'!K10</f>
        <v>21.770082569116362</v>
      </c>
      <c r="L16" s="330">
        <f>'[7]Avoided Costs'!L10</f>
        <v>17.307623051674959</v>
      </c>
      <c r="M16" s="331">
        <f>'[7]Avoided Costs'!M10</f>
        <v>16.672008306473245</v>
      </c>
      <c r="N16" s="329">
        <f>'[7]Avoided Costs'!N10</f>
        <v>18.047801042864659</v>
      </c>
      <c r="O16" s="330">
        <f>'[7]Avoided Costs'!O10</f>
        <v>20.020425075857101</v>
      </c>
      <c r="P16" s="4"/>
    </row>
    <row r="17" spans="2:16">
      <c r="B17" s="16">
        <f t="shared" si="0"/>
        <v>2022</v>
      </c>
      <c r="C17" s="328">
        <f>'[7]Avoided Costs'!C11</f>
        <v>20.944729838842438</v>
      </c>
      <c r="D17" s="329">
        <f>'[7]Avoided Costs'!D11</f>
        <v>20.64464293985926</v>
      </c>
      <c r="E17" s="329">
        <f>'[7]Avoided Costs'!E11</f>
        <v>20.689790904205193</v>
      </c>
      <c r="F17" s="329">
        <f>'[7]Avoided Costs'!F11</f>
        <v>18.931292538272693</v>
      </c>
      <c r="G17" s="329">
        <f>'[7]Avoided Costs'!G11</f>
        <v>15.884447980290755</v>
      </c>
      <c r="H17" s="330">
        <f>'[7]Avoided Costs'!H11</f>
        <v>17.616092844441638</v>
      </c>
      <c r="I17" s="331">
        <f>'[7]Avoided Costs'!I11</f>
        <v>19.469345063797466</v>
      </c>
      <c r="J17" s="329">
        <f>'[7]Avoided Costs'!J11</f>
        <v>34.16984412414935</v>
      </c>
      <c r="K17" s="329">
        <f>'[7]Avoided Costs'!K11</f>
        <v>23.90441716155917</v>
      </c>
      <c r="L17" s="330">
        <f>'[7]Avoided Costs'!L11</f>
        <v>18.595123343907897</v>
      </c>
      <c r="M17" s="331">
        <f>'[7]Avoided Costs'!M11</f>
        <v>18.536820239540443</v>
      </c>
      <c r="N17" s="329">
        <f>'[7]Avoided Costs'!N11</f>
        <v>18.69755100310319</v>
      </c>
      <c r="O17" s="330">
        <f>'[7]Avoided Costs'!O11</f>
        <v>21.365565233740057</v>
      </c>
      <c r="P17" s="4"/>
    </row>
    <row r="18" spans="2:16">
      <c r="B18" s="16">
        <f t="shared" si="0"/>
        <v>2023</v>
      </c>
      <c r="C18" s="328">
        <f>'[7]Avoided Costs'!C12</f>
        <v>20.850842964307123</v>
      </c>
      <c r="D18" s="329">
        <f>'[7]Avoided Costs'!D12</f>
        <v>18.194020234336573</v>
      </c>
      <c r="E18" s="329">
        <f>'[7]Avoided Costs'!E12</f>
        <v>20.340783869761285</v>
      </c>
      <c r="F18" s="329">
        <f>'[7]Avoided Costs'!F12</f>
        <v>19.146979954264154</v>
      </c>
      <c r="G18" s="329">
        <f>'[7]Avoided Costs'!G12</f>
        <v>15.315803571993021</v>
      </c>
      <c r="H18" s="330">
        <f>'[7]Avoided Costs'!H12</f>
        <v>17.93845996193064</v>
      </c>
      <c r="I18" s="331">
        <f>'[7]Avoided Costs'!I12</f>
        <v>17.975822003266753</v>
      </c>
      <c r="J18" s="329">
        <f>'[7]Avoided Costs'!J12</f>
        <v>35.389940100671311</v>
      </c>
      <c r="K18" s="329">
        <f>'[7]Avoided Costs'!K12</f>
        <v>24.392743929307198</v>
      </c>
      <c r="L18" s="330">
        <f>'[7]Avoided Costs'!L12</f>
        <v>18.971169603860726</v>
      </c>
      <c r="M18" s="331">
        <f>'[7]Avoided Costs'!M12</f>
        <v>19.223027022004782</v>
      </c>
      <c r="N18" s="329">
        <f>'[7]Avoided Costs'!N12</f>
        <v>18.004082689406616</v>
      </c>
      <c r="O18" s="330">
        <f>'[7]Avoided Costs'!O12</f>
        <v>20.995567252713752</v>
      </c>
      <c r="P18" s="4"/>
    </row>
    <row r="19" spans="2:16">
      <c r="B19" s="16">
        <f t="shared" si="0"/>
        <v>2024</v>
      </c>
      <c r="C19" s="328">
        <f>'[7]Avoided Costs'!C13</f>
        <v>23.305163159291141</v>
      </c>
      <c r="D19" s="329">
        <f>'[7]Avoided Costs'!D13</f>
        <v>18.514569648938505</v>
      </c>
      <c r="E19" s="329">
        <f>'[7]Avoided Costs'!E13</f>
        <v>21.603901065078546</v>
      </c>
      <c r="F19" s="329">
        <f>'[7]Avoided Costs'!F13</f>
        <v>23.217250224781484</v>
      </c>
      <c r="G19" s="329">
        <f>'[7]Avoided Costs'!G13</f>
        <v>17.410912172831232</v>
      </c>
      <c r="H19" s="330">
        <f>'[7]Avoided Costs'!H13</f>
        <v>20.194591054466759</v>
      </c>
      <c r="I19" s="331">
        <f>'[7]Avoided Costs'!I13</f>
        <v>23.118557612036046</v>
      </c>
      <c r="J19" s="329">
        <f>'[7]Avoided Costs'!J13</f>
        <v>37.742979431568756</v>
      </c>
      <c r="K19" s="329">
        <f>'[7]Avoided Costs'!K13</f>
        <v>26.427233157146429</v>
      </c>
      <c r="L19" s="330">
        <f>'[7]Avoided Costs'!L13</f>
        <v>20.019247614439529</v>
      </c>
      <c r="M19" s="331">
        <f>'[7]Avoided Costs'!M13</f>
        <v>20.584754423229636</v>
      </c>
      <c r="N19" s="329">
        <f>'[7]Avoided Costs'!N13</f>
        <v>19.831367897371653</v>
      </c>
      <c r="O19" s="330">
        <f>'[7]Avoided Costs'!O13</f>
        <v>25.404042571130869</v>
      </c>
      <c r="P19" s="4"/>
    </row>
    <row r="20" spans="2:16">
      <c r="B20" s="16">
        <f t="shared" si="0"/>
        <v>2025</v>
      </c>
      <c r="C20" s="328">
        <f>'[7]Avoided Costs'!C14</f>
        <v>27.43551079351786</v>
      </c>
      <c r="D20" s="329">
        <f>'[7]Avoided Costs'!D14</f>
        <v>23.642709623162226</v>
      </c>
      <c r="E20" s="329">
        <f>'[7]Avoided Costs'!E14</f>
        <v>21.735078270114961</v>
      </c>
      <c r="F20" s="329">
        <f>'[7]Avoided Costs'!F14</f>
        <v>25.354166631797717</v>
      </c>
      <c r="G20" s="329">
        <f>'[7]Avoided Costs'!G14</f>
        <v>24.513165505811759</v>
      </c>
      <c r="H20" s="330">
        <f>'[7]Avoided Costs'!H14</f>
        <v>21.670819491243897</v>
      </c>
      <c r="I20" s="331">
        <f>'[7]Avoided Costs'!I14</f>
        <v>26.495809750385071</v>
      </c>
      <c r="J20" s="329">
        <f>'[7]Avoided Costs'!J14</f>
        <v>42.172602729034026</v>
      </c>
      <c r="K20" s="329">
        <f>'[7]Avoided Costs'!K14</f>
        <v>31.456350247216029</v>
      </c>
      <c r="L20" s="330">
        <f>'[7]Avoided Costs'!L14</f>
        <v>24.155567314243438</v>
      </c>
      <c r="M20" s="331">
        <f>'[7]Avoided Costs'!M14</f>
        <v>27.021754307596609</v>
      </c>
      <c r="N20" s="329">
        <f>'[7]Avoided Costs'!N14</f>
        <v>26.089885270321485</v>
      </c>
      <c r="O20" s="330">
        <f>'[7]Avoided Costs'!O14</f>
        <v>29.836710480103537</v>
      </c>
      <c r="P20" s="4"/>
    </row>
    <row r="21" spans="2:16">
      <c r="B21" s="16">
        <f t="shared" si="0"/>
        <v>2026</v>
      </c>
      <c r="C21" s="328">
        <f>'[7]Avoided Costs'!C15</f>
        <v>27.208123084494083</v>
      </c>
      <c r="D21" s="329">
        <f>'[7]Avoided Costs'!D15</f>
        <v>26.116085536817405</v>
      </c>
      <c r="E21" s="329">
        <f>'[7]Avoided Costs'!E15</f>
        <v>22.621654906723411</v>
      </c>
      <c r="F21" s="329">
        <f>'[7]Avoided Costs'!F15</f>
        <v>25.650687445312958</v>
      </c>
      <c r="G21" s="329">
        <f>'[7]Avoided Costs'!G15</f>
        <v>25.976027984142998</v>
      </c>
      <c r="H21" s="330">
        <f>'[7]Avoided Costs'!H15</f>
        <v>21.583782277668881</v>
      </c>
      <c r="I21" s="331">
        <f>'[7]Avoided Costs'!I15</f>
        <v>27.266979124940629</v>
      </c>
      <c r="J21" s="329">
        <f>'[7]Avoided Costs'!J15</f>
        <v>40.64030312112461</v>
      </c>
      <c r="K21" s="329">
        <f>'[7]Avoided Costs'!K15</f>
        <v>31.102846916402807</v>
      </c>
      <c r="L21" s="330">
        <f>'[7]Avoided Costs'!L15</f>
        <v>22.994170041660979</v>
      </c>
      <c r="M21" s="331">
        <f>'[7]Avoided Costs'!M15</f>
        <v>25.941812802562104</v>
      </c>
      <c r="N21" s="329">
        <f>'[7]Avoided Costs'!N15</f>
        <v>21.749156400691188</v>
      </c>
      <c r="O21" s="330">
        <f>'[7]Avoided Costs'!O15</f>
        <v>29.375167283326665</v>
      </c>
      <c r="P21" s="4"/>
    </row>
    <row r="22" spans="2:16">
      <c r="B22" s="16">
        <f t="shared" si="0"/>
        <v>2027</v>
      </c>
      <c r="C22" s="328">
        <f>'[7]Avoided Costs'!C16</f>
        <v>27.41228656612742</v>
      </c>
      <c r="D22" s="329">
        <f>'[7]Avoided Costs'!D16</f>
        <v>26.959818526211119</v>
      </c>
      <c r="E22" s="329">
        <f>'[7]Avoided Costs'!E16</f>
        <v>23.702863260094901</v>
      </c>
      <c r="F22" s="329">
        <f>'[7]Avoided Costs'!F16</f>
        <v>26.224300821034827</v>
      </c>
      <c r="G22" s="329">
        <f>'[7]Avoided Costs'!G16</f>
        <v>21.034828160522331</v>
      </c>
      <c r="H22" s="330">
        <f>'[7]Avoided Costs'!H16</f>
        <v>22.839467907805634</v>
      </c>
      <c r="I22" s="331">
        <f>'[7]Avoided Costs'!I16</f>
        <v>28.661866261370211</v>
      </c>
      <c r="J22" s="329">
        <f>'[7]Avoided Costs'!J16</f>
        <v>43.875194762854683</v>
      </c>
      <c r="K22" s="329">
        <f>'[7]Avoided Costs'!K16</f>
        <v>32.007000035653668</v>
      </c>
      <c r="L22" s="330">
        <f>'[7]Avoided Costs'!L16</f>
        <v>22.755129263623225</v>
      </c>
      <c r="M22" s="331">
        <f>'[7]Avoided Costs'!M16</f>
        <v>22.060190114329142</v>
      </c>
      <c r="N22" s="329">
        <f>'[7]Avoided Costs'!N16</f>
        <v>23.339929597466295</v>
      </c>
      <c r="O22" s="330">
        <f>'[7]Avoided Costs'!O16</f>
        <v>29.89742651841841</v>
      </c>
      <c r="P22" s="4"/>
    </row>
    <row r="23" spans="2:16">
      <c r="B23" s="16">
        <f t="shared" si="0"/>
        <v>2028</v>
      </c>
      <c r="C23" s="328">
        <f>'[7]Avoided Costs'!C17</f>
        <v>33.651554915179858</v>
      </c>
      <c r="D23" s="329">
        <f>'[7]Avoided Costs'!D17</f>
        <v>31.081699741872491</v>
      </c>
      <c r="E23" s="329">
        <f>'[7]Avoided Costs'!E17</f>
        <v>29.735152686769279</v>
      </c>
      <c r="F23" s="329">
        <f>'[7]Avoided Costs'!F17</f>
        <v>31.560262469281788</v>
      </c>
      <c r="G23" s="329">
        <f>'[7]Avoided Costs'!G17</f>
        <v>23.501079526713582</v>
      </c>
      <c r="H23" s="330">
        <f>'[7]Avoided Costs'!H17</f>
        <v>28.520379665440785</v>
      </c>
      <c r="I23" s="331">
        <f>'[7]Avoided Costs'!I17</f>
        <v>29.575286986765835</v>
      </c>
      <c r="J23" s="329">
        <f>'[7]Avoided Costs'!J17</f>
        <v>51.460340242556391</v>
      </c>
      <c r="K23" s="329">
        <f>'[7]Avoided Costs'!K17</f>
        <v>42.78445511790261</v>
      </c>
      <c r="L23" s="330">
        <f>'[7]Avoided Costs'!L17</f>
        <v>29.861402439035693</v>
      </c>
      <c r="M23" s="331">
        <f>'[7]Avoided Costs'!M17</f>
        <v>27.362425777959746</v>
      </c>
      <c r="N23" s="329">
        <f>'[7]Avoided Costs'!N17</f>
        <v>27.485959295034693</v>
      </c>
      <c r="O23" s="330">
        <f>'[7]Avoided Costs'!O17</f>
        <v>54.14377846729807</v>
      </c>
      <c r="P23" s="4"/>
    </row>
    <row r="24" spans="2:16">
      <c r="B24" s="16">
        <f t="shared" si="0"/>
        <v>2029</v>
      </c>
      <c r="C24" s="328">
        <f>'[7]Avoided Costs'!C18</f>
        <v>37.392315080882106</v>
      </c>
      <c r="D24" s="329">
        <f>'[7]Avoided Costs'!D18</f>
        <v>31.12626115572515</v>
      </c>
      <c r="E24" s="329">
        <f>'[7]Avoided Costs'!E18</f>
        <v>28.628315259831552</v>
      </c>
      <c r="F24" s="329">
        <f>'[7]Avoided Costs'!F18</f>
        <v>30.649855361991399</v>
      </c>
      <c r="G24" s="329">
        <f>'[7]Avoided Costs'!G18</f>
        <v>26.181722892353996</v>
      </c>
      <c r="H24" s="330">
        <f>'[7]Avoided Costs'!H18</f>
        <v>32.142516266201149</v>
      </c>
      <c r="I24" s="331">
        <f>'[7]Avoided Costs'!I18</f>
        <v>34.781432547974433</v>
      </c>
      <c r="J24" s="329">
        <f>'[7]Avoided Costs'!J18</f>
        <v>54.691395363960837</v>
      </c>
      <c r="K24" s="329">
        <f>'[7]Avoided Costs'!K18</f>
        <v>48.888512083136789</v>
      </c>
      <c r="L24" s="330">
        <f>'[7]Avoided Costs'!L18</f>
        <v>37.505031325832796</v>
      </c>
      <c r="M24" s="331">
        <f>'[7]Avoided Costs'!M18</f>
        <v>32.785903170304273</v>
      </c>
      <c r="N24" s="329">
        <f>'[7]Avoided Costs'!N18</f>
        <v>28.050036234178087</v>
      </c>
      <c r="O24" s="330">
        <f>'[7]Avoided Costs'!O18</f>
        <v>63.527269121180829</v>
      </c>
      <c r="P24" s="4"/>
    </row>
    <row r="25" spans="2:16">
      <c r="B25" s="16">
        <f t="shared" si="0"/>
        <v>2030</v>
      </c>
      <c r="C25" s="328">
        <f>'[7]Avoided Costs'!C19</f>
        <v>38.636641836989817</v>
      </c>
      <c r="D25" s="329">
        <f>'[7]Avoided Costs'!D19</f>
        <v>34.303514779342258</v>
      </c>
      <c r="E25" s="329">
        <f>'[7]Avoided Costs'!E19</f>
        <v>31.039451128316681</v>
      </c>
      <c r="F25" s="329">
        <f>'[7]Avoided Costs'!F19</f>
        <v>32.455672588390172</v>
      </c>
      <c r="G25" s="329">
        <f>'[7]Avoided Costs'!G19</f>
        <v>24.576001142397921</v>
      </c>
      <c r="H25" s="330">
        <f>'[7]Avoided Costs'!H19</f>
        <v>33.521086012106124</v>
      </c>
      <c r="I25" s="331">
        <f>'[7]Avoided Costs'!I19</f>
        <v>31.133090936144434</v>
      </c>
      <c r="J25" s="329">
        <f>'[7]Avoided Costs'!J19</f>
        <v>57.808129733336081</v>
      </c>
      <c r="K25" s="329">
        <f>'[7]Avoided Costs'!K19</f>
        <v>50.947045508722596</v>
      </c>
      <c r="L25" s="330">
        <f>'[7]Avoided Costs'!L19</f>
        <v>37.369282100139515</v>
      </c>
      <c r="M25" s="331">
        <f>'[7]Avoided Costs'!M19</f>
        <v>34.120065215363013</v>
      </c>
      <c r="N25" s="329">
        <f>'[7]Avoided Costs'!N19</f>
        <v>28.506268974579502</v>
      </c>
      <c r="O25" s="330">
        <f>'[7]Avoided Costs'!O19</f>
        <v>77.650745823524218</v>
      </c>
      <c r="P25" s="4"/>
    </row>
    <row r="26" spans="2:16">
      <c r="B26" s="16">
        <f t="shared" si="0"/>
        <v>2031</v>
      </c>
      <c r="C26" s="328">
        <f>'[7]Avoided Costs'!C20</f>
        <v>-1.6693443853232279E-2</v>
      </c>
      <c r="D26" s="329">
        <f>'[7]Avoided Costs'!D20</f>
        <v>-1.2519668370528135E-2</v>
      </c>
      <c r="E26" s="329">
        <f>'[7]Avoided Costs'!E20</f>
        <v>-1.7115223185676313E-2</v>
      </c>
      <c r="F26" s="329">
        <f>'[7]Avoided Costs'!F20</f>
        <v>-1.7343920774797163E-2</v>
      </c>
      <c r="G26" s="329">
        <f>'[7]Avoided Costs'!G20</f>
        <v>-1.3538846356614818E-2</v>
      </c>
      <c r="H26" s="330">
        <f>'[7]Avoided Costs'!H20</f>
        <v>-1.5376341179998226E-2</v>
      </c>
      <c r="I26" s="331">
        <f>'[7]Avoided Costs'!I20</f>
        <v>-1.4444389123714547E-2</v>
      </c>
      <c r="J26" s="329">
        <f>'[7]Avoided Costs'!J20</f>
        <v>-1.8290702533315321E-2</v>
      </c>
      <c r="K26" s="329">
        <f>'[7]Avoided Costs'!K20</f>
        <v>-2.4106122227310386E-2</v>
      </c>
      <c r="L26" s="330">
        <f>'[7]Avoided Costs'!L20</f>
        <v>-1.8044739779094918E-2</v>
      </c>
      <c r="M26" s="331">
        <f>'[7]Avoided Costs'!M20</f>
        <v>-1.5633598098836944E-2</v>
      </c>
      <c r="N26" s="329">
        <f>'[7]Avoided Costs'!N20</f>
        <v>-1.1503071591388619E-2</v>
      </c>
      <c r="O26" s="330">
        <f>'[7]Avoided Costs'!O20</f>
        <v>-1.9061144711306367E-2</v>
      </c>
      <c r="P26" s="4"/>
    </row>
    <row r="27" spans="2:16">
      <c r="B27" s="16">
        <f t="shared" si="0"/>
        <v>2032</v>
      </c>
      <c r="C27" s="328">
        <f>'[7]Avoided Costs'!C21</f>
        <v>-0.14353714622777952</v>
      </c>
      <c r="D27" s="329">
        <f>'[7]Avoided Costs'!D21</f>
        <v>-0.13217999875565797</v>
      </c>
      <c r="E27" s="329">
        <f>'[7]Avoided Costs'!E21</f>
        <v>-0.13279893772722817</v>
      </c>
      <c r="F27" s="329">
        <f>'[7]Avoided Costs'!F21</f>
        <v>-0.13578012012470156</v>
      </c>
      <c r="G27" s="329">
        <f>'[7]Avoided Costs'!G21</f>
        <v>-0.10432431875365653</v>
      </c>
      <c r="H27" s="330">
        <f>'[7]Avoided Costs'!H21</f>
        <v>-0.12712039241857387</v>
      </c>
      <c r="I27" s="331">
        <f>'[7]Avoided Costs'!I21</f>
        <v>-0.1290527273928139</v>
      </c>
      <c r="J27" s="329">
        <f>'[7]Avoided Costs'!J21</f>
        <v>-0.16929712788191878</v>
      </c>
      <c r="K27" s="329">
        <f>'[7]Avoided Costs'!K21</f>
        <v>-0.21417454360569158</v>
      </c>
      <c r="L27" s="330">
        <f>'[7]Avoided Costs'!L21</f>
        <v>-0.15736095169426328</v>
      </c>
      <c r="M27" s="331">
        <f>'[7]Avoided Costs'!M21</f>
        <v>-0.13169362772452534</v>
      </c>
      <c r="N27" s="329">
        <f>'[7]Avoided Costs'!N21</f>
        <v>-0.11590486099907552</v>
      </c>
      <c r="O27" s="330">
        <f>'[7]Avoided Costs'!O21</f>
        <v>-0.13827368402312604</v>
      </c>
      <c r="P27" s="4"/>
    </row>
    <row r="28" spans="2:16">
      <c r="B28" s="16">
        <f t="shared" si="0"/>
        <v>2033</v>
      </c>
      <c r="C28" s="328">
        <f>'[7]Avoided Costs'!C22</f>
        <v>-0.25039076010050448</v>
      </c>
      <c r="D28" s="329">
        <f>'[7]Avoided Costs'!D22</f>
        <v>-0.23551000995567273</v>
      </c>
      <c r="E28" s="329">
        <f>'[7]Avoided Costs'!E22</f>
        <v>-0.23141744515361015</v>
      </c>
      <c r="F28" s="329">
        <f>'[7]Avoided Costs'!F22</f>
        <v>-0.2193850734584189</v>
      </c>
      <c r="G28" s="329">
        <f>'[7]Avoided Costs'!G22</f>
        <v>-0.18081234730149723</v>
      </c>
      <c r="H28" s="330">
        <f>'[7]Avoided Costs'!H22</f>
        <v>-0.22052266873345802</v>
      </c>
      <c r="I28" s="331">
        <f>'[7]Avoided Costs'!I22</f>
        <v>-0.20338960944003523</v>
      </c>
      <c r="J28" s="329">
        <f>'[7]Avoided Costs'!J22</f>
        <v>-0.31505213964178175</v>
      </c>
      <c r="K28" s="329">
        <f>'[7]Avoided Costs'!K22</f>
        <v>-0.38472224281777601</v>
      </c>
      <c r="L28" s="330">
        <f>'[7]Avoided Costs'!L22</f>
        <v>-0.26756556505757528</v>
      </c>
      <c r="M28" s="331">
        <f>'[7]Avoided Costs'!M22</f>
        <v>-0.24217159466663496</v>
      </c>
      <c r="N28" s="329">
        <f>'[7]Avoided Costs'!N22</f>
        <v>-0.20287541754017516</v>
      </c>
      <c r="O28" s="330">
        <f>'[7]Avoided Costs'!O22</f>
        <v>-0.25077905007519852</v>
      </c>
      <c r="P28" s="4"/>
    </row>
    <row r="29" spans="2:16">
      <c r="B29" s="16">
        <f t="shared" si="0"/>
        <v>2034</v>
      </c>
      <c r="C29" s="328">
        <f>'[7]Avoided Costs'!C23</f>
        <v>-0.28996626242302476</v>
      </c>
      <c r="D29" s="329">
        <f>'[7]Avoided Costs'!D23</f>
        <v>-0.28172269630813046</v>
      </c>
      <c r="E29" s="329">
        <f>'[7]Avoided Costs'!E23</f>
        <v>-0.2519498898584796</v>
      </c>
      <c r="F29" s="329">
        <f>'[7]Avoided Costs'!F23</f>
        <v>-0.26331447674751862</v>
      </c>
      <c r="G29" s="329">
        <f>'[7]Avoided Costs'!G23</f>
        <v>-0.21596649153956748</v>
      </c>
      <c r="H29" s="330">
        <f>'[7]Avoided Costs'!H23</f>
        <v>-0.2561462500820938</v>
      </c>
      <c r="I29" s="331">
        <f>'[7]Avoided Costs'!I23</f>
        <v>-0.24123302679212888</v>
      </c>
      <c r="J29" s="329">
        <f>'[7]Avoided Costs'!J23</f>
        <v>-0.35857006113803269</v>
      </c>
      <c r="K29" s="329">
        <f>'[7]Avoided Costs'!K23</f>
        <v>-0.44370009632931051</v>
      </c>
      <c r="L29" s="330">
        <f>'[7]Avoided Costs'!L23</f>
        <v>-0.30234891105874928</v>
      </c>
      <c r="M29" s="331">
        <f>'[7]Avoided Costs'!M23</f>
        <v>-0.27685503931075922</v>
      </c>
      <c r="N29" s="329">
        <f>'[7]Avoided Costs'!N23</f>
        <v>-0.24138619533935277</v>
      </c>
      <c r="O29" s="330">
        <f>'[7]Avoided Costs'!O23</f>
        <v>-0.28505348928571911</v>
      </c>
      <c r="P29" s="4"/>
    </row>
    <row r="30" spans="2:16">
      <c r="B30" s="16">
        <f t="shared" si="0"/>
        <v>2035</v>
      </c>
      <c r="C30" s="328">
        <f>'[7]Avoided Costs'!C24</f>
        <v>-0.47274233401524929</v>
      </c>
      <c r="D30" s="329">
        <f>'[7]Avoided Costs'!D24</f>
        <v>-0.47884847407360059</v>
      </c>
      <c r="E30" s="329">
        <f>'[7]Avoided Costs'!E24</f>
        <v>-0.42059648582451226</v>
      </c>
      <c r="F30" s="329">
        <f>'[7]Avoided Costs'!F24</f>
        <v>-0.43156274316726095</v>
      </c>
      <c r="G30" s="329">
        <f>'[7]Avoided Costs'!G24</f>
        <v>-0.35793010005649745</v>
      </c>
      <c r="H30" s="330">
        <f>'[7]Avoided Costs'!H24</f>
        <v>-0.42242751085676056</v>
      </c>
      <c r="I30" s="331">
        <f>'[7]Avoided Costs'!I24</f>
        <v>-0.39014801276302891</v>
      </c>
      <c r="J30" s="329">
        <f>'[7]Avoided Costs'!J24</f>
        <v>-0.60080666556502238</v>
      </c>
      <c r="K30" s="329">
        <f>'[7]Avoided Costs'!K24</f>
        <v>-0.71597122145586367</v>
      </c>
      <c r="L30" s="330">
        <f>'[7]Avoided Costs'!L24</f>
        <v>-0.49148643986621038</v>
      </c>
      <c r="M30" s="331">
        <f>'[7]Avoided Costs'!M24</f>
        <v>-0.40241357001198585</v>
      </c>
      <c r="N30" s="329">
        <f>'[7]Avoided Costs'!N24</f>
        <v>-0.39958378063340716</v>
      </c>
      <c r="O30" s="330">
        <f>'[7]Avoided Costs'!O24</f>
        <v>-0.4712452348979268</v>
      </c>
      <c r="P30" s="4"/>
    </row>
    <row r="31" spans="2:16">
      <c r="B31" s="16">
        <f t="shared" si="0"/>
        <v>2036</v>
      </c>
      <c r="C31" s="328">
        <f>'[7]Avoided Costs'!C25</f>
        <v>-0.53043566217673654</v>
      </c>
      <c r="D31" s="329">
        <f>'[7]Avoided Costs'!D25</f>
        <v>-0.48567830210450025</v>
      </c>
      <c r="E31" s="329">
        <f>'[7]Avoided Costs'!E25</f>
        <v>-0.40112464170965184</v>
      </c>
      <c r="F31" s="329">
        <f>'[7]Avoided Costs'!F25</f>
        <v>-0.39877489654330556</v>
      </c>
      <c r="G31" s="329">
        <f>'[7]Avoided Costs'!G25</f>
        <v>-0.36684149093832752</v>
      </c>
      <c r="H31" s="330">
        <f>'[7]Avoided Costs'!H25</f>
        <v>-0.43107509570797753</v>
      </c>
      <c r="I31" s="331">
        <f>'[7]Avoided Costs'!I25</f>
        <v>-0.57129405927611498</v>
      </c>
      <c r="J31" s="329">
        <f>'[7]Avoided Costs'!J25</f>
        <v>-0.64799172346444434</v>
      </c>
      <c r="K31" s="329">
        <f>'[7]Avoided Costs'!K25</f>
        <v>-0.79818635865298393</v>
      </c>
      <c r="L31" s="330">
        <f>'[7]Avoided Costs'!L25</f>
        <v>-0.59285092872659839</v>
      </c>
      <c r="M31" s="331">
        <f>'[7]Avoided Costs'!M25</f>
        <v>-0.51648305368968395</v>
      </c>
      <c r="N31" s="329">
        <f>'[7]Avoided Costs'!N25</f>
        <v>-0.45998405398029202</v>
      </c>
      <c r="O31" s="330">
        <f>'[7]Avoided Costs'!O25</f>
        <v>-0.52376502774527611</v>
      </c>
      <c r="P31" s="4"/>
    </row>
    <row r="32" spans="2:16" hidden="1">
      <c r="B32" s="332">
        <f t="shared" si="0"/>
        <v>2037</v>
      </c>
      <c r="C32" s="333">
        <f>'[7]Avoided Costs'!C26</f>
        <v>0</v>
      </c>
      <c r="D32" s="334">
        <f>'[7]Avoided Costs'!D26</f>
        <v>0</v>
      </c>
      <c r="E32" s="334">
        <f>'[7]Avoided Costs'!E26</f>
        <v>0</v>
      </c>
      <c r="F32" s="334">
        <f>'[7]Avoided Costs'!F26</f>
        <v>0</v>
      </c>
      <c r="G32" s="334">
        <f>'[7]Avoided Costs'!G26</f>
        <v>0</v>
      </c>
      <c r="H32" s="335">
        <f>'[7]Avoided Costs'!H26</f>
        <v>0</v>
      </c>
      <c r="I32" s="336">
        <f>'[7]Avoided Costs'!I26</f>
        <v>0</v>
      </c>
      <c r="J32" s="334">
        <f>'[7]Avoided Costs'!J26</f>
        <v>0</v>
      </c>
      <c r="K32" s="334">
        <f>'[7]Avoided Costs'!K26</f>
        <v>0</v>
      </c>
      <c r="L32" s="335">
        <f>'[7]Avoided Costs'!L26</f>
        <v>0</v>
      </c>
      <c r="M32" s="336">
        <f>'[7]Avoided Costs'!M26</f>
        <v>0</v>
      </c>
      <c r="N32" s="334">
        <f>'[7]Avoided Costs'!N26</f>
        <v>0</v>
      </c>
      <c r="O32" s="335">
        <f>'[7]Avoided Costs'!O26</f>
        <v>0</v>
      </c>
      <c r="P32" s="4"/>
    </row>
    <row r="33" spans="2:16">
      <c r="B33" s="4"/>
      <c r="C33" s="4"/>
      <c r="D33" s="11"/>
      <c r="E33" s="11"/>
      <c r="F33" s="11"/>
      <c r="G33" s="4"/>
      <c r="H33" s="4"/>
      <c r="I33" s="4"/>
      <c r="J33" s="4"/>
      <c r="K33" s="4"/>
      <c r="L33" s="4"/>
      <c r="M33" s="337"/>
      <c r="N33" s="4"/>
      <c r="O33" s="4"/>
      <c r="P33" s="4"/>
    </row>
  </sheetData>
  <conditionalFormatting sqref="C29:O31">
    <cfRule type="cellIs" dxfId="0" priority="1" stopIfTrue="1" operator="equal">
      <formula>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7"/>
  <sheetViews>
    <sheetView view="pageBreakPreview" zoomScale="80" zoomScaleNormal="100" zoomScaleSheetLayoutView="80" workbookViewId="0">
      <selection activeCell="B36" sqref="B36:C36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3.83203125" style="188" customWidth="1"/>
    <col min="9" max="10" width="12.5" style="188" customWidth="1"/>
    <col min="11" max="11" width="11.6640625" style="188" customWidth="1"/>
    <col min="12" max="12" width="9.33203125" style="188"/>
    <col min="13" max="13" width="6.1640625" style="188" customWidth="1"/>
    <col min="14" max="14" width="7.83203125" style="243" customWidth="1"/>
    <col min="15" max="16384" width="9.33203125" style="188"/>
  </cols>
  <sheetData>
    <row r="1" spans="2:16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6" ht="15.75">
      <c r="B2" s="186" t="s">
        <v>163</v>
      </c>
      <c r="C2" s="187"/>
      <c r="D2" s="187"/>
      <c r="E2" s="187"/>
      <c r="F2" s="187"/>
      <c r="G2" s="187"/>
      <c r="H2" s="187"/>
      <c r="I2" s="187"/>
      <c r="J2" s="187"/>
    </row>
    <row r="3" spans="2:16" ht="15.75">
      <c r="B3" s="186"/>
      <c r="C3" s="187"/>
      <c r="D3" s="187"/>
      <c r="E3" s="187"/>
      <c r="F3" s="187"/>
      <c r="G3" s="187"/>
      <c r="H3" s="187"/>
      <c r="I3" s="187"/>
      <c r="J3" s="187"/>
    </row>
    <row r="4" spans="2:16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6" ht="51.75" customHeight="1">
      <c r="B5" s="191" t="s">
        <v>0</v>
      </c>
      <c r="C5" s="192" t="s">
        <v>172</v>
      </c>
      <c r="D5" s="192" t="s">
        <v>164</v>
      </c>
      <c r="E5" s="19" t="s">
        <v>73</v>
      </c>
      <c r="H5" s="243"/>
      <c r="N5" s="188"/>
    </row>
    <row r="6" spans="2:16" ht="24" customHeight="1">
      <c r="B6" s="193"/>
      <c r="C6" s="195" t="s">
        <v>9</v>
      </c>
      <c r="D6" s="194" t="s">
        <v>165</v>
      </c>
      <c r="E6" s="23" t="s">
        <v>9</v>
      </c>
      <c r="H6" s="243"/>
      <c r="N6" s="188"/>
    </row>
    <row r="7" spans="2:16">
      <c r="C7" s="196" t="s">
        <v>2</v>
      </c>
      <c r="D7" s="196" t="s">
        <v>4</v>
      </c>
      <c r="E7" s="196" t="s">
        <v>29</v>
      </c>
      <c r="H7" s="243"/>
      <c r="N7" s="188"/>
    </row>
    <row r="8" spans="2:16" ht="6" customHeight="1">
      <c r="H8" s="243"/>
      <c r="N8" s="188"/>
    </row>
    <row r="9" spans="2:16" ht="15.75">
      <c r="B9" s="60" t="str">
        <f>B2</f>
        <v>2017 IRP Aeolus-Bridger/Anticline Transmission</v>
      </c>
      <c r="D9" s="190"/>
      <c r="E9" s="190"/>
      <c r="N9" s="188"/>
    </row>
    <row r="10" spans="2:16">
      <c r="B10" s="210">
        <v>2020</v>
      </c>
      <c r="C10" s="199">
        <f>ROUND(C11/(1+$D44),2)</f>
        <v>47.36</v>
      </c>
      <c r="D10" s="210">
        <v>2</v>
      </c>
      <c r="E10" s="201">
        <f t="shared" ref="E10:E32" si="0">SUM(C10:C10)*D10/12</f>
        <v>7.8933333333333335</v>
      </c>
      <c r="F10" s="190"/>
      <c r="G10" s="230"/>
      <c r="M10" s="244"/>
      <c r="N10" s="207"/>
      <c r="O10" s="208"/>
      <c r="P10" s="209"/>
    </row>
    <row r="11" spans="2:16">
      <c r="B11" s="210">
        <f t="shared" ref="B11:B32" si="1">B10+1</f>
        <v>2021</v>
      </c>
      <c r="C11" s="199">
        <f>D36</f>
        <v>48.5910167356733</v>
      </c>
      <c r="D11" s="210">
        <v>12</v>
      </c>
      <c r="E11" s="201">
        <f t="shared" si="0"/>
        <v>48.5910167356733</v>
      </c>
      <c r="F11" s="190"/>
      <c r="G11" s="230"/>
      <c r="M11" s="244"/>
      <c r="N11" s="284"/>
      <c r="O11" s="284"/>
      <c r="P11" s="209"/>
    </row>
    <row r="12" spans="2:16">
      <c r="B12" s="210">
        <f t="shared" si="1"/>
        <v>2022</v>
      </c>
      <c r="C12" s="199">
        <f>ROUND(C11*(1+$D46),2)</f>
        <v>49.71</v>
      </c>
      <c r="D12" s="210">
        <v>12</v>
      </c>
      <c r="E12" s="201">
        <f t="shared" si="0"/>
        <v>49.71</v>
      </c>
      <c r="F12" s="190"/>
      <c r="H12" s="244"/>
      <c r="J12" s="285"/>
      <c r="N12" s="188"/>
    </row>
    <row r="13" spans="2:16">
      <c r="B13" s="210">
        <f t="shared" si="1"/>
        <v>2023</v>
      </c>
      <c r="C13" s="199">
        <f>ROUND(C12*(1+$D47),2)</f>
        <v>50.85</v>
      </c>
      <c r="D13" s="210">
        <v>12</v>
      </c>
      <c r="E13" s="201">
        <f t="shared" si="0"/>
        <v>50.85</v>
      </c>
      <c r="F13" s="190"/>
      <c r="H13" s="244"/>
      <c r="I13" s="207"/>
      <c r="J13" s="285"/>
      <c r="N13" s="188"/>
    </row>
    <row r="14" spans="2:16">
      <c r="B14" s="210">
        <f t="shared" si="1"/>
        <v>2024</v>
      </c>
      <c r="C14" s="199">
        <f>ROUND(C13*(1+$D48),2)</f>
        <v>52.02</v>
      </c>
      <c r="D14" s="210">
        <v>12</v>
      </c>
      <c r="E14" s="201">
        <f t="shared" si="0"/>
        <v>52.02</v>
      </c>
      <c r="F14" s="190"/>
      <c r="H14" s="244"/>
      <c r="K14" s="286"/>
      <c r="N14" s="188"/>
    </row>
    <row r="15" spans="2:16">
      <c r="B15" s="210">
        <f t="shared" si="1"/>
        <v>2025</v>
      </c>
      <c r="C15" s="199">
        <f>ROUND(C14*(1+$D49),2)</f>
        <v>53.22</v>
      </c>
      <c r="D15" s="210">
        <v>12</v>
      </c>
      <c r="E15" s="201">
        <f t="shared" si="0"/>
        <v>53.22</v>
      </c>
      <c r="F15" s="190"/>
      <c r="H15" s="244"/>
      <c r="N15" s="188"/>
    </row>
    <row r="16" spans="2:16">
      <c r="B16" s="210">
        <f t="shared" si="1"/>
        <v>2026</v>
      </c>
      <c r="C16" s="199">
        <f t="shared" ref="C16:C24" si="2">ROUND(C15*(1+$G41),2)</f>
        <v>54.44</v>
      </c>
      <c r="D16" s="210">
        <v>12</v>
      </c>
      <c r="E16" s="201">
        <f t="shared" si="0"/>
        <v>54.44</v>
      </c>
      <c r="F16" s="190"/>
      <c r="H16" s="244"/>
      <c r="J16" s="241"/>
      <c r="N16" s="188"/>
    </row>
    <row r="17" spans="2:14">
      <c r="B17" s="210">
        <f t="shared" si="1"/>
        <v>2027</v>
      </c>
      <c r="C17" s="199">
        <f t="shared" si="2"/>
        <v>55.69</v>
      </c>
      <c r="D17" s="210">
        <v>12</v>
      </c>
      <c r="E17" s="201">
        <f t="shared" si="0"/>
        <v>55.69</v>
      </c>
      <c r="F17" s="190"/>
      <c r="H17" s="244"/>
      <c r="N17" s="188"/>
    </row>
    <row r="18" spans="2:14">
      <c r="B18" s="210">
        <f t="shared" si="1"/>
        <v>2028</v>
      </c>
      <c r="C18" s="199">
        <f t="shared" si="2"/>
        <v>56.97</v>
      </c>
      <c r="D18" s="210">
        <v>12</v>
      </c>
      <c r="E18" s="201">
        <f t="shared" si="0"/>
        <v>56.97</v>
      </c>
      <c r="F18" s="190"/>
      <c r="H18" s="244"/>
      <c r="N18" s="188"/>
    </row>
    <row r="19" spans="2:14">
      <c r="B19" s="210">
        <f t="shared" si="1"/>
        <v>2029</v>
      </c>
      <c r="C19" s="199">
        <f t="shared" si="2"/>
        <v>58.28</v>
      </c>
      <c r="D19" s="210">
        <v>12</v>
      </c>
      <c r="E19" s="201">
        <f t="shared" si="0"/>
        <v>58.28</v>
      </c>
      <c r="F19" s="190"/>
      <c r="H19" s="244"/>
      <c r="N19" s="188"/>
    </row>
    <row r="20" spans="2:14">
      <c r="B20" s="210">
        <f t="shared" si="1"/>
        <v>2030</v>
      </c>
      <c r="C20" s="212">
        <f t="shared" si="2"/>
        <v>59.62</v>
      </c>
      <c r="D20" s="210">
        <v>12</v>
      </c>
      <c r="E20" s="201">
        <f t="shared" si="0"/>
        <v>59.62</v>
      </c>
      <c r="F20" s="190"/>
      <c r="H20" s="244"/>
      <c r="N20" s="188"/>
    </row>
    <row r="21" spans="2:14">
      <c r="B21" s="210">
        <f t="shared" si="1"/>
        <v>2031</v>
      </c>
      <c r="C21" s="212">
        <f t="shared" si="2"/>
        <v>60.99</v>
      </c>
      <c r="D21" s="210">
        <v>12</v>
      </c>
      <c r="E21" s="201">
        <f t="shared" si="0"/>
        <v>60.99</v>
      </c>
      <c r="F21" s="190"/>
      <c r="H21" s="244"/>
      <c r="N21" s="188"/>
    </row>
    <row r="22" spans="2:14">
      <c r="B22" s="210">
        <f t="shared" si="1"/>
        <v>2032</v>
      </c>
      <c r="C22" s="199">
        <f t="shared" si="2"/>
        <v>62.33</v>
      </c>
      <c r="D22" s="210">
        <v>12</v>
      </c>
      <c r="E22" s="201">
        <f t="shared" si="0"/>
        <v>62.330000000000005</v>
      </c>
      <c r="F22" s="190"/>
      <c r="H22" s="244"/>
      <c r="N22" s="188"/>
    </row>
    <row r="23" spans="2:14">
      <c r="B23" s="210">
        <f t="shared" si="1"/>
        <v>2033</v>
      </c>
      <c r="C23" s="199">
        <f t="shared" si="2"/>
        <v>63.7</v>
      </c>
      <c r="D23" s="210">
        <v>12</v>
      </c>
      <c r="E23" s="201">
        <f t="shared" si="0"/>
        <v>63.70000000000001</v>
      </c>
      <c r="F23" s="190"/>
      <c r="H23" s="244"/>
      <c r="N23" s="188"/>
    </row>
    <row r="24" spans="2:14">
      <c r="B24" s="210">
        <f t="shared" si="1"/>
        <v>2034</v>
      </c>
      <c r="C24" s="199">
        <f t="shared" si="2"/>
        <v>65.17</v>
      </c>
      <c r="D24" s="210">
        <v>12</v>
      </c>
      <c r="E24" s="201">
        <f t="shared" si="0"/>
        <v>65.17</v>
      </c>
      <c r="F24" s="190"/>
      <c r="H24" s="244"/>
      <c r="N24" s="188"/>
    </row>
    <row r="25" spans="2:14">
      <c r="B25" s="210">
        <f t="shared" si="1"/>
        <v>2035</v>
      </c>
      <c r="C25" s="199">
        <f t="shared" ref="C25:C32" si="3">ROUND(C24*(1+$K41),2)</f>
        <v>66.67</v>
      </c>
      <c r="D25" s="210">
        <v>12</v>
      </c>
      <c r="E25" s="201">
        <f t="shared" si="0"/>
        <v>66.67</v>
      </c>
      <c r="F25" s="190"/>
      <c r="H25" s="244"/>
      <c r="N25" s="188"/>
    </row>
    <row r="26" spans="2:14">
      <c r="B26" s="210">
        <f t="shared" si="1"/>
        <v>2036</v>
      </c>
      <c r="C26" s="199">
        <f t="shared" si="3"/>
        <v>68.2</v>
      </c>
      <c r="D26" s="210">
        <v>12</v>
      </c>
      <c r="E26" s="201">
        <f t="shared" si="0"/>
        <v>68.2</v>
      </c>
      <c r="F26" s="190"/>
      <c r="H26" s="244"/>
      <c r="N26" s="188"/>
    </row>
    <row r="27" spans="2:14">
      <c r="B27" s="210">
        <f t="shared" si="1"/>
        <v>2037</v>
      </c>
      <c r="C27" s="199">
        <f t="shared" si="3"/>
        <v>69.7</v>
      </c>
      <c r="D27" s="210">
        <v>12</v>
      </c>
      <c r="E27" s="201">
        <f t="shared" si="0"/>
        <v>69.7</v>
      </c>
      <c r="F27" s="190"/>
      <c r="H27" s="244"/>
      <c r="N27" s="188"/>
    </row>
    <row r="28" spans="2:14">
      <c r="B28" s="210">
        <f t="shared" si="1"/>
        <v>2038</v>
      </c>
      <c r="C28" s="199">
        <f t="shared" si="3"/>
        <v>71.23</v>
      </c>
      <c r="D28" s="210">
        <v>12</v>
      </c>
      <c r="E28" s="201">
        <f t="shared" si="0"/>
        <v>71.23</v>
      </c>
      <c r="F28" s="190"/>
      <c r="H28" s="244"/>
      <c r="N28" s="188"/>
    </row>
    <row r="29" spans="2:14">
      <c r="B29" s="210">
        <f t="shared" si="1"/>
        <v>2039</v>
      </c>
      <c r="C29" s="199">
        <f t="shared" si="3"/>
        <v>72.8</v>
      </c>
      <c r="D29" s="210">
        <v>12</v>
      </c>
      <c r="E29" s="201">
        <f t="shared" si="0"/>
        <v>72.8</v>
      </c>
      <c r="F29" s="190"/>
      <c r="H29" s="244"/>
      <c r="N29" s="188"/>
    </row>
    <row r="30" spans="2:14">
      <c r="B30" s="210">
        <f t="shared" si="1"/>
        <v>2040</v>
      </c>
      <c r="C30" s="199">
        <f t="shared" si="3"/>
        <v>74.400000000000006</v>
      </c>
      <c r="D30" s="210">
        <v>12</v>
      </c>
      <c r="E30" s="201">
        <f t="shared" si="0"/>
        <v>74.400000000000006</v>
      </c>
      <c r="F30" s="190"/>
      <c r="H30" s="244"/>
      <c r="N30" s="188"/>
    </row>
    <row r="31" spans="2:14">
      <c r="B31" s="210">
        <f t="shared" si="1"/>
        <v>2041</v>
      </c>
      <c r="C31" s="199">
        <f t="shared" si="3"/>
        <v>76.040000000000006</v>
      </c>
      <c r="D31" s="210">
        <v>12</v>
      </c>
      <c r="E31" s="201">
        <f t="shared" si="0"/>
        <v>76.040000000000006</v>
      </c>
      <c r="F31" s="190"/>
      <c r="H31" s="244"/>
      <c r="N31" s="188"/>
    </row>
    <row r="32" spans="2:14">
      <c r="B32" s="210">
        <f t="shared" si="1"/>
        <v>2042</v>
      </c>
      <c r="C32" s="199">
        <f t="shared" si="3"/>
        <v>77.709999999999994</v>
      </c>
      <c r="D32" s="210">
        <v>12</v>
      </c>
      <c r="E32" s="201">
        <f t="shared" si="0"/>
        <v>77.709999999999994</v>
      </c>
      <c r="F32" s="190"/>
      <c r="G32" s="230"/>
      <c r="H32" s="244"/>
      <c r="N32" s="188"/>
    </row>
    <row r="33" spans="2:14">
      <c r="B33" s="210"/>
      <c r="C33" s="203"/>
      <c r="D33" s="199"/>
      <c r="E33" s="199"/>
      <c r="F33" s="200"/>
      <c r="G33" s="199"/>
      <c r="H33" s="199"/>
      <c r="I33" s="201"/>
      <c r="J33" s="201"/>
      <c r="K33" s="213"/>
    </row>
    <row r="34" spans="2:14">
      <c r="B34" s="197"/>
      <c r="C34" s="203"/>
      <c r="D34" s="199"/>
      <c r="E34" s="199"/>
      <c r="F34" s="200"/>
      <c r="G34" s="199"/>
      <c r="H34" s="199"/>
      <c r="I34" s="201"/>
      <c r="J34" s="201"/>
      <c r="K34" s="213"/>
    </row>
    <row r="35" spans="2:14" ht="15">
      <c r="C35" s="287" t="s">
        <v>166</v>
      </c>
      <c r="D35" s="288">
        <v>750</v>
      </c>
      <c r="E35" s="199"/>
      <c r="F35" s="200"/>
      <c r="G35" s="199"/>
      <c r="H35" s="199"/>
      <c r="I35" s="201"/>
      <c r="J35" s="201"/>
      <c r="K35" s="213"/>
    </row>
    <row r="36" spans="2:14" ht="39.75" customHeight="1">
      <c r="B36" s="340" t="s">
        <v>173</v>
      </c>
      <c r="C36" s="341"/>
      <c r="D36" s="298">
        <v>48.5910167356733</v>
      </c>
      <c r="E36" s="199"/>
      <c r="F36" s="200"/>
      <c r="G36" s="199"/>
      <c r="H36" s="199"/>
      <c r="I36" s="201"/>
      <c r="J36" s="201"/>
      <c r="K36" s="213"/>
    </row>
    <row r="39" spans="2:14" ht="13.5" thickBot="1">
      <c r="D39" s="231"/>
    </row>
    <row r="40" spans="2:14" ht="13.5" thickBot="1">
      <c r="C40" s="54" t="str">
        <f>"Company Official Inflation Forecast Dated "&amp;TEXT('Table 4'!$G$5,"mmmm dd, yyyy")</f>
        <v>Company Official Inflation Forecast Dated December 29, 2017</v>
      </c>
      <c r="D40" s="218"/>
      <c r="E40" s="218"/>
      <c r="F40" s="218"/>
      <c r="G40" s="218"/>
      <c r="H40" s="218"/>
      <c r="I40" s="218"/>
      <c r="J40" s="218"/>
      <c r="K40" s="220"/>
    </row>
    <row r="41" spans="2:14">
      <c r="C41" s="129">
        <v>2017</v>
      </c>
      <c r="D41" s="57">
        <v>0.02</v>
      </c>
      <c r="E41" s="104"/>
      <c r="F41" s="129">
        <f>C49+1</f>
        <v>2026</v>
      </c>
      <c r="G41" s="57">
        <v>2.3E-2</v>
      </c>
      <c r="H41" s="104"/>
      <c r="I41" s="129">
        <f>F49+1</f>
        <v>2035</v>
      </c>
      <c r="J41" s="129"/>
      <c r="K41" s="57">
        <v>2.3E-2</v>
      </c>
    </row>
    <row r="42" spans="2:14">
      <c r="C42" s="129">
        <f t="shared" ref="C42:C49" si="4">C41+1</f>
        <v>2018</v>
      </c>
      <c r="D42" s="57">
        <v>1.9E-2</v>
      </c>
      <c r="E42" s="104"/>
      <c r="F42" s="129">
        <f t="shared" ref="F42:F49" si="5">F41+1</f>
        <v>2027</v>
      </c>
      <c r="G42" s="57">
        <v>2.3E-2</v>
      </c>
      <c r="H42" s="104"/>
      <c r="I42" s="129">
        <f t="shared" ref="I42:I49" si="6">I41+1</f>
        <v>2036</v>
      </c>
      <c r="J42" s="129"/>
      <c r="K42" s="57">
        <v>2.3E-2</v>
      </c>
    </row>
    <row r="43" spans="2:14">
      <c r="C43" s="129">
        <f t="shared" si="4"/>
        <v>2019</v>
      </c>
      <c r="D43" s="57">
        <v>2.1999999999999999E-2</v>
      </c>
      <c r="E43" s="104"/>
      <c r="F43" s="129">
        <f t="shared" si="5"/>
        <v>2028</v>
      </c>
      <c r="G43" s="57">
        <v>2.3E-2</v>
      </c>
      <c r="H43" s="104"/>
      <c r="I43" s="129">
        <f t="shared" si="6"/>
        <v>2037</v>
      </c>
      <c r="J43" s="129"/>
      <c r="K43" s="57">
        <v>2.1999999999999999E-2</v>
      </c>
    </row>
    <row r="44" spans="2:14">
      <c r="C44" s="129">
        <f t="shared" si="4"/>
        <v>2020</v>
      </c>
      <c r="D44" s="57">
        <v>2.5999999999999999E-2</v>
      </c>
      <c r="E44" s="104"/>
      <c r="F44" s="129">
        <f t="shared" si="5"/>
        <v>2029</v>
      </c>
      <c r="G44" s="57">
        <v>2.3E-2</v>
      </c>
      <c r="H44" s="104"/>
      <c r="I44" s="129">
        <f t="shared" si="6"/>
        <v>2038</v>
      </c>
      <c r="J44" s="129"/>
      <c r="K44" s="57">
        <v>2.1999999999999999E-2</v>
      </c>
    </row>
    <row r="45" spans="2:14">
      <c r="C45" s="129">
        <f t="shared" si="4"/>
        <v>2021</v>
      </c>
      <c r="D45" s="57">
        <v>2.4E-2</v>
      </c>
      <c r="E45" s="104"/>
      <c r="F45" s="129">
        <f t="shared" si="5"/>
        <v>2030</v>
      </c>
      <c r="G45" s="57">
        <v>2.3E-2</v>
      </c>
      <c r="H45" s="104"/>
      <c r="I45" s="129">
        <f t="shared" si="6"/>
        <v>2039</v>
      </c>
      <c r="J45" s="129"/>
      <c r="K45" s="57">
        <v>2.1999999999999999E-2</v>
      </c>
    </row>
    <row r="46" spans="2:14">
      <c r="C46" s="129">
        <f t="shared" si="4"/>
        <v>2022</v>
      </c>
      <c r="D46" s="57">
        <v>2.3E-2</v>
      </c>
      <c r="E46" s="104"/>
      <c r="F46" s="129">
        <f t="shared" si="5"/>
        <v>2031</v>
      </c>
      <c r="G46" s="57">
        <v>2.3E-2</v>
      </c>
      <c r="H46" s="104"/>
      <c r="I46" s="129">
        <f t="shared" si="6"/>
        <v>2040</v>
      </c>
      <c r="J46" s="129"/>
      <c r="K46" s="57">
        <v>2.1999999999999999E-2</v>
      </c>
    </row>
    <row r="47" spans="2:14" s="190" customFormat="1">
      <c r="C47" s="129">
        <f t="shared" si="4"/>
        <v>2023</v>
      </c>
      <c r="D47" s="57">
        <v>2.3E-2</v>
      </c>
      <c r="E47" s="106"/>
      <c r="F47" s="129">
        <f t="shared" si="5"/>
        <v>2032</v>
      </c>
      <c r="G47" s="57">
        <v>2.1999999999999999E-2</v>
      </c>
      <c r="H47" s="106"/>
      <c r="I47" s="129">
        <f t="shared" si="6"/>
        <v>2041</v>
      </c>
      <c r="J47" s="129"/>
      <c r="K47" s="57">
        <v>2.1999999999999999E-2</v>
      </c>
      <c r="N47" s="246"/>
    </row>
    <row r="48" spans="2:14" s="190" customFormat="1">
      <c r="C48" s="129">
        <f t="shared" si="4"/>
        <v>2024</v>
      </c>
      <c r="D48" s="57">
        <v>2.3E-2</v>
      </c>
      <c r="E48" s="106"/>
      <c r="F48" s="129">
        <f t="shared" si="5"/>
        <v>2033</v>
      </c>
      <c r="G48" s="57">
        <v>2.1999999999999999E-2</v>
      </c>
      <c r="H48" s="106"/>
      <c r="I48" s="129">
        <f t="shared" si="6"/>
        <v>2042</v>
      </c>
      <c r="J48" s="129"/>
      <c r="K48" s="57">
        <v>2.1999999999999999E-2</v>
      </c>
      <c r="N48" s="246"/>
    </row>
    <row r="49" spans="3:14" s="190" customFormat="1">
      <c r="C49" s="129">
        <f t="shared" si="4"/>
        <v>2025</v>
      </c>
      <c r="D49" s="57">
        <v>2.3E-2</v>
      </c>
      <c r="E49" s="106"/>
      <c r="F49" s="129">
        <f t="shared" si="5"/>
        <v>2034</v>
      </c>
      <c r="G49" s="57">
        <v>2.3E-2</v>
      </c>
      <c r="H49" s="106"/>
      <c r="I49" s="129">
        <f t="shared" si="6"/>
        <v>2043</v>
      </c>
      <c r="J49" s="129"/>
      <c r="K49" s="57">
        <v>2.3E-2</v>
      </c>
      <c r="N49" s="246"/>
    </row>
    <row r="50" spans="3:14" s="190" customFormat="1">
      <c r="N50" s="246"/>
    </row>
    <row r="51" spans="3:14" s="190" customFormat="1">
      <c r="N51" s="246"/>
    </row>
    <row r="68" spans="3:4">
      <c r="C68" s="227"/>
      <c r="D68" s="231"/>
    </row>
    <row r="69" spans="3:4">
      <c r="C69" s="227"/>
      <c r="D69" s="231"/>
    </row>
    <row r="70" spans="3:4">
      <c r="C70" s="227"/>
      <c r="D70" s="231"/>
    </row>
    <row r="71" spans="3:4">
      <c r="C71" s="227"/>
      <c r="D71" s="231"/>
    </row>
    <row r="72" spans="3:4">
      <c r="C72" s="227"/>
      <c r="D72" s="231"/>
    </row>
    <row r="73" spans="3:4">
      <c r="C73" s="227"/>
      <c r="D73" s="231"/>
    </row>
    <row r="74" spans="3:4">
      <c r="C74" s="227"/>
      <c r="D74" s="231"/>
    </row>
    <row r="75" spans="3:4">
      <c r="C75" s="227"/>
      <c r="D75" s="231"/>
    </row>
    <row r="76" spans="3:4">
      <c r="C76" s="227"/>
      <c r="D76" s="231"/>
    </row>
    <row r="77" spans="3:4">
      <c r="C77" s="227"/>
      <c r="D77" s="231"/>
    </row>
  </sheetData>
  <mergeCells count="1">
    <mergeCell ref="B36:C36"/>
  </mergeCells>
  <printOptions horizontalCentered="1"/>
  <pageMargins left="0.8" right="0.3" top="0.4" bottom="0.4" header="0.5" footer="0.2"/>
  <pageSetup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L44" sqref="L4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158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31%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  <c r="P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25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Utah Solar Resource - 31%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1822.4072122157659</v>
      </c>
      <c r="D10" s="199">
        <f>C10*$C$62</f>
        <v>140.61107266637151</v>
      </c>
      <c r="E10" s="199">
        <f>C56</f>
        <v>19.693557659779859</v>
      </c>
      <c r="F10" s="200">
        <f t="shared" ref="F10:F33" si="0">(D10+E10)/(8.76*$C$63)</f>
        <v>58.84120686185063</v>
      </c>
      <c r="G10" s="200">
        <f>C58</f>
        <v>0</v>
      </c>
      <c r="H10" s="199">
        <f>C59</f>
        <v>-2.446131410134015</v>
      </c>
      <c r="I10" s="201">
        <f t="shared" ref="I10:I36" si="1">F10+H10+G10</f>
        <v>56.395075451716615</v>
      </c>
      <c r="J10" s="201">
        <f>ROUND(I10*$C$63*8.76,2)</f>
        <v>153.63999999999999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>ROUND(D10*(1+$D66),2)</f>
        <v>143.41999999999999</v>
      </c>
      <c r="E11" s="199">
        <f>ROUND(E10*(1+$D66),2)</f>
        <v>20.09</v>
      </c>
      <c r="F11" s="200">
        <f t="shared" si="0"/>
        <v>60.017765640370584</v>
      </c>
      <c r="G11" s="199">
        <f>ROUND(G10*(1+$D66),2)</f>
        <v>0</v>
      </c>
      <c r="H11" s="199">
        <f>ROUND(H10*(1+$D66),2)</f>
        <v>-2.5</v>
      </c>
      <c r="I11" s="201">
        <f t="shared" si="1"/>
        <v>57.517765640370584</v>
      </c>
      <c r="J11" s="201">
        <f t="shared" ref="J11:J36" si="3">ROUND(I11*$C$63*8.76,2)</f>
        <v>156.69999999999999</v>
      </c>
      <c r="K11" s="199">
        <f t="shared" ref="K11:K19" si="4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ref="D12:G19" si="5">ROUND(D11*(1+$D67),2)</f>
        <v>146.13999999999999</v>
      </c>
      <c r="E12" s="199">
        <f t="shared" si="5"/>
        <v>20.47</v>
      </c>
      <c r="F12" s="201">
        <f t="shared" si="0"/>
        <v>61.155647564932679</v>
      </c>
      <c r="G12" s="199">
        <f t="shared" si="5"/>
        <v>0</v>
      </c>
      <c r="H12" s="212">
        <f t="shared" ref="H12" si="6">ROUND(H11*(1+$D67),2)</f>
        <v>-2.5499999999999998</v>
      </c>
      <c r="I12" s="201">
        <f t="shared" si="1"/>
        <v>58.605647564932681</v>
      </c>
      <c r="J12" s="201">
        <f t="shared" si="3"/>
        <v>159.66</v>
      </c>
      <c r="K12" s="199">
        <f t="shared" si="4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5"/>
        <v>149.36000000000001</v>
      </c>
      <c r="E13" s="199">
        <f t="shared" si="5"/>
        <v>20.92</v>
      </c>
      <c r="F13" s="201">
        <f t="shared" si="0"/>
        <v>62.502752940140084</v>
      </c>
      <c r="G13" s="199">
        <f t="shared" si="5"/>
        <v>0</v>
      </c>
      <c r="H13" s="212">
        <f t="shared" ref="H13" si="7">ROUND(H12*(1+$D68),2)</f>
        <v>-2.61</v>
      </c>
      <c r="I13" s="201">
        <f t="shared" si="1"/>
        <v>59.892752940140085</v>
      </c>
      <c r="J13" s="201">
        <f t="shared" si="3"/>
        <v>163.16999999999999</v>
      </c>
      <c r="K13" s="199">
        <f t="shared" si="4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5"/>
        <v>153.24</v>
      </c>
      <c r="E14" s="199">
        <f t="shared" si="5"/>
        <v>21.46</v>
      </c>
      <c r="F14" s="201">
        <f t="shared" si="0"/>
        <v>64.125152329354421</v>
      </c>
      <c r="G14" s="199">
        <f t="shared" si="5"/>
        <v>0</v>
      </c>
      <c r="H14" s="212">
        <f t="shared" ref="H14" si="8">ROUND(H13*(1+$D69),2)</f>
        <v>-2.68</v>
      </c>
      <c r="I14" s="201">
        <f t="shared" si="1"/>
        <v>61.445152329354421</v>
      </c>
      <c r="J14" s="201">
        <f t="shared" si="3"/>
        <v>167.4</v>
      </c>
      <c r="K14" s="199">
        <f t="shared" si="4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5"/>
        <v>156.91999999999999</v>
      </c>
      <c r="E15" s="199">
        <f t="shared" si="5"/>
        <v>21.98</v>
      </c>
      <c r="F15" s="201">
        <f t="shared" si="0"/>
        <v>65.666798807793384</v>
      </c>
      <c r="G15" s="199">
        <f t="shared" si="5"/>
        <v>0</v>
      </c>
      <c r="H15" s="212">
        <f t="shared" ref="H15" si="9">ROUND(H14*(1+$D70),2)</f>
        <v>-2.74</v>
      </c>
      <c r="I15" s="201">
        <f t="shared" si="1"/>
        <v>62.926798807793382</v>
      </c>
      <c r="J15" s="201">
        <f t="shared" si="3"/>
        <v>171.44</v>
      </c>
      <c r="K15" s="199">
        <f t="shared" si="4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5"/>
        <v>160.53</v>
      </c>
      <c r="E16" s="199">
        <f t="shared" si="5"/>
        <v>22.49</v>
      </c>
      <c r="F16" s="201">
        <f t="shared" si="0"/>
        <v>67.179080591404954</v>
      </c>
      <c r="G16" s="199">
        <f t="shared" si="5"/>
        <v>0</v>
      </c>
      <c r="H16" s="212">
        <f t="shared" ref="H16" si="10">ROUND(H15*(1+$D71),2)</f>
        <v>-2.8</v>
      </c>
      <c r="I16" s="201">
        <f t="shared" si="1"/>
        <v>64.379080591404957</v>
      </c>
      <c r="J16" s="201">
        <f t="shared" si="3"/>
        <v>175.39</v>
      </c>
      <c r="K16" s="199">
        <f t="shared" si="4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5"/>
        <v>164.22</v>
      </c>
      <c r="E17" s="199">
        <f t="shared" si="5"/>
        <v>23.01</v>
      </c>
      <c r="F17" s="201">
        <f t="shared" si="0"/>
        <v>68.724397656697349</v>
      </c>
      <c r="G17" s="199">
        <f t="shared" si="5"/>
        <v>0</v>
      </c>
      <c r="H17" s="212">
        <f t="shared" ref="H17" si="11">ROUND(H16*(1+$D72),2)</f>
        <v>-2.86</v>
      </c>
      <c r="I17" s="201">
        <f t="shared" si="1"/>
        <v>65.864397656697349</v>
      </c>
      <c r="J17" s="201">
        <f t="shared" si="3"/>
        <v>179.44</v>
      </c>
      <c r="K17" s="199">
        <f t="shared" si="4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5"/>
        <v>168</v>
      </c>
      <c r="E18" s="199">
        <f t="shared" si="5"/>
        <v>23.54</v>
      </c>
      <c r="F18" s="201">
        <f t="shared" si="0"/>
        <v>70.306420590524013</v>
      </c>
      <c r="G18" s="199">
        <f t="shared" si="5"/>
        <v>0</v>
      </c>
      <c r="H18" s="212">
        <f t="shared" ref="H18" si="12">ROUND(H17*(1+$D73),2)</f>
        <v>-2.93</v>
      </c>
      <c r="I18" s="201">
        <f t="shared" si="1"/>
        <v>67.376420590524006</v>
      </c>
      <c r="J18" s="201">
        <f t="shared" si="3"/>
        <v>183.56</v>
      </c>
      <c r="K18" s="199">
        <f t="shared" si="4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5"/>
        <v>171.86</v>
      </c>
      <c r="E19" s="199">
        <f t="shared" si="5"/>
        <v>24.08</v>
      </c>
      <c r="F19" s="201">
        <f t="shared" si="0"/>
        <v>71.921478806031516</v>
      </c>
      <c r="G19" s="199">
        <f t="shared" si="5"/>
        <v>0</v>
      </c>
      <c r="H19" s="212">
        <f t="shared" ref="H19" si="13">ROUND(H18*(1+$D74),2)</f>
        <v>-3</v>
      </c>
      <c r="I19" s="201">
        <f t="shared" si="1"/>
        <v>68.921478806031516</v>
      </c>
      <c r="J19" s="201">
        <f t="shared" si="3"/>
        <v>187.77</v>
      </c>
      <c r="K19" s="199">
        <f t="shared" si="4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>ROUND(D19*(1+$G66),2)</f>
        <v>175.81</v>
      </c>
      <c r="E20" s="199">
        <f>ROUND(E19*(1+$G66),2)</f>
        <v>24.63</v>
      </c>
      <c r="F20" s="201">
        <f t="shared" si="0"/>
        <v>73.57324289007326</v>
      </c>
      <c r="G20" s="199">
        <f>ROUND(G19*(1+$G66),2)</f>
        <v>0</v>
      </c>
      <c r="H20" s="212">
        <f>ROUND(H19*(1+$G66),2)</f>
        <v>-3.07</v>
      </c>
      <c r="I20" s="201">
        <f t="shared" si="1"/>
        <v>70.503242890073267</v>
      </c>
      <c r="J20" s="201">
        <f t="shared" si="3"/>
        <v>192.08</v>
      </c>
      <c r="K20" s="199">
        <f t="shared" ref="K20:K28" si="14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ref="D21:G28" si="15">ROUND(D20*(1+$G67),2)</f>
        <v>179.85</v>
      </c>
      <c r="E21" s="199">
        <f t="shared" si="15"/>
        <v>25.2</v>
      </c>
      <c r="F21" s="201">
        <f t="shared" si="0"/>
        <v>75.265383429502705</v>
      </c>
      <c r="G21" s="199">
        <f t="shared" si="15"/>
        <v>0</v>
      </c>
      <c r="H21" s="212">
        <f t="shared" ref="H21" si="16">ROUND(H20*(1+$G67),2)</f>
        <v>-3.14</v>
      </c>
      <c r="I21" s="201">
        <f t="shared" si="1"/>
        <v>72.125383429502705</v>
      </c>
      <c r="J21" s="201">
        <f t="shared" si="3"/>
        <v>196.5</v>
      </c>
      <c r="K21" s="199">
        <f t="shared" si="14"/>
        <v>0.8</v>
      </c>
      <c r="L21" s="190"/>
      <c r="P21" s="240"/>
    </row>
    <row r="22" spans="2:17">
      <c r="B22" s="210">
        <f t="shared" si="2"/>
        <v>2028</v>
      </c>
      <c r="C22" s="211"/>
      <c r="D22" s="199">
        <f t="shared" si="15"/>
        <v>183.99</v>
      </c>
      <c r="E22" s="199">
        <f t="shared" si="15"/>
        <v>25.78</v>
      </c>
      <c r="F22" s="201">
        <f t="shared" si="0"/>
        <v>76.997900424319852</v>
      </c>
      <c r="G22" s="199">
        <f t="shared" si="15"/>
        <v>0</v>
      </c>
      <c r="H22" s="212">
        <f t="shared" ref="H22" si="17">ROUND(H21*(1+$G68),2)</f>
        <v>-3.21</v>
      </c>
      <c r="I22" s="201">
        <f t="shared" si="1"/>
        <v>73.787900424319858</v>
      </c>
      <c r="J22" s="201">
        <f t="shared" si="3"/>
        <v>201.02</v>
      </c>
      <c r="K22" s="199">
        <f t="shared" si="14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15"/>
        <v>188.22</v>
      </c>
      <c r="E23" s="199">
        <f t="shared" si="15"/>
        <v>26.37</v>
      </c>
      <c r="F23" s="201">
        <f t="shared" si="0"/>
        <v>78.767123287671239</v>
      </c>
      <c r="G23" s="199">
        <f t="shared" si="15"/>
        <v>0</v>
      </c>
      <c r="H23" s="212">
        <f t="shared" ref="H23" si="18">ROUND(H22*(1+$G69),2)</f>
        <v>-3.28</v>
      </c>
      <c r="I23" s="201">
        <f t="shared" si="1"/>
        <v>75.487123287671238</v>
      </c>
      <c r="J23" s="201">
        <f t="shared" si="3"/>
        <v>205.65</v>
      </c>
      <c r="K23" s="199">
        <f t="shared" si="14"/>
        <v>0.84</v>
      </c>
      <c r="L23" s="190"/>
      <c r="P23" s="240"/>
    </row>
    <row r="24" spans="2:17">
      <c r="B24" s="210">
        <f t="shared" si="2"/>
        <v>2030</v>
      </c>
      <c r="C24" s="204"/>
      <c r="D24" s="205">
        <f t="shared" si="15"/>
        <v>192.55</v>
      </c>
      <c r="E24" s="205">
        <f t="shared" si="15"/>
        <v>26.98</v>
      </c>
      <c r="F24" s="206">
        <f t="shared" si="0"/>
        <v>80.580393193263745</v>
      </c>
      <c r="G24" s="205">
        <f t="shared" si="15"/>
        <v>0</v>
      </c>
      <c r="H24" s="205">
        <f t="shared" ref="H24" si="19">ROUND(H23*(1+$G70),2)</f>
        <v>-3.36</v>
      </c>
      <c r="I24" s="206">
        <f t="shared" si="1"/>
        <v>77.220393193263746</v>
      </c>
      <c r="J24" s="206">
        <f t="shared" si="3"/>
        <v>210.38</v>
      </c>
      <c r="K24" s="205">
        <f t="shared" si="14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15"/>
        <v>196.98</v>
      </c>
      <c r="E25" s="199">
        <f t="shared" si="15"/>
        <v>27.6</v>
      </c>
      <c r="F25" s="201">
        <f t="shared" si="0"/>
        <v>82.434039554243924</v>
      </c>
      <c r="G25" s="199">
        <f t="shared" si="15"/>
        <v>0</v>
      </c>
      <c r="H25" s="212">
        <f t="shared" ref="H25" si="20">ROUND(H24*(1+$G71),2)</f>
        <v>-3.44</v>
      </c>
      <c r="I25" s="201">
        <f t="shared" si="1"/>
        <v>78.994039554243926</v>
      </c>
      <c r="J25" s="201">
        <f t="shared" si="3"/>
        <v>215.21</v>
      </c>
      <c r="K25" s="199">
        <f t="shared" si="14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15"/>
        <v>201.31</v>
      </c>
      <c r="E26" s="199">
        <f t="shared" si="15"/>
        <v>28.21</v>
      </c>
      <c r="F26" s="201">
        <f t="shared" si="0"/>
        <v>84.247309459836444</v>
      </c>
      <c r="G26" s="199">
        <f t="shared" si="15"/>
        <v>0</v>
      </c>
      <c r="H26" s="212">
        <f t="shared" ref="H26" si="21">ROUND(H25*(1+$G72),2)</f>
        <v>-3.52</v>
      </c>
      <c r="I26" s="201">
        <f t="shared" si="1"/>
        <v>80.727309459836448</v>
      </c>
      <c r="J26" s="201">
        <f t="shared" si="3"/>
        <v>219.93</v>
      </c>
      <c r="K26" s="199">
        <f t="shared" si="14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15"/>
        <v>205.74</v>
      </c>
      <c r="E27" s="199">
        <f t="shared" si="15"/>
        <v>28.83</v>
      </c>
      <c r="F27" s="201">
        <f t="shared" si="0"/>
        <v>86.100955820816637</v>
      </c>
      <c r="G27" s="199">
        <f t="shared" si="15"/>
        <v>0</v>
      </c>
      <c r="H27" s="212">
        <f t="shared" ref="H27" si="22">ROUND(H26*(1+$G73),2)</f>
        <v>-3.6</v>
      </c>
      <c r="I27" s="201">
        <f t="shared" si="1"/>
        <v>82.500955820816642</v>
      </c>
      <c r="J27" s="201">
        <f t="shared" si="3"/>
        <v>224.76</v>
      </c>
      <c r="K27" s="199">
        <f t="shared" si="14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15"/>
        <v>210.47</v>
      </c>
      <c r="E28" s="199">
        <f t="shared" si="15"/>
        <v>29.49</v>
      </c>
      <c r="F28" s="201">
        <f t="shared" si="0"/>
        <v>88.079402134813321</v>
      </c>
      <c r="G28" s="199">
        <f t="shared" si="15"/>
        <v>0</v>
      </c>
      <c r="H28" s="212">
        <f t="shared" ref="H28" si="23">ROUND(H27*(1+$G74),2)</f>
        <v>-3.68</v>
      </c>
      <c r="I28" s="201">
        <f t="shared" si="1"/>
        <v>84.399402134813315</v>
      </c>
      <c r="J28" s="201">
        <f t="shared" si="3"/>
        <v>229.93</v>
      </c>
      <c r="K28" s="199">
        <f t="shared" si="14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24">ROUND(D28*(1+$K66),2)</f>
        <v>215.31</v>
      </c>
      <c r="E29" s="199">
        <f t="shared" si="24"/>
        <v>30.17</v>
      </c>
      <c r="F29" s="201">
        <f t="shared" si="0"/>
        <v>90.105566077904541</v>
      </c>
      <c r="G29" s="199">
        <f t="shared" ref="G29:H36" si="25">ROUND(G28*(1+$K66),2)</f>
        <v>0</v>
      </c>
      <c r="H29" s="212">
        <f t="shared" si="25"/>
        <v>-3.76</v>
      </c>
      <c r="I29" s="201">
        <f t="shared" si="1"/>
        <v>86.345566077904536</v>
      </c>
      <c r="J29" s="201">
        <f t="shared" si="3"/>
        <v>235.24</v>
      </c>
      <c r="K29" s="199">
        <f t="shared" ref="K29:K36" si="26"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24"/>
        <v>220.26</v>
      </c>
      <c r="E30" s="199">
        <f t="shared" si="24"/>
        <v>30.86</v>
      </c>
      <c r="F30" s="201">
        <f t="shared" si="0"/>
        <v>92.175777063236879</v>
      </c>
      <c r="G30" s="199">
        <f t="shared" si="25"/>
        <v>0</v>
      </c>
      <c r="H30" s="212">
        <f t="shared" si="25"/>
        <v>-3.85</v>
      </c>
      <c r="I30" s="201">
        <f t="shared" si="1"/>
        <v>88.325777063236885</v>
      </c>
      <c r="J30" s="201">
        <f t="shared" si="3"/>
        <v>240.63</v>
      </c>
      <c r="K30" s="199">
        <f t="shared" si="26"/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24"/>
        <v>225.11</v>
      </c>
      <c r="E31" s="199">
        <f t="shared" si="24"/>
        <v>31.54</v>
      </c>
      <c r="F31" s="201">
        <f t="shared" si="0"/>
        <v>94.20561159318153</v>
      </c>
      <c r="G31" s="199">
        <f t="shared" si="25"/>
        <v>0</v>
      </c>
      <c r="H31" s="212">
        <f t="shared" si="25"/>
        <v>-3.93</v>
      </c>
      <c r="I31" s="201">
        <f t="shared" si="1"/>
        <v>90.275611593181523</v>
      </c>
      <c r="J31" s="201">
        <f t="shared" si="3"/>
        <v>245.94</v>
      </c>
      <c r="K31" s="199">
        <f t="shared" si="2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24"/>
        <v>230.06</v>
      </c>
      <c r="E32" s="199">
        <f t="shared" si="24"/>
        <v>32.229999999999997</v>
      </c>
      <c r="F32" s="201">
        <f t="shared" si="0"/>
        <v>96.275822578513868</v>
      </c>
      <c r="G32" s="199">
        <f t="shared" si="25"/>
        <v>0</v>
      </c>
      <c r="H32" s="212">
        <f t="shared" si="25"/>
        <v>-4.0199999999999996</v>
      </c>
      <c r="I32" s="201">
        <f t="shared" si="1"/>
        <v>92.255822578513872</v>
      </c>
      <c r="J32" s="201">
        <f t="shared" si="3"/>
        <v>251.34</v>
      </c>
      <c r="K32" s="199">
        <f t="shared" si="2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24"/>
        <v>235.12</v>
      </c>
      <c r="E33" s="199">
        <f t="shared" si="24"/>
        <v>32.94</v>
      </c>
      <c r="F33" s="201">
        <f t="shared" si="0"/>
        <v>98.393751192940726</v>
      </c>
      <c r="G33" s="199">
        <f t="shared" si="25"/>
        <v>0</v>
      </c>
      <c r="H33" s="212">
        <f t="shared" si="25"/>
        <v>-4.1100000000000003</v>
      </c>
      <c r="I33" s="201">
        <f t="shared" si="1"/>
        <v>94.283751192940727</v>
      </c>
      <c r="J33" s="201">
        <f t="shared" si="3"/>
        <v>256.86</v>
      </c>
      <c r="K33" s="199">
        <f t="shared" si="2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24"/>
        <v>240.29</v>
      </c>
      <c r="E34" s="199">
        <f t="shared" si="24"/>
        <v>33.659999999999997</v>
      </c>
      <c r="F34" s="201">
        <f t="shared" ref="F34:F36" si="27">(D34+E34)/(8.76*$C$63)</f>
        <v>100.55572684960872</v>
      </c>
      <c r="G34" s="199">
        <f t="shared" si="25"/>
        <v>0</v>
      </c>
      <c r="H34" s="212">
        <f t="shared" si="25"/>
        <v>-4.2</v>
      </c>
      <c r="I34" s="201">
        <f t="shared" si="1"/>
        <v>96.355726849608715</v>
      </c>
      <c r="J34" s="201">
        <f t="shared" si="3"/>
        <v>262.51</v>
      </c>
      <c r="K34" s="199">
        <f t="shared" si="2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24"/>
        <v>245.58</v>
      </c>
      <c r="E35" s="199">
        <f t="shared" si="24"/>
        <v>34.4</v>
      </c>
      <c r="F35" s="201">
        <f t="shared" si="27"/>
        <v>102.76909072222468</v>
      </c>
      <c r="G35" s="199">
        <f t="shared" si="25"/>
        <v>0</v>
      </c>
      <c r="H35" s="212">
        <f t="shared" si="25"/>
        <v>-4.29</v>
      </c>
      <c r="I35" s="201">
        <f t="shared" si="1"/>
        <v>98.479090722224669</v>
      </c>
      <c r="J35" s="201">
        <f t="shared" si="3"/>
        <v>268.29000000000002</v>
      </c>
      <c r="K35" s="199">
        <f t="shared" si="2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24"/>
        <v>250.98</v>
      </c>
      <c r="E36" s="199">
        <f t="shared" si="24"/>
        <v>35.159999999999997</v>
      </c>
      <c r="F36" s="201">
        <f t="shared" si="27"/>
        <v>105.03017222393517</v>
      </c>
      <c r="G36" s="199">
        <f t="shared" si="25"/>
        <v>0</v>
      </c>
      <c r="H36" s="212">
        <f t="shared" si="25"/>
        <v>-4.38</v>
      </c>
      <c r="I36" s="201">
        <f t="shared" si="1"/>
        <v>100.65017222393517</v>
      </c>
      <c r="J36" s="201">
        <f t="shared" si="3"/>
        <v>274.20999999999998</v>
      </c>
      <c r="K36" s="199">
        <f t="shared" si="2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31.1%)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1822.4072122157659</v>
      </c>
      <c r="D55" s="188" t="s">
        <v>115</v>
      </c>
      <c r="H55" s="188" t="s">
        <v>9</v>
      </c>
    </row>
    <row r="56" spans="2:24">
      <c r="B56" s="104" t="s">
        <v>104</v>
      </c>
      <c r="C56" s="225">
        <v>19.693557659779859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P63</f>
        <v>-2.446131410134015</v>
      </c>
      <c r="D59" s="188" t="s">
        <v>121</v>
      </c>
      <c r="H59" s="188" t="s">
        <v>120</v>
      </c>
      <c r="K59" s="228"/>
      <c r="L59" s="228"/>
      <c r="M59" s="229"/>
      <c r="N59" s="228">
        <f>C55</f>
        <v>1822.4072122157659</v>
      </c>
      <c r="O59" s="248">
        <v>6.910504691716815E-2</v>
      </c>
      <c r="P59" s="242">
        <f>O59*N59/8760/$C$63*1000-O60*N60/8760/$C$63*1000</f>
        <v>-5.386049113925985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228">
        <f>N59</f>
        <v>1822.4072122157659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L62" s="235"/>
      <c r="M62" s="235"/>
      <c r="N62" s="227" t="s">
        <v>127</v>
      </c>
      <c r="O62" s="69" t="s">
        <v>126</v>
      </c>
      <c r="P62" s="229" t="s">
        <v>129</v>
      </c>
    </row>
    <row r="63" spans="2:24">
      <c r="C63" s="239">
        <v>0.311</v>
      </c>
      <c r="D63" s="188" t="s">
        <v>55</v>
      </c>
      <c r="N63" s="228">
        <f>N59</f>
        <v>1822.4072122157659</v>
      </c>
      <c r="O63" s="250">
        <v>7.3499999999999996E-2</v>
      </c>
      <c r="P63" s="242">
        <f>O63*N63/8760/$C$63*1000-O64*N64/8760/$C$63*1000</f>
        <v>-2.446131410134015</v>
      </c>
      <c r="R63" s="251" t="s">
        <v>130</v>
      </c>
    </row>
    <row r="64" spans="2:24" ht="13.5" thickBot="1">
      <c r="D64" s="231"/>
      <c r="N64" s="228">
        <f>N59</f>
        <v>1822.4072122157659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28">C66+1</f>
        <v>2018</v>
      </c>
      <c r="D67" s="57">
        <v>1.9E-2</v>
      </c>
      <c r="E67" s="104"/>
      <c r="F67" s="129">
        <f t="shared" ref="F67:F74" si="29">F66+1</f>
        <v>2027</v>
      </c>
      <c r="G67" s="57">
        <v>2.3E-2</v>
      </c>
      <c r="H67" s="104"/>
      <c r="I67" s="129">
        <f t="shared" ref="I67:I74" si="30">I66+1</f>
        <v>2036</v>
      </c>
      <c r="J67" s="129"/>
      <c r="K67" s="57">
        <v>2.3E-2</v>
      </c>
    </row>
    <row r="68" spans="3:11">
      <c r="C68" s="129">
        <f t="shared" si="28"/>
        <v>2019</v>
      </c>
      <c r="D68" s="57">
        <v>2.1999999999999999E-2</v>
      </c>
      <c r="E68" s="104"/>
      <c r="F68" s="129">
        <f t="shared" si="29"/>
        <v>2028</v>
      </c>
      <c r="G68" s="57">
        <v>2.3E-2</v>
      </c>
      <c r="H68" s="104"/>
      <c r="I68" s="129">
        <f t="shared" si="30"/>
        <v>2037</v>
      </c>
      <c r="J68" s="129"/>
      <c r="K68" s="57">
        <v>2.1999999999999999E-2</v>
      </c>
    </row>
    <row r="69" spans="3:11">
      <c r="C69" s="129">
        <f t="shared" si="28"/>
        <v>2020</v>
      </c>
      <c r="D69" s="57">
        <v>2.5999999999999999E-2</v>
      </c>
      <c r="E69" s="104"/>
      <c r="F69" s="129">
        <f t="shared" si="29"/>
        <v>2029</v>
      </c>
      <c r="G69" s="57">
        <v>2.3E-2</v>
      </c>
      <c r="H69" s="104"/>
      <c r="I69" s="129">
        <f t="shared" si="30"/>
        <v>2038</v>
      </c>
      <c r="J69" s="129"/>
      <c r="K69" s="57">
        <v>2.1999999999999999E-2</v>
      </c>
    </row>
    <row r="70" spans="3:11">
      <c r="C70" s="129">
        <f t="shared" si="28"/>
        <v>2021</v>
      </c>
      <c r="D70" s="57">
        <v>2.4E-2</v>
      </c>
      <c r="E70" s="104"/>
      <c r="F70" s="129">
        <f t="shared" si="29"/>
        <v>2030</v>
      </c>
      <c r="G70" s="57">
        <v>2.3E-2</v>
      </c>
      <c r="H70" s="104"/>
      <c r="I70" s="129">
        <f t="shared" si="30"/>
        <v>2039</v>
      </c>
      <c r="J70" s="129"/>
      <c r="K70" s="57">
        <v>2.1999999999999999E-2</v>
      </c>
    </row>
    <row r="71" spans="3:11">
      <c r="C71" s="129">
        <f t="shared" si="28"/>
        <v>2022</v>
      </c>
      <c r="D71" s="57">
        <v>2.3E-2</v>
      </c>
      <c r="E71" s="104"/>
      <c r="F71" s="129">
        <f t="shared" si="29"/>
        <v>2031</v>
      </c>
      <c r="G71" s="57">
        <v>2.3E-2</v>
      </c>
      <c r="H71" s="104"/>
      <c r="I71" s="129">
        <f t="shared" si="30"/>
        <v>2040</v>
      </c>
      <c r="J71" s="129"/>
      <c r="K71" s="57">
        <v>2.1999999999999999E-2</v>
      </c>
    </row>
    <row r="72" spans="3:11" s="190" customFormat="1">
      <c r="C72" s="129">
        <f t="shared" si="28"/>
        <v>2023</v>
      </c>
      <c r="D72" s="57">
        <v>2.3E-2</v>
      </c>
      <c r="E72" s="106"/>
      <c r="F72" s="129">
        <f t="shared" si="29"/>
        <v>2032</v>
      </c>
      <c r="G72" s="57">
        <v>2.1999999999999999E-2</v>
      </c>
      <c r="H72" s="106"/>
      <c r="I72" s="129">
        <f t="shared" si="30"/>
        <v>2041</v>
      </c>
      <c r="J72" s="129"/>
      <c r="K72" s="57">
        <v>2.1999999999999999E-2</v>
      </c>
    </row>
    <row r="73" spans="3:11" s="190" customFormat="1">
      <c r="C73" s="129">
        <f t="shared" si="28"/>
        <v>2024</v>
      </c>
      <c r="D73" s="57">
        <v>2.3E-2</v>
      </c>
      <c r="E73" s="106"/>
      <c r="F73" s="129">
        <f t="shared" si="29"/>
        <v>2033</v>
      </c>
      <c r="G73" s="57">
        <v>2.1999999999999999E-2</v>
      </c>
      <c r="H73" s="106"/>
      <c r="I73" s="129">
        <f t="shared" si="30"/>
        <v>2042</v>
      </c>
      <c r="J73" s="129"/>
      <c r="K73" s="57">
        <v>2.1999999999999999E-2</v>
      </c>
    </row>
    <row r="74" spans="3:11" s="190" customFormat="1">
      <c r="C74" s="129">
        <f t="shared" si="28"/>
        <v>2025</v>
      </c>
      <c r="D74" s="57">
        <v>2.3E-2</v>
      </c>
      <c r="E74" s="106"/>
      <c r="F74" s="129">
        <f t="shared" si="29"/>
        <v>2034</v>
      </c>
      <c r="G74" s="57">
        <v>2.3E-2</v>
      </c>
      <c r="H74" s="106"/>
      <c r="I74" s="129">
        <f t="shared" si="30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31" activePane="bottomLeft" state="frozen"/>
      <selection activeCell="C14" sqref="C14"/>
      <selection pane="bottomLeft" activeCell="D36" sqref="D36"/>
    </sheetView>
  </sheetViews>
  <sheetFormatPr defaultColWidth="9.33203125"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50" hidden="1" customWidth="1"/>
    <col min="12" max="12" width="10.33203125" style="150" hidden="1" customWidth="1"/>
    <col min="13" max="13" width="13.83203125" style="150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51" t="s">
        <v>37</v>
      </c>
    </row>
    <row r="5" spans="2:15" ht="15.75">
      <c r="B5" s="1" t="str">
        <f ca="1">'Table 1'!$B$5</f>
        <v>QF - Sch37 - UT - Solar T - 10.0 MW and 31.1% CF</v>
      </c>
      <c r="C5" s="1"/>
      <c r="G5" s="152">
        <v>43098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53"/>
      <c r="H10" s="154"/>
    </row>
    <row r="11" spans="2:15" hidden="1">
      <c r="C11" s="13"/>
      <c r="G11" s="153"/>
      <c r="H11" s="154"/>
    </row>
    <row r="12" spans="2:15" hidden="1">
      <c r="C12" s="29"/>
      <c r="G12" s="153"/>
      <c r="H12" s="154"/>
    </row>
    <row r="13" spans="2:15" ht="6" customHeight="1">
      <c r="G13" s="155"/>
      <c r="H13" s="156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2.2999999999999998</v>
      </c>
      <c r="E14" s="31">
        <f>ROUND(SUMIF($K$17:$K$340,$B14,$J$17:$J$340)/COUNTIF($K$17:$K$340,$B14),2)</f>
        <v>2.35</v>
      </c>
      <c r="G14" s="157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2.71</v>
      </c>
      <c r="D15" s="31">
        <f t="shared" ref="D15:D40" si="2">ROUND(SUMIF($K$17:$K$340,$B15,$I$17:$I$340)/COUNTIF($K$17:$K$340,$B15),2)</f>
        <v>2.72</v>
      </c>
      <c r="E15" s="31">
        <f t="shared" ref="E15:E40" si="3">ROUND(SUMIF($K$17:$K$340,$B15,$J$17:$J$340)/COUNTIF($K$17:$K$340,$B15),2)</f>
        <v>2.76</v>
      </c>
      <c r="G15" s="35"/>
      <c r="H15" s="39" t="s">
        <v>99</v>
      </c>
      <c r="I15" s="4" t="s">
        <v>100</v>
      </c>
      <c r="J15" s="4" t="s">
        <v>102</v>
      </c>
      <c r="N15" s="4" t="s">
        <v>100</v>
      </c>
    </row>
    <row r="16" spans="2:15" ht="13.5" thickBot="1">
      <c r="B16" s="30">
        <f t="shared" si="0"/>
        <v>2018</v>
      </c>
      <c r="C16" s="31">
        <f t="shared" si="1"/>
        <v>2.4300000000000002</v>
      </c>
      <c r="D16" s="31">
        <f t="shared" si="2"/>
        <v>2.11</v>
      </c>
      <c r="E16" s="31">
        <f t="shared" si="3"/>
        <v>2.4</v>
      </c>
      <c r="G16" s="35" t="s">
        <v>36</v>
      </c>
      <c r="H16" s="39" t="s">
        <v>33</v>
      </c>
      <c r="I16" s="39" t="s">
        <v>33</v>
      </c>
      <c r="J16" s="39" t="s">
        <v>33</v>
      </c>
      <c r="K16" s="158" t="s">
        <v>0</v>
      </c>
      <c r="M16" s="159" t="str">
        <f>IF(_30_Geo_West&gt;0,"IRP - Wyo NE",IF(_436_CCCT_WestMain&gt;0,"West Side","IRP - Utah Greenfield"))</f>
        <v>IRP - Utah Greenfield</v>
      </c>
      <c r="N16" s="159" t="s">
        <v>101</v>
      </c>
      <c r="O16" s="159" t="s">
        <v>102</v>
      </c>
    </row>
    <row r="17" spans="2:15" ht="13.5" thickBot="1">
      <c r="B17" s="30">
        <f t="shared" si="0"/>
        <v>2019</v>
      </c>
      <c r="C17" s="31">
        <f t="shared" si="1"/>
        <v>2.4</v>
      </c>
      <c r="D17" s="31">
        <f t="shared" si="2"/>
        <v>2.11</v>
      </c>
      <c r="E17" s="31">
        <f t="shared" si="3"/>
        <v>2.38</v>
      </c>
      <c r="G17" s="36">
        <v>42370</v>
      </c>
      <c r="H17" s="40">
        <v>2.2763825364431489</v>
      </c>
      <c r="I17" s="40">
        <v>2.3748742653912789</v>
      </c>
      <c r="J17" s="40">
        <v>2.2757987901986261</v>
      </c>
      <c r="K17" s="160">
        <f t="shared" ref="K17:K64" si="4">YEAR(G17)</f>
        <v>2016</v>
      </c>
      <c r="M17" s="161">
        <v>47</v>
      </c>
      <c r="N17" s="161">
        <v>43</v>
      </c>
      <c r="O17" s="161">
        <v>46</v>
      </c>
    </row>
    <row r="18" spans="2:15">
      <c r="B18" s="30">
        <f t="shared" si="0"/>
        <v>2020</v>
      </c>
      <c r="C18" s="31">
        <f t="shared" si="1"/>
        <v>2.4</v>
      </c>
      <c r="D18" s="31">
        <f t="shared" si="2"/>
        <v>2.15</v>
      </c>
      <c r="E18" s="31">
        <f t="shared" si="3"/>
        <v>2.39</v>
      </c>
      <c r="G18" s="36">
        <v>42401</v>
      </c>
      <c r="H18" s="40">
        <v>1.8452064945978397</v>
      </c>
      <c r="I18" s="40">
        <v>1.7746276302006363</v>
      </c>
      <c r="J18" s="40">
        <v>1.8289735727586562</v>
      </c>
      <c r="K18" s="160">
        <f t="shared" si="4"/>
        <v>2016</v>
      </c>
    </row>
    <row r="19" spans="2:15">
      <c r="B19" s="30">
        <f t="shared" si="0"/>
        <v>2021</v>
      </c>
      <c r="C19" s="31">
        <f t="shared" si="1"/>
        <v>2.4300000000000002</v>
      </c>
      <c r="D19" s="31">
        <f t="shared" si="2"/>
        <v>2.27</v>
      </c>
      <c r="E19" s="31">
        <f t="shared" si="3"/>
        <v>2.4</v>
      </c>
      <c r="G19" s="36">
        <v>42430</v>
      </c>
      <c r="H19" s="40">
        <v>1.5253593249607535</v>
      </c>
      <c r="I19" s="40">
        <v>1.4851256469456469</v>
      </c>
      <c r="J19" s="40">
        <v>1.5765269848510393</v>
      </c>
      <c r="K19" s="160">
        <f t="shared" si="4"/>
        <v>2016</v>
      </c>
    </row>
    <row r="20" spans="2:15">
      <c r="B20" s="30">
        <f t="shared" si="0"/>
        <v>2022</v>
      </c>
      <c r="C20" s="31">
        <f t="shared" si="1"/>
        <v>2.48</v>
      </c>
      <c r="D20" s="31">
        <f t="shared" si="2"/>
        <v>2.34</v>
      </c>
      <c r="E20" s="31">
        <f t="shared" si="3"/>
        <v>2.46</v>
      </c>
      <c r="G20" s="36">
        <v>42461</v>
      </c>
      <c r="H20" s="40">
        <v>1.6910448299319725</v>
      </c>
      <c r="I20" s="40">
        <v>1.4973848492599942</v>
      </c>
      <c r="J20" s="40">
        <v>1.7513146360624383</v>
      </c>
      <c r="K20" s="160">
        <f t="shared" si="4"/>
        <v>2016</v>
      </c>
    </row>
    <row r="21" spans="2:15">
      <c r="B21" s="30">
        <f t="shared" si="0"/>
        <v>2023</v>
      </c>
      <c r="C21" s="31">
        <f t="shared" si="1"/>
        <v>2.52</v>
      </c>
      <c r="D21" s="31">
        <f t="shared" si="2"/>
        <v>2.4300000000000002</v>
      </c>
      <c r="E21" s="31">
        <f t="shared" si="3"/>
        <v>2.5299999999999998</v>
      </c>
      <c r="G21" s="36">
        <v>42491</v>
      </c>
      <c r="H21" s="40">
        <v>1.7310108163265305</v>
      </c>
      <c r="I21" s="40">
        <v>1.5718715629148743</v>
      </c>
      <c r="J21" s="40">
        <v>1.8004724578470166</v>
      </c>
      <c r="K21" s="160">
        <f t="shared" si="4"/>
        <v>2016</v>
      </c>
    </row>
    <row r="22" spans="2:15">
      <c r="B22" s="30">
        <f t="shared" si="0"/>
        <v>2024</v>
      </c>
      <c r="C22" s="31">
        <f t="shared" si="1"/>
        <v>3.14</v>
      </c>
      <c r="D22" s="31">
        <f t="shared" si="2"/>
        <v>3.09</v>
      </c>
      <c r="E22" s="31">
        <f t="shared" si="3"/>
        <v>3.16</v>
      </c>
      <c r="G22" s="36">
        <v>42522</v>
      </c>
      <c r="H22" s="40">
        <v>2.3388150491307629</v>
      </c>
      <c r="I22" s="40">
        <v>2.1751230113991165</v>
      </c>
      <c r="J22" s="40">
        <v>2.3647654677733372</v>
      </c>
      <c r="K22" s="160">
        <f t="shared" si="4"/>
        <v>2016</v>
      </c>
    </row>
    <row r="23" spans="2:15">
      <c r="B23" s="30">
        <f t="shared" si="0"/>
        <v>2025</v>
      </c>
      <c r="C23" s="31">
        <f t="shared" si="1"/>
        <v>3.82</v>
      </c>
      <c r="D23" s="31">
        <f t="shared" si="2"/>
        <v>3.79</v>
      </c>
      <c r="E23" s="31">
        <f t="shared" si="3"/>
        <v>3.84</v>
      </c>
      <c r="G23" s="36">
        <v>42552</v>
      </c>
      <c r="H23" s="40">
        <v>2.58101081632653</v>
      </c>
      <c r="I23" s="40">
        <v>2.5037871798230165</v>
      </c>
      <c r="J23" s="40">
        <v>2.6063456138089238</v>
      </c>
      <c r="K23" s="160">
        <f t="shared" si="4"/>
        <v>2016</v>
      </c>
    </row>
    <row r="24" spans="2:15">
      <c r="B24" s="30">
        <f t="shared" si="0"/>
        <v>2026</v>
      </c>
      <c r="C24" s="31">
        <f t="shared" si="1"/>
        <v>3.88</v>
      </c>
      <c r="D24" s="31">
        <f t="shared" si="2"/>
        <v>3.85</v>
      </c>
      <c r="E24" s="31">
        <f t="shared" si="3"/>
        <v>3.9</v>
      </c>
      <c r="G24" s="36">
        <v>42583</v>
      </c>
      <c r="H24" s="40">
        <v>2.6353985714285706</v>
      </c>
      <c r="I24" s="40">
        <v>2.6477537958754924</v>
      </c>
      <c r="J24" s="40">
        <v>2.6355990076984344</v>
      </c>
      <c r="K24" s="160">
        <f t="shared" si="4"/>
        <v>2016</v>
      </c>
    </row>
    <row r="25" spans="2:15">
      <c r="B25" s="30">
        <f t="shared" si="0"/>
        <v>2027</v>
      </c>
      <c r="C25" s="31">
        <f t="shared" si="1"/>
        <v>4.0199999999999996</v>
      </c>
      <c r="D25" s="31">
        <f t="shared" si="2"/>
        <v>3.99</v>
      </c>
      <c r="E25" s="31">
        <f t="shared" si="3"/>
        <v>4.04</v>
      </c>
      <c r="G25" s="36">
        <v>42614</v>
      </c>
      <c r="H25" s="40">
        <v>2.7123373469387757</v>
      </c>
      <c r="I25" s="40">
        <v>2.7714741535603351</v>
      </c>
      <c r="J25" s="40">
        <v>2.7681537930798932</v>
      </c>
      <c r="K25" s="160">
        <f t="shared" si="4"/>
        <v>2016</v>
      </c>
    </row>
    <row r="26" spans="2:15">
      <c r="B26" s="30">
        <f t="shared" si="0"/>
        <v>2028</v>
      </c>
      <c r="C26" s="31">
        <f t="shared" si="1"/>
        <v>4.21</v>
      </c>
      <c r="D26" s="31">
        <f t="shared" si="2"/>
        <v>4.17</v>
      </c>
      <c r="E26" s="31">
        <f t="shared" si="3"/>
        <v>4.24</v>
      </c>
      <c r="G26" s="36">
        <v>42644</v>
      </c>
      <c r="H26" s="40">
        <v>2.6862698430141281</v>
      </c>
      <c r="I26" s="40">
        <v>2.6942040298820258</v>
      </c>
      <c r="J26" s="40">
        <v>2.7499682086675996</v>
      </c>
      <c r="K26" s="160">
        <f t="shared" si="4"/>
        <v>2016</v>
      </c>
    </row>
    <row r="27" spans="2:15">
      <c r="B27" s="30">
        <f t="shared" si="0"/>
        <v>2029</v>
      </c>
      <c r="C27" s="31">
        <f t="shared" si="1"/>
        <v>4.51</v>
      </c>
      <c r="D27" s="31">
        <f t="shared" si="2"/>
        <v>4.47</v>
      </c>
      <c r="E27" s="31">
        <f t="shared" si="3"/>
        <v>4.54</v>
      </c>
      <c r="G27" s="36">
        <v>42675</v>
      </c>
      <c r="H27" s="40">
        <v>2.269616258503401</v>
      </c>
      <c r="I27" s="40">
        <v>2.2676824839611038</v>
      </c>
      <c r="J27" s="40">
        <v>2.3066994090924613</v>
      </c>
      <c r="K27" s="160">
        <f t="shared" si="4"/>
        <v>2016</v>
      </c>
    </row>
    <row r="28" spans="2:15">
      <c r="B28" s="30">
        <f t="shared" si="0"/>
        <v>2030</v>
      </c>
      <c r="C28" s="31">
        <f t="shared" si="1"/>
        <v>4.82</v>
      </c>
      <c r="D28" s="31">
        <f t="shared" si="2"/>
        <v>4.7699999999999996</v>
      </c>
      <c r="E28" s="31">
        <f t="shared" si="3"/>
        <v>4.8499999999999996</v>
      </c>
      <c r="G28" s="36">
        <v>42705</v>
      </c>
      <c r="H28" s="40">
        <v>3.5123636800526663</v>
      </c>
      <c r="I28" s="40">
        <v>3.8167860057158185</v>
      </c>
      <c r="J28" s="40">
        <v>3.5518748027461844</v>
      </c>
      <c r="K28" s="160">
        <f t="shared" si="4"/>
        <v>2016</v>
      </c>
    </row>
    <row r="29" spans="2:15">
      <c r="B29" s="30">
        <f t="shared" si="0"/>
        <v>2031</v>
      </c>
      <c r="C29" s="31">
        <f t="shared" si="1"/>
        <v>5.08</v>
      </c>
      <c r="D29" s="31">
        <f t="shared" si="2"/>
        <v>5.03</v>
      </c>
      <c r="E29" s="31">
        <f t="shared" si="3"/>
        <v>5.1100000000000003</v>
      </c>
      <c r="G29" s="36">
        <v>42736</v>
      </c>
      <c r="H29" s="40">
        <v>3.2524393877551017</v>
      </c>
      <c r="I29" s="40">
        <v>3.3561960050231532</v>
      </c>
      <c r="J29" s="40">
        <v>3.2801653137385181</v>
      </c>
      <c r="K29" s="160">
        <f t="shared" si="4"/>
        <v>2017</v>
      </c>
    </row>
    <row r="30" spans="2:15">
      <c r="B30" s="30">
        <f t="shared" si="0"/>
        <v>2032</v>
      </c>
      <c r="C30" s="31">
        <f t="shared" si="1"/>
        <v>5.25</v>
      </c>
      <c r="D30" s="31">
        <f t="shared" si="2"/>
        <v>5.2</v>
      </c>
      <c r="E30" s="31">
        <f t="shared" si="3"/>
        <v>5.28</v>
      </c>
      <c r="G30" s="36">
        <v>42767</v>
      </c>
      <c r="H30" s="40">
        <v>2.6306099416909614</v>
      </c>
      <c r="I30" s="40">
        <v>2.6504924458347814</v>
      </c>
      <c r="J30" s="40">
        <v>2.6686241769502144</v>
      </c>
      <c r="K30" s="160">
        <f t="shared" si="4"/>
        <v>2017</v>
      </c>
    </row>
    <row r="31" spans="2:15">
      <c r="B31" s="30">
        <f t="shared" si="0"/>
        <v>2033</v>
      </c>
      <c r="C31" s="31">
        <f t="shared" si="1"/>
        <v>5.5</v>
      </c>
      <c r="D31" s="31">
        <f t="shared" si="2"/>
        <v>5.44</v>
      </c>
      <c r="E31" s="31">
        <f t="shared" si="3"/>
        <v>5.53</v>
      </c>
      <c r="G31" s="36">
        <v>42795</v>
      </c>
      <c r="H31" s="40">
        <v>2.5701319486504275</v>
      </c>
      <c r="I31" s="40">
        <v>2.5253807890537106</v>
      </c>
      <c r="J31" s="40">
        <v>2.6203938538123621</v>
      </c>
      <c r="K31" s="160">
        <f t="shared" si="4"/>
        <v>2017</v>
      </c>
    </row>
    <row r="32" spans="2:15">
      <c r="B32" s="30">
        <f t="shared" si="0"/>
        <v>2034</v>
      </c>
      <c r="C32" s="31">
        <f t="shared" si="1"/>
        <v>5.78</v>
      </c>
      <c r="D32" s="31">
        <f t="shared" si="2"/>
        <v>5.73</v>
      </c>
      <c r="E32" s="31">
        <f t="shared" si="3"/>
        <v>5.81</v>
      </c>
      <c r="G32" s="36">
        <v>42826</v>
      </c>
      <c r="H32" s="40">
        <v>2.7337319047619042</v>
      </c>
      <c r="I32" s="40">
        <v>2.7006025141930237</v>
      </c>
      <c r="J32" s="40">
        <v>2.8173391604331051</v>
      </c>
      <c r="K32" s="160">
        <f t="shared" si="4"/>
        <v>2017</v>
      </c>
    </row>
    <row r="33" spans="2:11">
      <c r="B33" s="30">
        <f t="shared" si="0"/>
        <v>2035</v>
      </c>
      <c r="C33" s="31">
        <f t="shared" si="1"/>
        <v>6</v>
      </c>
      <c r="D33" s="31">
        <f t="shared" si="2"/>
        <v>5.93</v>
      </c>
      <c r="E33" s="31">
        <f t="shared" si="3"/>
        <v>6.03</v>
      </c>
      <c r="G33" s="36">
        <v>42856</v>
      </c>
      <c r="H33" s="40">
        <v>2.793469670836076</v>
      </c>
      <c r="I33" s="40">
        <v>2.7443261884205832</v>
      </c>
      <c r="J33" s="40">
        <v>2.8496280759861037</v>
      </c>
      <c r="K33" s="160">
        <f t="shared" si="4"/>
        <v>2017</v>
      </c>
    </row>
    <row r="34" spans="2:11">
      <c r="B34" s="30">
        <f t="shared" si="0"/>
        <v>2036</v>
      </c>
      <c r="C34" s="31">
        <f t="shared" si="1"/>
        <v>6.37</v>
      </c>
      <c r="D34" s="31">
        <f t="shared" si="2"/>
        <v>6.3</v>
      </c>
      <c r="E34" s="31">
        <f t="shared" si="3"/>
        <v>6.4</v>
      </c>
      <c r="G34" s="36">
        <v>42887</v>
      </c>
      <c r="H34" s="40">
        <v>2.8754985714285715</v>
      </c>
      <c r="I34" s="40">
        <v>2.8528564316455696</v>
      </c>
      <c r="J34" s="40">
        <v>2.9027304231990985</v>
      </c>
      <c r="K34" s="160">
        <f t="shared" si="4"/>
        <v>2017</v>
      </c>
    </row>
    <row r="35" spans="2:11">
      <c r="B35" s="30">
        <f t="shared" si="0"/>
        <v>2037</v>
      </c>
      <c r="C35" s="31">
        <f t="shared" si="1"/>
        <v>6.55</v>
      </c>
      <c r="D35" s="31">
        <f t="shared" si="2"/>
        <v>6.47</v>
      </c>
      <c r="E35" s="31">
        <f t="shared" si="3"/>
        <v>6.58</v>
      </c>
      <c r="G35" s="36">
        <v>42917</v>
      </c>
      <c r="H35" s="40">
        <v>2.6189359863945567</v>
      </c>
      <c r="I35" s="40">
        <v>2.5466376239436985</v>
      </c>
      <c r="J35" s="40">
        <v>2.6888170462996945</v>
      </c>
      <c r="K35" s="160">
        <f t="shared" si="4"/>
        <v>2017</v>
      </c>
    </row>
    <row r="36" spans="2:11">
      <c r="B36" s="30">
        <f t="shared" si="0"/>
        <v>2038</v>
      </c>
      <c r="C36" s="31">
        <f t="shared" si="1"/>
        <v>6.83</v>
      </c>
      <c r="D36" s="31">
        <f t="shared" si="2"/>
        <v>6.75</v>
      </c>
      <c r="E36" s="31">
        <f t="shared" si="3"/>
        <v>6.87</v>
      </c>
      <c r="G36" s="36">
        <v>42948</v>
      </c>
      <c r="H36" s="40">
        <v>2.6204058600583098</v>
      </c>
      <c r="I36" s="40">
        <v>2.6257784553802681</v>
      </c>
      <c r="J36" s="40">
        <v>2.6400613898171748</v>
      </c>
      <c r="K36" s="160">
        <f t="shared" si="4"/>
        <v>2017</v>
      </c>
    </row>
    <row r="37" spans="2:11">
      <c r="B37" s="30">
        <f t="shared" si="0"/>
        <v>2039</v>
      </c>
      <c r="C37" s="31">
        <f t="shared" si="1"/>
        <v>6.99</v>
      </c>
      <c r="D37" s="31">
        <f t="shared" si="2"/>
        <v>6.9</v>
      </c>
      <c r="E37" s="31">
        <f t="shared" si="3"/>
        <v>7.03</v>
      </c>
      <c r="G37" s="36">
        <v>42979</v>
      </c>
      <c r="H37" s="40">
        <v>2.6225484658691061</v>
      </c>
      <c r="I37" s="40">
        <v>2.6345373614490408</v>
      </c>
      <c r="J37" s="40">
        <v>2.6856658332479428</v>
      </c>
      <c r="K37" s="160">
        <f t="shared" si="4"/>
        <v>2017</v>
      </c>
    </row>
    <row r="38" spans="2:11">
      <c r="B38" s="30">
        <f t="shared" si="0"/>
        <v>2040</v>
      </c>
      <c r="C38" s="31">
        <f t="shared" si="1"/>
        <v>7.17</v>
      </c>
      <c r="D38" s="31">
        <f t="shared" si="2"/>
        <v>7.08</v>
      </c>
      <c r="E38" s="31">
        <f t="shared" si="3"/>
        <v>7.21</v>
      </c>
      <c r="G38" s="36">
        <v>43009</v>
      </c>
      <c r="H38" s="40">
        <v>2.5740380272108854</v>
      </c>
      <c r="I38" s="40">
        <v>2.6107351568427379</v>
      </c>
      <c r="J38" s="40">
        <v>2.6111385427512732</v>
      </c>
      <c r="K38" s="160">
        <f t="shared" si="4"/>
        <v>2017</v>
      </c>
    </row>
    <row r="39" spans="2:11">
      <c r="B39" s="30">
        <f t="shared" si="0"/>
        <v>2041</v>
      </c>
      <c r="C39" s="31">
        <f t="shared" si="1"/>
        <v>7.33</v>
      </c>
      <c r="D39" s="31">
        <f t="shared" si="2"/>
        <v>7.24</v>
      </c>
      <c r="E39" s="31">
        <f t="shared" si="3"/>
        <v>7.37</v>
      </c>
      <c r="G39" s="36">
        <v>43040</v>
      </c>
      <c r="H39" s="40">
        <v>2.7398543537414972</v>
      </c>
      <c r="I39" s="40">
        <v>2.739633333333332</v>
      </c>
      <c r="J39" s="40">
        <v>2.7824995252245799</v>
      </c>
      <c r="K39" s="160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5.01</v>
      </c>
      <c r="D40" s="31">
        <f t="shared" si="2"/>
        <v>4.95</v>
      </c>
      <c r="E40" s="31">
        <f t="shared" si="3"/>
        <v>5.03</v>
      </c>
      <c r="G40" s="36">
        <v>43070</v>
      </c>
      <c r="H40" s="40">
        <v>2.5383676300197497</v>
      </c>
      <c r="I40" s="40">
        <v>2.6872597624466938</v>
      </c>
      <c r="J40" s="40">
        <v>2.5594079648562609</v>
      </c>
      <c r="K40" s="160">
        <f t="shared" si="4"/>
        <v>2017</v>
      </c>
    </row>
    <row r="41" spans="2:11">
      <c r="B41" s="30"/>
      <c r="C41" s="31"/>
      <c r="G41" s="36">
        <v>43101</v>
      </c>
      <c r="H41" s="40">
        <v>2.7080516326530608</v>
      </c>
      <c r="I41" s="40">
        <v>2.4846657745336573</v>
      </c>
      <c r="J41" s="40">
        <v>2.6757604467670868</v>
      </c>
      <c r="K41" s="160">
        <f t="shared" si="4"/>
        <v>2018</v>
      </c>
    </row>
    <row r="42" spans="2:11">
      <c r="B42" s="30"/>
      <c r="C42" s="31"/>
      <c r="G42" s="36">
        <v>43132</v>
      </c>
      <c r="H42" s="40">
        <v>2.7570312244897957</v>
      </c>
      <c r="I42" s="40">
        <v>2.4471556366585561</v>
      </c>
      <c r="J42" s="40">
        <v>2.7172606004713598</v>
      </c>
      <c r="K42" s="160">
        <f t="shared" si="4"/>
        <v>2018</v>
      </c>
    </row>
    <row r="43" spans="2:11">
      <c r="G43" s="36">
        <v>43160</v>
      </c>
      <c r="H43" s="40">
        <v>2.5151944897959182</v>
      </c>
      <c r="I43" s="40">
        <v>2.2170258718572584</v>
      </c>
      <c r="J43" s="40">
        <v>2.510272179526591</v>
      </c>
      <c r="K43" s="160">
        <f t="shared" si="4"/>
        <v>2018</v>
      </c>
    </row>
    <row r="44" spans="2:11">
      <c r="B44" s="162" t="str">
        <f>"Official Forward Price Curve Forecast dated   "&amp;TEXT(G5,"MMM dd, YYYY")</f>
        <v>Official Forward Price Curve Forecast dated   Dec 29, 2017</v>
      </c>
      <c r="G44" s="36">
        <v>43191</v>
      </c>
      <c r="H44" s="40">
        <v>2.2274393877551018</v>
      </c>
      <c r="I44" s="40">
        <v>1.8652416058394161</v>
      </c>
      <c r="J44" s="40">
        <v>2.2110611947945484</v>
      </c>
      <c r="K44" s="160">
        <f t="shared" si="4"/>
        <v>2018</v>
      </c>
    </row>
    <row r="45" spans="2:11">
      <c r="G45" s="36">
        <v>43221</v>
      </c>
      <c r="H45" s="40">
        <v>2.1657046938775508</v>
      </c>
      <c r="I45" s="40">
        <v>1.7849496350364964</v>
      </c>
      <c r="J45" s="40">
        <v>2.1567523516753764</v>
      </c>
      <c r="K45" s="160">
        <f t="shared" si="4"/>
        <v>2018</v>
      </c>
    </row>
    <row r="46" spans="2:11">
      <c r="G46" s="36">
        <v>43252</v>
      </c>
      <c r="H46" s="40">
        <v>2.2595822448979592</v>
      </c>
      <c r="I46" s="40">
        <v>1.8832870235198702</v>
      </c>
      <c r="J46" s="40">
        <v>2.2407773542371148</v>
      </c>
      <c r="K46" s="160">
        <f t="shared" si="4"/>
        <v>2018</v>
      </c>
    </row>
    <row r="47" spans="2:11">
      <c r="G47" s="36">
        <v>43282</v>
      </c>
      <c r="H47" s="40">
        <v>2.3116230612244895</v>
      </c>
      <c r="I47" s="40">
        <v>1.9500956204379563</v>
      </c>
      <c r="J47" s="40">
        <v>2.2751046418690439</v>
      </c>
      <c r="K47" s="160">
        <f t="shared" si="4"/>
        <v>2018</v>
      </c>
    </row>
    <row r="48" spans="2:11">
      <c r="G48" s="36">
        <v>43313</v>
      </c>
      <c r="H48" s="40">
        <v>2.3376434693877548</v>
      </c>
      <c r="I48" s="40">
        <v>1.9899374695863747</v>
      </c>
      <c r="J48" s="40">
        <v>2.3012343682754381</v>
      </c>
      <c r="K48" s="160">
        <f t="shared" si="4"/>
        <v>2018</v>
      </c>
    </row>
    <row r="49" spans="7:13">
      <c r="G49" s="36">
        <v>43344</v>
      </c>
      <c r="H49" s="40">
        <v>2.3192761224489797</v>
      </c>
      <c r="I49" s="40">
        <v>1.9779747769667477</v>
      </c>
      <c r="J49" s="40">
        <v>2.2904750691669227</v>
      </c>
      <c r="K49" s="160">
        <f t="shared" si="4"/>
        <v>2018</v>
      </c>
      <c r="L49" s="4"/>
      <c r="M49" s="4"/>
    </row>
    <row r="50" spans="7:13">
      <c r="G50" s="36">
        <v>43374</v>
      </c>
      <c r="H50" s="40">
        <v>2.2815210204081633</v>
      </c>
      <c r="I50" s="40">
        <v>2.0621191403081913</v>
      </c>
      <c r="J50" s="40">
        <v>2.2756169894456399</v>
      </c>
      <c r="K50" s="160">
        <f t="shared" si="4"/>
        <v>2018</v>
      </c>
      <c r="L50" s="4"/>
      <c r="M50" s="4"/>
    </row>
    <row r="51" spans="7:13">
      <c r="G51" s="36">
        <v>43405</v>
      </c>
      <c r="H51" s="40">
        <v>2.4881536734693874</v>
      </c>
      <c r="I51" s="40">
        <v>2.2573746147607463</v>
      </c>
      <c r="J51" s="40">
        <v>2.4216360487754893</v>
      </c>
      <c r="K51" s="160">
        <f t="shared" si="4"/>
        <v>2018</v>
      </c>
      <c r="L51" s="4"/>
      <c r="M51" s="4"/>
    </row>
    <row r="52" spans="7:13">
      <c r="G52" s="36">
        <v>43435</v>
      </c>
      <c r="H52" s="40">
        <v>2.7917251020408163</v>
      </c>
      <c r="I52" s="40">
        <v>2.4169447688564478</v>
      </c>
      <c r="J52" s="40">
        <v>2.7290445947330668</v>
      </c>
      <c r="K52" s="160">
        <f t="shared" si="4"/>
        <v>2018</v>
      </c>
      <c r="L52" s="4"/>
      <c r="M52" s="4"/>
    </row>
    <row r="53" spans="7:13">
      <c r="G53" s="36">
        <v>43466</v>
      </c>
      <c r="H53" s="40">
        <v>2.8646842857142856</v>
      </c>
      <c r="I53" s="40">
        <v>2.4501969991889698</v>
      </c>
      <c r="J53" s="40">
        <v>2.8304894148990676</v>
      </c>
      <c r="K53" s="160">
        <f t="shared" si="4"/>
        <v>2019</v>
      </c>
      <c r="L53" s="4"/>
      <c r="M53" s="4"/>
    </row>
    <row r="54" spans="7:13">
      <c r="G54" s="36">
        <v>43497</v>
      </c>
      <c r="H54" s="40">
        <v>2.8136638775510203</v>
      </c>
      <c r="I54" s="40">
        <v>2.4425935928629356</v>
      </c>
      <c r="J54" s="40">
        <v>2.7920633466543703</v>
      </c>
      <c r="K54" s="160">
        <f t="shared" si="4"/>
        <v>2019</v>
      </c>
      <c r="L54" s="4"/>
      <c r="M54" s="4"/>
    </row>
    <row r="55" spans="7:13">
      <c r="G55" s="36">
        <v>43525</v>
      </c>
      <c r="H55" s="40">
        <v>2.6024393877551018</v>
      </c>
      <c r="I55" s="40">
        <v>2.3150591240875911</v>
      </c>
      <c r="J55" s="40">
        <v>2.5722662362947024</v>
      </c>
      <c r="K55" s="160">
        <f t="shared" si="4"/>
        <v>2019</v>
      </c>
      <c r="L55" s="4"/>
      <c r="M55" s="4"/>
    </row>
    <row r="56" spans="7:13">
      <c r="G56" s="36">
        <v>43556</v>
      </c>
      <c r="H56" s="40">
        <v>2.112133265306122</v>
      </c>
      <c r="I56" s="40">
        <v>1.9230274939172751</v>
      </c>
      <c r="J56" s="40">
        <v>2.1029558561328008</v>
      </c>
      <c r="K56" s="160">
        <f t="shared" si="4"/>
        <v>2019</v>
      </c>
      <c r="L56" s="4"/>
      <c r="M56" s="4"/>
    </row>
    <row r="57" spans="7:13">
      <c r="G57" s="36">
        <v>43586</v>
      </c>
      <c r="H57" s="40">
        <v>2.1044802040816326</v>
      </c>
      <c r="I57" s="40">
        <v>1.8812594484995944</v>
      </c>
      <c r="J57" s="40">
        <v>2.0875854288349216</v>
      </c>
      <c r="K57" s="160">
        <f t="shared" si="4"/>
        <v>2019</v>
      </c>
      <c r="L57" s="4"/>
      <c r="M57" s="4"/>
    </row>
    <row r="58" spans="7:13">
      <c r="G58" s="36">
        <v>43617</v>
      </c>
      <c r="H58" s="40">
        <v>2.1243781632653058</v>
      </c>
      <c r="I58" s="40">
        <v>1.9086317112733171</v>
      </c>
      <c r="J58" s="40">
        <v>2.1101287222051437</v>
      </c>
      <c r="K58" s="160">
        <f t="shared" si="4"/>
        <v>2019</v>
      </c>
      <c r="L58" s="4"/>
      <c r="M58" s="4"/>
    </row>
    <row r="59" spans="7:13">
      <c r="G59" s="36">
        <v>43647</v>
      </c>
      <c r="H59" s="40">
        <v>2.2840720408163264</v>
      </c>
      <c r="I59" s="40">
        <v>1.9696617193836172</v>
      </c>
      <c r="J59" s="40">
        <v>2.2730552515626603</v>
      </c>
      <c r="K59" s="160">
        <f t="shared" si="4"/>
        <v>2019</v>
      </c>
      <c r="L59" s="4"/>
      <c r="M59" s="4"/>
    </row>
    <row r="60" spans="7:13">
      <c r="G60" s="36">
        <v>43678</v>
      </c>
      <c r="H60" s="40">
        <v>2.2850924489795919</v>
      </c>
      <c r="I60" s="40">
        <v>1.9478652879156531</v>
      </c>
      <c r="J60" s="40">
        <v>2.2740799467158519</v>
      </c>
      <c r="K60" s="160">
        <f t="shared" si="4"/>
        <v>2019</v>
      </c>
      <c r="L60" s="4"/>
      <c r="M60" s="4"/>
    </row>
    <row r="61" spans="7:13">
      <c r="G61" s="36">
        <v>43709</v>
      </c>
      <c r="H61" s="40">
        <v>2.2503985714285712</v>
      </c>
      <c r="I61" s="40">
        <v>1.9564824817518249</v>
      </c>
      <c r="J61" s="40">
        <v>2.2494872630392457</v>
      </c>
      <c r="K61" s="160">
        <f t="shared" si="4"/>
        <v>2019</v>
      </c>
      <c r="L61" s="4"/>
      <c r="M61" s="4"/>
    </row>
    <row r="62" spans="7:13">
      <c r="G62" s="36">
        <v>43739</v>
      </c>
      <c r="H62" s="40">
        <v>2.2274393877551018</v>
      </c>
      <c r="I62" s="40">
        <v>1.9463446066504462</v>
      </c>
      <c r="J62" s="40">
        <v>2.2315550978583869</v>
      </c>
      <c r="K62" s="160">
        <f t="shared" si="4"/>
        <v>2019</v>
      </c>
      <c r="L62" s="4"/>
      <c r="M62" s="4"/>
    </row>
    <row r="63" spans="7:13">
      <c r="G63" s="36">
        <v>43770</v>
      </c>
      <c r="H63" s="40">
        <v>2.4371332653061222</v>
      </c>
      <c r="I63" s="40">
        <v>2.2053673154906726</v>
      </c>
      <c r="J63" s="40">
        <v>2.3985804078286712</v>
      </c>
      <c r="K63" s="160">
        <f t="shared" si="4"/>
        <v>2019</v>
      </c>
      <c r="L63" s="4"/>
      <c r="M63" s="4"/>
    </row>
    <row r="64" spans="7:13">
      <c r="G64" s="36">
        <v>43800</v>
      </c>
      <c r="H64" s="40">
        <v>2.6590720408163264</v>
      </c>
      <c r="I64" s="40">
        <v>2.3472975669099756</v>
      </c>
      <c r="J64" s="40">
        <v>2.6265750794138745</v>
      </c>
      <c r="K64" s="160">
        <f t="shared" si="4"/>
        <v>2019</v>
      </c>
      <c r="L64" s="4"/>
      <c r="M64" s="4"/>
    </row>
    <row r="65" spans="7:13">
      <c r="G65" s="36">
        <v>43831</v>
      </c>
      <c r="H65" s="40">
        <v>2.7544802040816325</v>
      </c>
      <c r="I65" s="40">
        <v>2.4155254663422543</v>
      </c>
      <c r="J65" s="40">
        <v>2.7684953581309562</v>
      </c>
      <c r="K65" s="160">
        <f t="shared" ref="K65:K112" si="5">YEAR(G65)</f>
        <v>2020</v>
      </c>
      <c r="L65" s="4"/>
      <c r="M65" s="4"/>
    </row>
    <row r="66" spans="7:13">
      <c r="G66" s="36">
        <v>43862</v>
      </c>
      <c r="H66" s="40">
        <v>2.7223373469387755</v>
      </c>
      <c r="I66" s="40">
        <v>2.4037655312246549</v>
      </c>
      <c r="J66" s="40">
        <v>2.7643965775181885</v>
      </c>
      <c r="K66" s="160">
        <f t="shared" si="5"/>
        <v>2020</v>
      </c>
      <c r="L66" s="4"/>
      <c r="M66" s="4"/>
    </row>
    <row r="67" spans="7:13">
      <c r="G67" s="36">
        <v>43891</v>
      </c>
      <c r="H67" s="40">
        <v>2.6335618367346938</v>
      </c>
      <c r="I67" s="40">
        <v>2.3650388483373881</v>
      </c>
      <c r="J67" s="40">
        <v>2.6060811763500356</v>
      </c>
      <c r="K67" s="160">
        <f t="shared" si="5"/>
        <v>2020</v>
      </c>
      <c r="L67" s="4"/>
      <c r="M67" s="4"/>
    </row>
    <row r="68" spans="7:13">
      <c r="G68" s="36">
        <v>43922</v>
      </c>
      <c r="H68" s="40">
        <v>2.194786326530612</v>
      </c>
      <c r="I68" s="40">
        <v>1.9303267639902677</v>
      </c>
      <c r="J68" s="40">
        <v>2.1219127164668512</v>
      </c>
      <c r="K68" s="160">
        <f t="shared" si="5"/>
        <v>2020</v>
      </c>
      <c r="L68" s="4"/>
      <c r="M68" s="4"/>
    </row>
    <row r="69" spans="7:13">
      <c r="G69" s="36">
        <v>43952</v>
      </c>
      <c r="H69" s="40">
        <v>2.111112857142857</v>
      </c>
      <c r="I69" s="40">
        <v>1.9017379562043795</v>
      </c>
      <c r="J69" s="40">
        <v>2.1121781125115278</v>
      </c>
      <c r="K69" s="160">
        <f t="shared" si="5"/>
        <v>2020</v>
      </c>
      <c r="L69" s="4"/>
      <c r="M69" s="4"/>
    </row>
    <row r="70" spans="7:13">
      <c r="G70" s="36">
        <v>43983</v>
      </c>
      <c r="H70" s="40">
        <v>2.1345822448979592</v>
      </c>
      <c r="I70" s="40">
        <v>1.9351929440389293</v>
      </c>
      <c r="J70" s="40">
        <v>2.1357461010349423</v>
      </c>
      <c r="K70" s="160">
        <f t="shared" si="5"/>
        <v>2020</v>
      </c>
      <c r="L70" s="4"/>
      <c r="M70" s="4"/>
    </row>
    <row r="71" spans="7:13">
      <c r="G71" s="36">
        <v>44013</v>
      </c>
      <c r="H71" s="40">
        <v>2.2248883673469386</v>
      </c>
      <c r="I71" s="40">
        <v>1.9818271695052716</v>
      </c>
      <c r="J71" s="40">
        <v>2.2264316220924276</v>
      </c>
      <c r="K71" s="160">
        <f t="shared" si="5"/>
        <v>2020</v>
      </c>
      <c r="L71" s="4"/>
      <c r="M71" s="4"/>
    </row>
    <row r="72" spans="7:13">
      <c r="G72" s="36">
        <v>44044</v>
      </c>
      <c r="H72" s="40">
        <v>2.2401944897959183</v>
      </c>
      <c r="I72" s="40">
        <v>2.0071718572587187</v>
      </c>
      <c r="J72" s="40">
        <v>2.2418020493903064</v>
      </c>
      <c r="K72" s="160">
        <f t="shared" si="5"/>
        <v>2020</v>
      </c>
      <c r="L72" s="4"/>
      <c r="M72" s="4"/>
    </row>
    <row r="73" spans="7:13">
      <c r="G73" s="36">
        <v>44075</v>
      </c>
      <c r="H73" s="40">
        <v>2.2305006122448976</v>
      </c>
      <c r="I73" s="40">
        <v>2.0242034874290349</v>
      </c>
      <c r="J73" s="40">
        <v>2.2320674454349834</v>
      </c>
      <c r="K73" s="160">
        <f t="shared" si="5"/>
        <v>2020</v>
      </c>
      <c r="L73" s="4"/>
      <c r="M73" s="4"/>
    </row>
    <row r="74" spans="7:13">
      <c r="G74" s="36">
        <v>44105</v>
      </c>
      <c r="H74" s="40">
        <v>2.3070312244897959</v>
      </c>
      <c r="I74" s="40">
        <v>2.0494467964314675</v>
      </c>
      <c r="J74" s="40">
        <v>2.308919581924378</v>
      </c>
      <c r="K74" s="160">
        <f t="shared" si="5"/>
        <v>2020</v>
      </c>
      <c r="L74" s="4"/>
      <c r="M74" s="4"/>
    </row>
    <row r="75" spans="7:13">
      <c r="G75" s="36">
        <v>44136</v>
      </c>
      <c r="H75" s="40">
        <v>2.4917251020408164</v>
      </c>
      <c r="I75" s="40">
        <v>2.3496292781832926</v>
      </c>
      <c r="J75" s="40">
        <v>2.4585250742903986</v>
      </c>
      <c r="K75" s="160">
        <f t="shared" si="5"/>
        <v>2020</v>
      </c>
      <c r="L75" s="4"/>
      <c r="M75" s="4"/>
    </row>
    <row r="76" spans="7:13">
      <c r="G76" s="36">
        <v>44166</v>
      </c>
      <c r="H76" s="40">
        <v>2.6998883673469387</v>
      </c>
      <c r="I76" s="40">
        <v>2.4841588807785886</v>
      </c>
      <c r="J76" s="40">
        <v>2.6701246234245311</v>
      </c>
      <c r="K76" s="160">
        <f t="shared" si="5"/>
        <v>2020</v>
      </c>
      <c r="L76" s="4"/>
      <c r="M76" s="4"/>
    </row>
    <row r="77" spans="7:13">
      <c r="G77" s="36">
        <v>44197</v>
      </c>
      <c r="H77" s="40">
        <v>2.815194489795918</v>
      </c>
      <c r="I77" s="40">
        <v>2.5669853203568529</v>
      </c>
      <c r="J77" s="40">
        <v>2.7859151757352185</v>
      </c>
      <c r="K77" s="160">
        <f t="shared" si="5"/>
        <v>2021</v>
      </c>
      <c r="L77" s="4"/>
      <c r="M77" s="4"/>
    </row>
    <row r="78" spans="7:13">
      <c r="G78" s="36">
        <v>44228</v>
      </c>
      <c r="H78" s="40">
        <v>2.8157046938775507</v>
      </c>
      <c r="I78" s="40">
        <v>2.5814824817518245</v>
      </c>
      <c r="J78" s="40">
        <v>2.8017979506096937</v>
      </c>
      <c r="K78" s="160">
        <f t="shared" si="5"/>
        <v>2021</v>
      </c>
      <c r="L78" s="4"/>
      <c r="M78" s="4"/>
    </row>
    <row r="79" spans="7:13">
      <c r="G79" s="36">
        <v>44256</v>
      </c>
      <c r="H79" s="40">
        <v>2.7340720408163266</v>
      </c>
      <c r="I79" s="40">
        <v>2.5105173560421732</v>
      </c>
      <c r="J79" s="40">
        <v>2.7172606004713598</v>
      </c>
      <c r="K79" s="160">
        <f t="shared" si="5"/>
        <v>2021</v>
      </c>
      <c r="L79" s="4"/>
      <c r="M79" s="4"/>
    </row>
    <row r="80" spans="7:13">
      <c r="G80" s="36">
        <v>44287</v>
      </c>
      <c r="H80" s="40">
        <v>2.2264189795918363</v>
      </c>
      <c r="I80" s="40">
        <v>2.0505619626926195</v>
      </c>
      <c r="J80" s="40">
        <v>2.2049130238753971</v>
      </c>
      <c r="K80" s="160">
        <f t="shared" si="5"/>
        <v>2021</v>
      </c>
      <c r="L80" s="4"/>
      <c r="M80" s="4"/>
    </row>
    <row r="81" spans="7:13">
      <c r="G81" s="36">
        <v>44317</v>
      </c>
      <c r="H81" s="40">
        <v>2.1279495918367348</v>
      </c>
      <c r="I81" s="40">
        <v>2.0173097323600975</v>
      </c>
      <c r="J81" s="40">
        <v>2.106029941592376</v>
      </c>
      <c r="K81" s="160">
        <f t="shared" si="5"/>
        <v>2021</v>
      </c>
      <c r="L81" s="4"/>
      <c r="M81" s="4"/>
    </row>
    <row r="82" spans="7:13">
      <c r="G82" s="36">
        <v>44348</v>
      </c>
      <c r="H82" s="40">
        <v>2.1651944897959181</v>
      </c>
      <c r="I82" s="40">
        <v>2.04924403892944</v>
      </c>
      <c r="J82" s="40">
        <v>2.1434313146838817</v>
      </c>
      <c r="K82" s="160">
        <f t="shared" si="5"/>
        <v>2021</v>
      </c>
      <c r="L82" s="4"/>
      <c r="M82" s="4"/>
    </row>
    <row r="83" spans="7:13">
      <c r="G83" s="36">
        <v>44378</v>
      </c>
      <c r="H83" s="40">
        <v>2.2350924489795916</v>
      </c>
      <c r="I83" s="40">
        <v>2.0882748580697483</v>
      </c>
      <c r="J83" s="40">
        <v>2.2136229326775281</v>
      </c>
      <c r="K83" s="160">
        <f t="shared" si="5"/>
        <v>2021</v>
      </c>
      <c r="L83" s="4"/>
      <c r="M83" s="4"/>
    </row>
    <row r="84" spans="7:13">
      <c r="G84" s="36">
        <v>44409</v>
      </c>
      <c r="H84" s="40">
        <v>2.2503985714285712</v>
      </c>
      <c r="I84" s="40">
        <v>2.1123016220600164</v>
      </c>
      <c r="J84" s="40">
        <v>2.2289933599754073</v>
      </c>
      <c r="K84" s="160">
        <f t="shared" si="5"/>
        <v>2021</v>
      </c>
      <c r="L84" s="4"/>
      <c r="M84" s="4"/>
    </row>
    <row r="85" spans="7:13">
      <c r="G85" s="36">
        <v>44440</v>
      </c>
      <c r="H85" s="40">
        <v>2.2631536734693878</v>
      </c>
      <c r="I85" s="40">
        <v>2.1351118410381185</v>
      </c>
      <c r="J85" s="40">
        <v>2.2418020493903064</v>
      </c>
      <c r="K85" s="160">
        <f t="shared" si="5"/>
        <v>2021</v>
      </c>
      <c r="L85" s="4"/>
      <c r="M85" s="4"/>
    </row>
    <row r="86" spans="7:13">
      <c r="G86" s="36">
        <v>44470</v>
      </c>
      <c r="H86" s="40">
        <v>2.3044802040816328</v>
      </c>
      <c r="I86" s="40">
        <v>2.1521434712084346</v>
      </c>
      <c r="J86" s="40">
        <v>2.2833022030945793</v>
      </c>
      <c r="K86" s="160">
        <f t="shared" si="5"/>
        <v>2021</v>
      </c>
      <c r="L86" s="4"/>
      <c r="M86" s="4"/>
    </row>
    <row r="87" spans="7:13">
      <c r="G87" s="36">
        <v>44501</v>
      </c>
      <c r="H87" s="40">
        <v>2.5095822448979588</v>
      </c>
      <c r="I87" s="40">
        <v>2.3851118410381185</v>
      </c>
      <c r="J87" s="40">
        <v>2.4636485500563583</v>
      </c>
      <c r="K87" s="160">
        <f t="shared" si="5"/>
        <v>2021</v>
      </c>
      <c r="L87" s="4"/>
      <c r="M87" s="4"/>
    </row>
    <row r="88" spans="7:13">
      <c r="G88" s="36">
        <v>44531</v>
      </c>
      <c r="H88" s="40">
        <v>2.7070312244897958</v>
      </c>
      <c r="I88" s="40">
        <v>2.5318068937550686</v>
      </c>
      <c r="J88" s="40">
        <v>2.6670505379649558</v>
      </c>
      <c r="K88" s="160">
        <f t="shared" si="5"/>
        <v>2021</v>
      </c>
      <c r="L88" s="4"/>
      <c r="M88" s="4"/>
    </row>
    <row r="89" spans="7:13">
      <c r="G89" s="36">
        <v>44562</v>
      </c>
      <c r="H89" s="40">
        <v>2.8182557142857143</v>
      </c>
      <c r="I89" s="40">
        <v>2.6118961070559608</v>
      </c>
      <c r="J89" s="40">
        <v>2.7761805717798955</v>
      </c>
      <c r="K89" s="160">
        <f t="shared" si="5"/>
        <v>2022</v>
      </c>
      <c r="L89" s="4"/>
      <c r="M89" s="4"/>
    </row>
    <row r="90" spans="7:13">
      <c r="G90" s="36">
        <v>44593</v>
      </c>
      <c r="H90" s="40">
        <v>2.8131536734693876</v>
      </c>
      <c r="I90" s="40">
        <v>2.6030761557177611</v>
      </c>
      <c r="J90" s="40">
        <v>2.7889892611947946</v>
      </c>
      <c r="K90" s="160">
        <f t="shared" si="5"/>
        <v>2022</v>
      </c>
      <c r="L90" s="4"/>
      <c r="M90" s="4"/>
    </row>
    <row r="91" spans="7:13">
      <c r="G91" s="36">
        <v>44621</v>
      </c>
      <c r="H91" s="40">
        <v>2.726929183673469</v>
      </c>
      <c r="I91" s="40">
        <v>2.5503592051905919</v>
      </c>
      <c r="J91" s="40">
        <v>2.6972790449841173</v>
      </c>
      <c r="K91" s="160">
        <f t="shared" si="5"/>
        <v>2022</v>
      </c>
      <c r="L91" s="4"/>
      <c r="M91" s="4"/>
    </row>
    <row r="92" spans="7:13">
      <c r="G92" s="36">
        <v>44652</v>
      </c>
      <c r="H92" s="40">
        <v>2.2958067346938775</v>
      </c>
      <c r="I92" s="40">
        <v>2.1371394160583939</v>
      </c>
      <c r="J92" s="40">
        <v>2.2848392458243674</v>
      </c>
      <c r="K92" s="160">
        <f t="shared" si="5"/>
        <v>2022</v>
      </c>
      <c r="L92" s="4"/>
      <c r="M92" s="4"/>
    </row>
    <row r="93" spans="7:13">
      <c r="G93" s="36">
        <v>44682</v>
      </c>
      <c r="H93" s="40">
        <v>2.1998883673469387</v>
      </c>
      <c r="I93" s="40">
        <v>2.1103754257907541</v>
      </c>
      <c r="J93" s="40">
        <v>2.1962031150732657</v>
      </c>
      <c r="K93" s="160">
        <f t="shared" si="5"/>
        <v>2022</v>
      </c>
      <c r="L93" s="4"/>
      <c r="M93" s="4"/>
    </row>
    <row r="94" spans="7:13">
      <c r="G94" s="36">
        <v>44713</v>
      </c>
      <c r="H94" s="40">
        <v>2.2305006122448976</v>
      </c>
      <c r="I94" s="40">
        <v>2.1369366585563663</v>
      </c>
      <c r="J94" s="40">
        <v>2.2192587560200838</v>
      </c>
      <c r="K94" s="160">
        <f t="shared" si="5"/>
        <v>2022</v>
      </c>
      <c r="L94" s="4"/>
      <c r="M94" s="4"/>
    </row>
    <row r="95" spans="7:13">
      <c r="G95" s="36">
        <v>44743</v>
      </c>
      <c r="H95" s="40">
        <v>2.2937659183673471</v>
      </c>
      <c r="I95" s="40">
        <v>2.1833681265206808</v>
      </c>
      <c r="J95" s="40">
        <v>2.2904750691669227</v>
      </c>
      <c r="K95" s="160">
        <f t="shared" si="5"/>
        <v>2022</v>
      </c>
      <c r="L95" s="4"/>
      <c r="M95" s="4"/>
    </row>
    <row r="96" spans="7:13">
      <c r="G96" s="36">
        <v>44774</v>
      </c>
      <c r="H96" s="40">
        <v>2.3141740816326526</v>
      </c>
      <c r="I96" s="40">
        <v>2.2087128142741279</v>
      </c>
      <c r="J96" s="40">
        <v>2.3109689722307616</v>
      </c>
      <c r="K96" s="160">
        <f t="shared" si="5"/>
        <v>2022</v>
      </c>
      <c r="L96" s="4"/>
      <c r="M96" s="4"/>
    </row>
    <row r="97" spans="7:13">
      <c r="G97" s="36">
        <v>44805</v>
      </c>
      <c r="H97" s="40">
        <v>2.3192761224489797</v>
      </c>
      <c r="I97" s="40">
        <v>2.2239196269261958</v>
      </c>
      <c r="J97" s="40">
        <v>2.3084072343477815</v>
      </c>
      <c r="K97" s="160">
        <f t="shared" si="5"/>
        <v>2022</v>
      </c>
      <c r="L97" s="4"/>
      <c r="M97" s="4"/>
    </row>
    <row r="98" spans="7:13">
      <c r="G98" s="36">
        <v>44835</v>
      </c>
      <c r="H98" s="40">
        <v>2.3662148979591833</v>
      </c>
      <c r="I98" s="40">
        <v>2.2489601784266013</v>
      </c>
      <c r="J98" s="40">
        <v>2.3632284250435496</v>
      </c>
      <c r="K98" s="160">
        <f t="shared" si="5"/>
        <v>2022</v>
      </c>
      <c r="L98" s="4"/>
      <c r="M98" s="4"/>
    </row>
    <row r="99" spans="7:13">
      <c r="G99" s="36">
        <v>44866</v>
      </c>
      <c r="H99" s="40">
        <v>2.5901944897959184</v>
      </c>
      <c r="I99" s="40">
        <v>2.4702699918896998</v>
      </c>
      <c r="J99" s="40">
        <v>2.5471612050415002</v>
      </c>
      <c r="K99" s="160">
        <f t="shared" si="5"/>
        <v>2022</v>
      </c>
      <c r="L99" s="4"/>
      <c r="M99" s="4"/>
    </row>
    <row r="100" spans="7:13">
      <c r="G100" s="36">
        <v>44896</v>
      </c>
      <c r="H100" s="40">
        <v>2.7743781632653057</v>
      </c>
      <c r="I100" s="40">
        <v>2.6203105433901048</v>
      </c>
      <c r="J100" s="40">
        <v>2.7372421559586022</v>
      </c>
      <c r="K100" s="160">
        <f t="shared" si="5"/>
        <v>2022</v>
      </c>
      <c r="L100" s="4"/>
      <c r="M100" s="4"/>
    </row>
    <row r="101" spans="7:13">
      <c r="G101" s="36">
        <v>44927</v>
      </c>
      <c r="H101" s="40">
        <v>2.8764189795918367</v>
      </c>
      <c r="I101" s="40">
        <v>2.7279747769667475</v>
      </c>
      <c r="J101" s="40">
        <v>2.8371499333948154</v>
      </c>
      <c r="K101" s="160">
        <f t="shared" si="5"/>
        <v>2023</v>
      </c>
      <c r="L101" s="4"/>
      <c r="M101" s="4"/>
    </row>
    <row r="102" spans="7:13">
      <c r="G102" s="36">
        <v>44958</v>
      </c>
      <c r="H102" s="40">
        <v>2.8764189795918367</v>
      </c>
      <c r="I102" s="40">
        <v>2.7051645579886454</v>
      </c>
      <c r="J102" s="40">
        <v>2.8525203606926941</v>
      </c>
      <c r="K102" s="160">
        <f t="shared" si="5"/>
        <v>2023</v>
      </c>
      <c r="L102" s="4"/>
      <c r="M102" s="4"/>
    </row>
    <row r="103" spans="7:13">
      <c r="G103" s="36">
        <v>44986</v>
      </c>
      <c r="H103" s="40">
        <v>2.7927455102040817</v>
      </c>
      <c r="I103" s="40">
        <v>2.6676544201135437</v>
      </c>
      <c r="J103" s="40">
        <v>2.7659336202479761</v>
      </c>
      <c r="K103" s="160">
        <f t="shared" si="5"/>
        <v>2023</v>
      </c>
      <c r="L103" s="4"/>
      <c r="M103" s="4"/>
    </row>
    <row r="104" spans="7:13">
      <c r="G104" s="36">
        <v>45017</v>
      </c>
      <c r="H104" s="40">
        <v>2.3238679591836733</v>
      </c>
      <c r="I104" s="40">
        <v>2.2334492295214923</v>
      </c>
      <c r="J104" s="40">
        <v>2.3514444307818425</v>
      </c>
      <c r="K104" s="160">
        <f t="shared" si="5"/>
        <v>2023</v>
      </c>
      <c r="L104" s="4"/>
      <c r="M104" s="4"/>
    </row>
    <row r="105" spans="7:13">
      <c r="G105" s="36">
        <v>45047</v>
      </c>
      <c r="H105" s="40">
        <v>2.2320312244897957</v>
      </c>
      <c r="I105" s="40">
        <v>2.2030356042173556</v>
      </c>
      <c r="J105" s="40">
        <v>2.2643453427605285</v>
      </c>
      <c r="K105" s="160">
        <f t="shared" si="5"/>
        <v>2023</v>
      </c>
      <c r="L105" s="4"/>
      <c r="M105" s="4"/>
    </row>
    <row r="106" spans="7:13">
      <c r="G106" s="36">
        <v>45078</v>
      </c>
      <c r="H106" s="40">
        <v>2.2677455102040818</v>
      </c>
      <c r="I106" s="40">
        <v>2.2322326845093263</v>
      </c>
      <c r="J106" s="40">
        <v>2.2950861973562868</v>
      </c>
      <c r="K106" s="160">
        <f t="shared" si="5"/>
        <v>2023</v>
      </c>
      <c r="L106" s="4"/>
      <c r="M106" s="4"/>
    </row>
    <row r="107" spans="7:13">
      <c r="G107" s="36">
        <v>45108</v>
      </c>
      <c r="H107" s="40">
        <v>2.3029495918367346</v>
      </c>
      <c r="I107" s="40">
        <v>2.2760283049472827</v>
      </c>
      <c r="J107" s="40">
        <v>2.3355616559073678</v>
      </c>
      <c r="K107" s="160">
        <f t="shared" si="5"/>
        <v>2023</v>
      </c>
      <c r="L107" s="4"/>
      <c r="M107" s="4"/>
    </row>
    <row r="108" spans="7:13">
      <c r="G108" s="36">
        <v>45139</v>
      </c>
      <c r="H108" s="40">
        <v>2.3264189795918364</v>
      </c>
      <c r="I108" s="40">
        <v>2.3045157339821571</v>
      </c>
      <c r="J108" s="40">
        <v>2.3591296444307819</v>
      </c>
      <c r="K108" s="160">
        <f t="shared" si="5"/>
        <v>2023</v>
      </c>
      <c r="L108" s="4"/>
      <c r="M108" s="4"/>
    </row>
    <row r="109" spans="7:13">
      <c r="G109" s="36">
        <v>45170</v>
      </c>
      <c r="H109" s="40">
        <v>2.3396842857142857</v>
      </c>
      <c r="I109" s="40">
        <v>2.3251969991889698</v>
      </c>
      <c r="J109" s="40">
        <v>2.3673272056563173</v>
      </c>
      <c r="K109" s="160">
        <f t="shared" si="5"/>
        <v>2023</v>
      </c>
      <c r="L109" s="4"/>
      <c r="M109" s="4"/>
    </row>
    <row r="110" spans="7:13">
      <c r="G110" s="36">
        <v>45200</v>
      </c>
      <c r="H110" s="40">
        <v>2.3937659183673468</v>
      </c>
      <c r="I110" s="40">
        <v>2.3498320356853202</v>
      </c>
      <c r="J110" s="40">
        <v>2.4267595245414491</v>
      </c>
      <c r="K110" s="160">
        <f t="shared" si="5"/>
        <v>2023</v>
      </c>
      <c r="L110" s="4"/>
      <c r="M110" s="4"/>
    </row>
    <row r="111" spans="7:13">
      <c r="G111" s="36">
        <v>45231</v>
      </c>
      <c r="H111" s="40">
        <v>2.6585618367346937</v>
      </c>
      <c r="I111" s="40">
        <v>2.5115311435523111</v>
      </c>
      <c r="J111" s="40">
        <v>2.6721740137309151</v>
      </c>
      <c r="K111" s="160">
        <f t="shared" si="5"/>
        <v>2023</v>
      </c>
      <c r="L111" s="4"/>
      <c r="M111" s="4"/>
    </row>
    <row r="112" spans="7:13">
      <c r="G112" s="36">
        <v>45261</v>
      </c>
      <c r="H112" s="40">
        <v>2.8401944897959184</v>
      </c>
      <c r="I112" s="40">
        <v>2.6615716950527166</v>
      </c>
      <c r="J112" s="40">
        <v>2.8571314888820574</v>
      </c>
      <c r="K112" s="160">
        <f t="shared" si="5"/>
        <v>2023</v>
      </c>
      <c r="L112" s="4"/>
      <c r="M112" s="4"/>
    </row>
    <row r="113" spans="7:13">
      <c r="G113" s="36">
        <v>45292</v>
      </c>
      <c r="H113" s="40">
        <v>2.8494802040816327</v>
      </c>
      <c r="I113" s="40">
        <v>2.7938709651257096</v>
      </c>
      <c r="J113" s="40">
        <v>2.8832612152884516</v>
      </c>
      <c r="K113" s="160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3.5318271428571428</v>
      </c>
      <c r="I114" s="40">
        <v>3.4538466342254659</v>
      </c>
      <c r="J114" s="40">
        <v>3.5106820575878674</v>
      </c>
      <c r="K114" s="160">
        <f t="shared" si="6"/>
        <v>2024</v>
      </c>
      <c r="L114" s="4"/>
      <c r="M114" s="4"/>
    </row>
    <row r="115" spans="7:13">
      <c r="G115" s="36">
        <v>45352</v>
      </c>
      <c r="H115" s="40">
        <v>3.3849904081632651</v>
      </c>
      <c r="I115" s="40">
        <v>3.3307728304947282</v>
      </c>
      <c r="J115" s="40">
        <v>3.3606666871605699</v>
      </c>
      <c r="K115" s="160">
        <f t="shared" si="6"/>
        <v>2024</v>
      </c>
      <c r="L115" s="4"/>
      <c r="M115" s="4"/>
    </row>
    <row r="116" spans="7:13">
      <c r="G116" s="36">
        <v>45383</v>
      </c>
      <c r="H116" s="40">
        <v>2.9931536734693873</v>
      </c>
      <c r="I116" s="40">
        <v>2.9572935117599348</v>
      </c>
      <c r="J116" s="40">
        <v>3.0235419817604261</v>
      </c>
      <c r="K116" s="160">
        <f t="shared" si="6"/>
        <v>2024</v>
      </c>
      <c r="L116" s="4"/>
      <c r="M116" s="4"/>
    </row>
    <row r="117" spans="7:13">
      <c r="G117" s="36">
        <v>45413</v>
      </c>
      <c r="H117" s="40">
        <v>2.9275414285714283</v>
      </c>
      <c r="I117" s="40">
        <v>2.9225206001622057</v>
      </c>
      <c r="J117" s="40">
        <v>2.9627775591761449</v>
      </c>
      <c r="K117" s="160">
        <f t="shared" si="6"/>
        <v>2024</v>
      </c>
      <c r="L117" s="4"/>
      <c r="M117" s="4"/>
    </row>
    <row r="118" spans="7:13">
      <c r="G118" s="36">
        <v>45444</v>
      </c>
      <c r="H118" s="40">
        <v>2.9519291836734691</v>
      </c>
      <c r="I118" s="40">
        <v>2.9371191403081909</v>
      </c>
      <c r="J118" s="40">
        <v>2.9821442975714723</v>
      </c>
      <c r="K118" s="160">
        <f t="shared" si="6"/>
        <v>2024</v>
      </c>
      <c r="L118" s="4"/>
      <c r="M118" s="4"/>
    </row>
    <row r="119" spans="7:13">
      <c r="G119" s="36">
        <v>45474</v>
      </c>
      <c r="H119" s="40">
        <v>3.0285618367346938</v>
      </c>
      <c r="I119" s="40">
        <v>2.9720948094079476</v>
      </c>
      <c r="J119" s="40">
        <v>3.0642223793421457</v>
      </c>
      <c r="K119" s="160">
        <f t="shared" si="6"/>
        <v>2024</v>
      </c>
      <c r="L119" s="4"/>
      <c r="M119" s="4"/>
    </row>
    <row r="120" spans="7:13">
      <c r="G120" s="36">
        <v>45505</v>
      </c>
      <c r="H120" s="40">
        <v>3.059990408163265</v>
      </c>
      <c r="I120" s="40">
        <v>2.986287834549878</v>
      </c>
      <c r="J120" s="40">
        <v>3.095782990060457</v>
      </c>
      <c r="K120" s="160">
        <f t="shared" si="6"/>
        <v>2024</v>
      </c>
      <c r="L120" s="4"/>
      <c r="M120" s="4"/>
    </row>
    <row r="121" spans="7:13">
      <c r="G121" s="36">
        <v>45536</v>
      </c>
      <c r="H121" s="40">
        <v>3.0731536734693878</v>
      </c>
      <c r="I121" s="40">
        <v>3.0292724249797236</v>
      </c>
      <c r="J121" s="40">
        <v>3.1038780817706733</v>
      </c>
      <c r="K121" s="160">
        <f t="shared" si="6"/>
        <v>2024</v>
      </c>
      <c r="L121" s="4"/>
      <c r="M121" s="4"/>
    </row>
    <row r="122" spans="7:13">
      <c r="G122" s="36">
        <v>45566</v>
      </c>
      <c r="H122" s="40">
        <v>3.1001944897959182</v>
      </c>
      <c r="I122" s="40">
        <v>3.0415392538523922</v>
      </c>
      <c r="J122" s="40">
        <v>3.1361559790962188</v>
      </c>
      <c r="K122" s="160">
        <f t="shared" si="6"/>
        <v>2024</v>
      </c>
      <c r="L122" s="4"/>
      <c r="M122" s="4"/>
    </row>
    <row r="123" spans="7:13">
      <c r="G123" s="36">
        <v>45597</v>
      </c>
      <c r="H123" s="40">
        <v>3.2982557142857143</v>
      </c>
      <c r="I123" s="40">
        <v>3.2332464720194642</v>
      </c>
      <c r="J123" s="40">
        <v>3.3145554052669333</v>
      </c>
      <c r="K123" s="160">
        <f t="shared" si="6"/>
        <v>2024</v>
      </c>
      <c r="L123" s="4"/>
      <c r="M123" s="4"/>
    </row>
    <row r="124" spans="7:13">
      <c r="G124" s="36">
        <v>45627</v>
      </c>
      <c r="H124" s="40">
        <v>3.4809087755102039</v>
      </c>
      <c r="I124" s="40">
        <v>3.399507623682076</v>
      </c>
      <c r="J124" s="40">
        <v>3.5005375755712675</v>
      </c>
      <c r="K124" s="160">
        <f t="shared" si="6"/>
        <v>2024</v>
      </c>
      <c r="L124" s="4"/>
      <c r="M124" s="4"/>
    </row>
    <row r="125" spans="7:13">
      <c r="G125" s="36">
        <v>45658</v>
      </c>
      <c r="H125" s="40">
        <v>3.4928475510204078</v>
      </c>
      <c r="I125" s="40">
        <v>3.4728044606650443</v>
      </c>
      <c r="J125" s="40">
        <v>3.5292290398606414</v>
      </c>
      <c r="K125" s="160">
        <f t="shared" si="6"/>
        <v>2025</v>
      </c>
      <c r="L125" s="4"/>
      <c r="M125" s="4"/>
    </row>
    <row r="126" spans="7:13">
      <c r="G126" s="36">
        <v>45689</v>
      </c>
      <c r="H126" s="40">
        <v>4.1871332653061222</v>
      </c>
      <c r="I126" s="40">
        <v>4.2025287104622864</v>
      </c>
      <c r="J126" s="40">
        <v>4.1687412849677221</v>
      </c>
      <c r="K126" s="160">
        <f t="shared" si="6"/>
        <v>2025</v>
      </c>
      <c r="L126" s="4"/>
      <c r="M126" s="4"/>
    </row>
    <row r="127" spans="7:13">
      <c r="G127" s="36">
        <v>45717</v>
      </c>
      <c r="H127" s="40">
        <v>3.977235306122449</v>
      </c>
      <c r="I127" s="40">
        <v>3.9939926196269258</v>
      </c>
      <c r="J127" s="40">
        <v>3.9553997540731634</v>
      </c>
      <c r="K127" s="160">
        <f t="shared" si="6"/>
        <v>2025</v>
      </c>
      <c r="L127" s="4"/>
      <c r="M127" s="4"/>
    </row>
    <row r="128" spans="7:13">
      <c r="G128" s="36">
        <v>45748</v>
      </c>
      <c r="H128" s="40">
        <v>3.6623373469387754</v>
      </c>
      <c r="I128" s="40">
        <v>3.6811377939983778</v>
      </c>
      <c r="J128" s="40">
        <v>3.695537063223691</v>
      </c>
      <c r="K128" s="160">
        <f t="shared" si="6"/>
        <v>2025</v>
      </c>
      <c r="L128" s="4"/>
      <c r="M128" s="4"/>
    </row>
    <row r="129" spans="7:13">
      <c r="G129" s="36">
        <v>45778</v>
      </c>
      <c r="H129" s="40">
        <v>3.6229495918367349</v>
      </c>
      <c r="I129" s="40">
        <v>3.6420055961070554</v>
      </c>
      <c r="J129" s="40">
        <v>3.6611073060764423</v>
      </c>
      <c r="K129" s="160">
        <f t="shared" si="6"/>
        <v>2025</v>
      </c>
      <c r="L129" s="4"/>
      <c r="M129" s="4"/>
    </row>
    <row r="130" spans="7:13">
      <c r="G130" s="36">
        <v>45809</v>
      </c>
      <c r="H130" s="40">
        <v>3.6361128571428569</v>
      </c>
      <c r="I130" s="40">
        <v>3.6420055961070554</v>
      </c>
      <c r="J130" s="40">
        <v>3.6692023977866586</v>
      </c>
      <c r="K130" s="160">
        <f t="shared" si="6"/>
        <v>2025</v>
      </c>
      <c r="L130" s="4"/>
      <c r="M130" s="4"/>
    </row>
    <row r="131" spans="7:13">
      <c r="G131" s="36">
        <v>45839</v>
      </c>
      <c r="H131" s="40">
        <v>3.7541740816326525</v>
      </c>
      <c r="I131" s="40">
        <v>3.6680599351175989</v>
      </c>
      <c r="J131" s="40">
        <v>3.7928831027769241</v>
      </c>
      <c r="K131" s="160">
        <f t="shared" si="6"/>
        <v>2025</v>
      </c>
      <c r="L131" s="4"/>
      <c r="M131" s="4"/>
    </row>
    <row r="132" spans="7:13">
      <c r="G132" s="36">
        <v>45870</v>
      </c>
      <c r="H132" s="40">
        <v>3.7935618367346939</v>
      </c>
      <c r="I132" s="40">
        <v>3.6680599351175989</v>
      </c>
      <c r="J132" s="40">
        <v>3.8324363356901321</v>
      </c>
      <c r="K132" s="160">
        <f t="shared" si="6"/>
        <v>2025</v>
      </c>
      <c r="L132" s="4"/>
      <c r="M132" s="4"/>
    </row>
    <row r="133" spans="7:13">
      <c r="G133" s="36">
        <v>45901</v>
      </c>
      <c r="H133" s="40">
        <v>3.8066230612244896</v>
      </c>
      <c r="I133" s="40">
        <v>3.7332464720194647</v>
      </c>
      <c r="J133" s="40">
        <v>3.8404289578850292</v>
      </c>
      <c r="K133" s="160">
        <f t="shared" si="6"/>
        <v>2025</v>
      </c>
      <c r="L133" s="4"/>
      <c r="M133" s="4"/>
    </row>
    <row r="134" spans="7:13">
      <c r="G134" s="36">
        <v>45931</v>
      </c>
      <c r="H134" s="40">
        <v>3.8066230612244896</v>
      </c>
      <c r="I134" s="40">
        <v>3.7332464720194647</v>
      </c>
      <c r="J134" s="40">
        <v>3.845552433650989</v>
      </c>
      <c r="K134" s="160">
        <f t="shared" si="6"/>
        <v>2025</v>
      </c>
      <c r="L134" s="4"/>
      <c r="M134" s="4"/>
    </row>
    <row r="135" spans="7:13">
      <c r="G135" s="36">
        <v>45962</v>
      </c>
      <c r="H135" s="40">
        <v>3.9378475510204081</v>
      </c>
      <c r="I135" s="40">
        <v>3.9548604217356038</v>
      </c>
      <c r="J135" s="40">
        <v>3.9568343272876318</v>
      </c>
      <c r="K135" s="160">
        <f t="shared" si="6"/>
        <v>2025</v>
      </c>
      <c r="L135" s="4"/>
      <c r="M135" s="4"/>
    </row>
    <row r="136" spans="7:13">
      <c r="G136" s="36">
        <v>45992</v>
      </c>
      <c r="H136" s="40">
        <v>4.1215210204081627</v>
      </c>
      <c r="I136" s="40">
        <v>4.1373421735604214</v>
      </c>
      <c r="J136" s="40">
        <v>4.1438411927451586</v>
      </c>
      <c r="K136" s="160">
        <f t="shared" si="6"/>
        <v>2025</v>
      </c>
      <c r="L136" s="4"/>
      <c r="M136" s="4"/>
    </row>
    <row r="137" spans="7:13">
      <c r="G137" s="36">
        <v>46023</v>
      </c>
      <c r="H137" s="40">
        <v>4.1361128571428569</v>
      </c>
      <c r="I137" s="40">
        <v>4.151839334955393</v>
      </c>
      <c r="J137" s="40">
        <v>4.1751968644328317</v>
      </c>
      <c r="K137" s="160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4.1494802040816321</v>
      </c>
      <c r="I138" s="40">
        <v>4.1651199513381991</v>
      </c>
      <c r="J138" s="40">
        <v>4.1309300338149404</v>
      </c>
      <c r="K138" s="160">
        <f t="shared" si="7"/>
        <v>2026</v>
      </c>
      <c r="L138" s="4"/>
      <c r="M138" s="4"/>
    </row>
    <row r="139" spans="7:13">
      <c r="G139" s="36">
        <v>46082</v>
      </c>
      <c r="H139" s="40">
        <v>3.9481536734693874</v>
      </c>
      <c r="I139" s="40">
        <v>3.9650996755879966</v>
      </c>
      <c r="J139" s="40">
        <v>3.9261959422071935</v>
      </c>
      <c r="K139" s="160">
        <f t="shared" si="7"/>
        <v>2026</v>
      </c>
      <c r="L139" s="4"/>
      <c r="M139" s="4"/>
    </row>
    <row r="140" spans="7:13">
      <c r="G140" s="36">
        <v>46113</v>
      </c>
      <c r="H140" s="40">
        <v>3.6796842857142855</v>
      </c>
      <c r="I140" s="40">
        <v>3.6717095701540954</v>
      </c>
      <c r="J140" s="40">
        <v>3.7129568808279538</v>
      </c>
      <c r="K140" s="160">
        <f t="shared" si="7"/>
        <v>2026</v>
      </c>
      <c r="L140" s="4"/>
      <c r="M140" s="4"/>
    </row>
    <row r="141" spans="7:13">
      <c r="G141" s="36">
        <v>46143</v>
      </c>
      <c r="H141" s="40">
        <v>3.6394802040816328</v>
      </c>
      <c r="I141" s="40">
        <v>3.6317663422546631</v>
      </c>
      <c r="J141" s="40">
        <v>3.6777073675581518</v>
      </c>
      <c r="K141" s="160">
        <f t="shared" si="7"/>
        <v>2026</v>
      </c>
      <c r="L141" s="4"/>
      <c r="M141" s="4"/>
    </row>
    <row r="142" spans="7:13">
      <c r="G142" s="36">
        <v>46174</v>
      </c>
      <c r="H142" s="40">
        <v>3.6663169387755103</v>
      </c>
      <c r="I142" s="40">
        <v>3.6584289537712893</v>
      </c>
      <c r="J142" s="40">
        <v>3.6995333743211396</v>
      </c>
      <c r="K142" s="160">
        <f t="shared" si="7"/>
        <v>2026</v>
      </c>
      <c r="L142" s="4"/>
      <c r="M142" s="4"/>
    </row>
    <row r="143" spans="7:13">
      <c r="G143" s="36">
        <v>46204</v>
      </c>
      <c r="H143" s="40">
        <v>3.7871332653061223</v>
      </c>
      <c r="I143" s="40">
        <v>3.6717095701540954</v>
      </c>
      <c r="J143" s="40">
        <v>3.825980756225023</v>
      </c>
      <c r="K143" s="160">
        <f t="shared" si="7"/>
        <v>2026</v>
      </c>
      <c r="L143" s="4"/>
      <c r="M143" s="4"/>
    </row>
    <row r="144" spans="7:13">
      <c r="G144" s="36">
        <v>46235</v>
      </c>
      <c r="H144" s="40">
        <v>3.8139699999999999</v>
      </c>
      <c r="I144" s="40">
        <v>3.685091565287915</v>
      </c>
      <c r="J144" s="40">
        <v>3.8529302387539706</v>
      </c>
      <c r="K144" s="160">
        <f t="shared" si="7"/>
        <v>2026</v>
      </c>
      <c r="L144" s="4"/>
      <c r="M144" s="4"/>
    </row>
    <row r="145" spans="7:13">
      <c r="G145" s="36">
        <v>46266</v>
      </c>
      <c r="H145" s="40">
        <v>3.8005006122448979</v>
      </c>
      <c r="I145" s="40">
        <v>3.7117541768045412</v>
      </c>
      <c r="J145" s="40">
        <v>3.8342807869658779</v>
      </c>
      <c r="K145" s="160">
        <f t="shared" si="7"/>
        <v>2026</v>
      </c>
      <c r="L145" s="4"/>
      <c r="M145" s="4"/>
    </row>
    <row r="146" spans="7:13">
      <c r="G146" s="36">
        <v>46296</v>
      </c>
      <c r="H146" s="40">
        <v>3.8005006122448979</v>
      </c>
      <c r="I146" s="40">
        <v>3.7117541768045412</v>
      </c>
      <c r="J146" s="40">
        <v>3.8394042627318377</v>
      </c>
      <c r="K146" s="160">
        <f t="shared" si="7"/>
        <v>2026</v>
      </c>
      <c r="L146" s="4"/>
      <c r="M146" s="4"/>
    </row>
    <row r="147" spans="7:13">
      <c r="G147" s="36">
        <v>46327</v>
      </c>
      <c r="H147" s="40">
        <v>3.9481536734693874</v>
      </c>
      <c r="I147" s="40">
        <v>3.9650996755879966</v>
      </c>
      <c r="J147" s="40">
        <v>3.9671837483348704</v>
      </c>
      <c r="K147" s="160">
        <f t="shared" si="7"/>
        <v>2026</v>
      </c>
      <c r="L147" s="4"/>
      <c r="M147" s="4"/>
    </row>
    <row r="148" spans="7:13">
      <c r="G148" s="36">
        <v>46357</v>
      </c>
      <c r="H148" s="40">
        <v>4.1494802040816321</v>
      </c>
      <c r="I148" s="40">
        <v>4.1785019464720188</v>
      </c>
      <c r="J148" s="40">
        <v>4.1719178399426164</v>
      </c>
      <c r="K148" s="160">
        <f t="shared" si="7"/>
        <v>2026</v>
      </c>
      <c r="L148" s="4"/>
      <c r="M148" s="4"/>
    </row>
    <row r="149" spans="7:13">
      <c r="G149" s="36">
        <v>46388</v>
      </c>
      <c r="H149" s="40">
        <v>4.1765210204081633</v>
      </c>
      <c r="I149" s="40">
        <v>4.1919853203568529</v>
      </c>
      <c r="J149" s="40">
        <v>4.2158772620145513</v>
      </c>
      <c r="K149" s="160">
        <f t="shared" si="6"/>
        <v>2027</v>
      </c>
      <c r="L149" s="4"/>
      <c r="M149" s="4"/>
    </row>
    <row r="150" spans="7:13">
      <c r="G150" s="36">
        <v>46419</v>
      </c>
      <c r="H150" s="40">
        <v>4.1765210204081633</v>
      </c>
      <c r="I150" s="40">
        <v>4.2056714517437142</v>
      </c>
      <c r="J150" s="40">
        <v>4.1580844553745262</v>
      </c>
      <c r="K150" s="160">
        <f t="shared" si="6"/>
        <v>2027</v>
      </c>
      <c r="L150" s="4"/>
      <c r="M150" s="4"/>
    </row>
    <row r="151" spans="7:13">
      <c r="G151" s="36">
        <v>46447</v>
      </c>
      <c r="H151" s="40">
        <v>4.0118271428571433</v>
      </c>
      <c r="I151" s="40">
        <v>4.0283600162206001</v>
      </c>
      <c r="J151" s="40">
        <v>3.9901369197663699</v>
      </c>
      <c r="K151" s="160">
        <f t="shared" si="6"/>
        <v>2027</v>
      </c>
      <c r="L151" s="4"/>
      <c r="M151" s="4"/>
    </row>
    <row r="152" spans="7:13">
      <c r="G152" s="36">
        <v>46478</v>
      </c>
      <c r="H152" s="40">
        <v>3.750908775510204</v>
      </c>
      <c r="I152" s="40">
        <v>3.7418636658556363</v>
      </c>
      <c r="J152" s="40">
        <v>3.7844806025207505</v>
      </c>
      <c r="K152" s="160">
        <f t="shared" si="6"/>
        <v>2027</v>
      </c>
      <c r="L152" s="4"/>
      <c r="M152" s="4"/>
    </row>
    <row r="153" spans="7:13">
      <c r="G153" s="36">
        <v>46508</v>
      </c>
      <c r="H153" s="40">
        <v>3.7234597959183668</v>
      </c>
      <c r="I153" s="40">
        <v>3.7281775344687751</v>
      </c>
      <c r="J153" s="40">
        <v>3.762039778665847</v>
      </c>
      <c r="K153" s="160">
        <f t="shared" si="6"/>
        <v>2027</v>
      </c>
      <c r="L153" s="4"/>
      <c r="M153" s="4"/>
    </row>
    <row r="154" spans="7:13">
      <c r="G154" s="36">
        <v>46539</v>
      </c>
      <c r="H154" s="40">
        <v>3.7371332653061224</v>
      </c>
      <c r="I154" s="40">
        <v>3.7418636658556363</v>
      </c>
      <c r="J154" s="40">
        <v>3.7706472179526593</v>
      </c>
      <c r="K154" s="160">
        <f t="shared" si="6"/>
        <v>2027</v>
      </c>
      <c r="L154" s="4"/>
      <c r="M154" s="4"/>
    </row>
    <row r="155" spans="7:13">
      <c r="G155" s="36">
        <v>46569</v>
      </c>
      <c r="H155" s="40">
        <v>3.9431536734693875</v>
      </c>
      <c r="I155" s="40">
        <v>3.8236763179237632</v>
      </c>
      <c r="J155" s="40">
        <v>3.9826566451480687</v>
      </c>
      <c r="K155" s="160">
        <f t="shared" si="6"/>
        <v>2027</v>
      </c>
      <c r="L155" s="4"/>
      <c r="M155" s="4"/>
    </row>
    <row r="156" spans="7:13">
      <c r="G156" s="36">
        <v>46600</v>
      </c>
      <c r="H156" s="40">
        <v>3.9568271428571431</v>
      </c>
      <c r="I156" s="40">
        <v>3.8236763179237632</v>
      </c>
      <c r="J156" s="40">
        <v>3.9963875602008403</v>
      </c>
      <c r="K156" s="160">
        <f t="shared" si="6"/>
        <v>2027</v>
      </c>
      <c r="L156" s="4"/>
      <c r="M156" s="4"/>
    </row>
    <row r="157" spans="7:13">
      <c r="G157" s="36">
        <v>46631</v>
      </c>
      <c r="H157" s="40">
        <v>3.9842761224489793</v>
      </c>
      <c r="I157" s="40">
        <v>3.9054889699918891</v>
      </c>
      <c r="J157" s="40">
        <v>4.0188283840557437</v>
      </c>
      <c r="K157" s="160">
        <f t="shared" si="6"/>
        <v>2027</v>
      </c>
      <c r="L157" s="4"/>
      <c r="M157" s="4"/>
    </row>
    <row r="158" spans="7:13">
      <c r="G158" s="36">
        <v>46661</v>
      </c>
      <c r="H158" s="40">
        <v>4.0118271428571433</v>
      </c>
      <c r="I158" s="40">
        <v>3.9464459854014593</v>
      </c>
      <c r="J158" s="40">
        <v>4.0516186289578853</v>
      </c>
      <c r="K158" s="160">
        <f t="shared" si="6"/>
        <v>2027</v>
      </c>
      <c r="L158" s="4"/>
      <c r="M158" s="4"/>
    </row>
    <row r="159" spans="7:13">
      <c r="G159" s="36">
        <v>46692</v>
      </c>
      <c r="H159" s="40">
        <v>4.2589699999999997</v>
      </c>
      <c r="I159" s="40">
        <v>4.2738993511759933</v>
      </c>
      <c r="J159" s="40">
        <v>4.2793058919971303</v>
      </c>
      <c r="K159" s="160">
        <f t="shared" si="6"/>
        <v>2027</v>
      </c>
      <c r="L159" s="4"/>
      <c r="M159" s="4"/>
    </row>
    <row r="160" spans="7:13">
      <c r="G160" s="36">
        <v>46722</v>
      </c>
      <c r="H160" s="40">
        <v>4.4511128571428573</v>
      </c>
      <c r="I160" s="40">
        <v>4.4921678021086775</v>
      </c>
      <c r="J160" s="40">
        <v>4.4748177272261502</v>
      </c>
      <c r="K160" s="160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4.5397863265306126</v>
      </c>
      <c r="I161" s="40">
        <v>4.5528936739659365</v>
      </c>
      <c r="J161" s="40">
        <v>4.5805662670355574</v>
      </c>
      <c r="K161" s="160">
        <f t="shared" si="8"/>
        <v>2028</v>
      </c>
      <c r="L161" s="4"/>
      <c r="M161" s="4"/>
    </row>
    <row r="162" spans="7:13">
      <c r="G162" s="36">
        <v>46784</v>
      </c>
      <c r="H162" s="40">
        <v>4.4976434693877554</v>
      </c>
      <c r="I162" s="40">
        <v>4.5110242497972424</v>
      </c>
      <c r="J162" s="40">
        <v>4.4805560200840251</v>
      </c>
      <c r="K162" s="160">
        <f t="shared" si="8"/>
        <v>2028</v>
      </c>
      <c r="L162" s="4"/>
      <c r="M162" s="4"/>
    </row>
    <row r="163" spans="7:13">
      <c r="G163" s="36">
        <v>46813</v>
      </c>
      <c r="H163" s="40">
        <v>4.3149904081632657</v>
      </c>
      <c r="I163" s="40">
        <v>4.3295562854825622</v>
      </c>
      <c r="J163" s="40">
        <v>4.2945738497796908</v>
      </c>
      <c r="K163" s="160">
        <f t="shared" si="8"/>
        <v>2028</v>
      </c>
      <c r="L163" s="4"/>
      <c r="M163" s="4"/>
    </row>
    <row r="164" spans="7:13">
      <c r="G164" s="36">
        <v>46844</v>
      </c>
      <c r="H164" s="40">
        <v>3.9638679591836734</v>
      </c>
      <c r="I164" s="40">
        <v>3.9527314679643144</v>
      </c>
      <c r="J164" s="40">
        <v>3.9983344809919052</v>
      </c>
      <c r="K164" s="160">
        <f t="shared" si="8"/>
        <v>2028</v>
      </c>
      <c r="L164" s="4"/>
      <c r="M164" s="4"/>
    </row>
    <row r="165" spans="7:13">
      <c r="G165" s="36">
        <v>46874</v>
      </c>
      <c r="H165" s="40">
        <v>3.9217251020408161</v>
      </c>
      <c r="I165" s="40">
        <v>3.896973154906731</v>
      </c>
      <c r="J165" s="40">
        <v>3.9611380469310382</v>
      </c>
      <c r="K165" s="160">
        <f t="shared" si="8"/>
        <v>2028</v>
      </c>
      <c r="L165" s="4"/>
      <c r="M165" s="4"/>
    </row>
    <row r="166" spans="7:13">
      <c r="G166" s="36">
        <v>46905</v>
      </c>
      <c r="H166" s="40">
        <v>3.9357046938775508</v>
      </c>
      <c r="I166" s="40">
        <v>3.9248523114355227</v>
      </c>
      <c r="J166" s="40">
        <v>3.9700528947638078</v>
      </c>
      <c r="K166" s="160">
        <f t="shared" si="8"/>
        <v>2028</v>
      </c>
      <c r="L166" s="4"/>
      <c r="M166" s="4"/>
    </row>
    <row r="167" spans="7:13">
      <c r="G167" s="36">
        <v>46935</v>
      </c>
      <c r="H167" s="40">
        <v>4.1042761224489794</v>
      </c>
      <c r="I167" s="40">
        <v>3.9667217356042168</v>
      </c>
      <c r="J167" s="40">
        <v>4.1444560098370733</v>
      </c>
      <c r="K167" s="160">
        <f t="shared" si="8"/>
        <v>2028</v>
      </c>
      <c r="L167" s="4"/>
      <c r="M167" s="4"/>
    </row>
    <row r="168" spans="7:13">
      <c r="G168" s="36">
        <v>46966</v>
      </c>
      <c r="H168" s="40">
        <v>4.1042761224489794</v>
      </c>
      <c r="I168" s="40">
        <v>3.9667217356042168</v>
      </c>
      <c r="J168" s="40">
        <v>4.1444560098370733</v>
      </c>
      <c r="K168" s="160">
        <f t="shared" si="8"/>
        <v>2028</v>
      </c>
      <c r="L168" s="4"/>
      <c r="M168" s="4"/>
    </row>
    <row r="169" spans="7:13">
      <c r="G169" s="36">
        <v>46997</v>
      </c>
      <c r="H169" s="40">
        <v>4.0902965306122443</v>
      </c>
      <c r="I169" s="40">
        <v>3.994600892133009</v>
      </c>
      <c r="J169" s="40">
        <v>4.1252942104723846</v>
      </c>
      <c r="K169" s="160">
        <f t="shared" si="8"/>
        <v>2028</v>
      </c>
      <c r="L169" s="4"/>
      <c r="M169" s="4"/>
    </row>
    <row r="170" spans="7:13">
      <c r="G170" s="36">
        <v>47027</v>
      </c>
      <c r="H170" s="40">
        <v>4.1183577551020409</v>
      </c>
      <c r="I170" s="40">
        <v>4.0225814274128142</v>
      </c>
      <c r="J170" s="40">
        <v>4.1585968029511218</v>
      </c>
      <c r="K170" s="160">
        <f t="shared" si="8"/>
        <v>2028</v>
      </c>
      <c r="L170" s="4"/>
      <c r="M170" s="4"/>
    </row>
    <row r="171" spans="7:13">
      <c r="G171" s="36">
        <v>47058</v>
      </c>
      <c r="H171" s="40">
        <v>4.3430516326530615</v>
      </c>
      <c r="I171" s="40">
        <v>4.3574354420113535</v>
      </c>
      <c r="J171" s="40">
        <v>4.3637407726201465</v>
      </c>
      <c r="K171" s="160">
        <f t="shared" si="8"/>
        <v>2028</v>
      </c>
      <c r="L171" s="4"/>
      <c r="M171" s="4"/>
    </row>
    <row r="172" spans="7:13">
      <c r="G172" s="36">
        <v>47088</v>
      </c>
      <c r="H172" s="40">
        <v>4.581929183673469</v>
      </c>
      <c r="I172" s="40">
        <v>4.6086519870235199</v>
      </c>
      <c r="J172" s="40">
        <v>4.6061836458653556</v>
      </c>
      <c r="K172" s="160">
        <f t="shared" si="8"/>
        <v>2028</v>
      </c>
      <c r="L172" s="4"/>
      <c r="M172" s="4"/>
    </row>
    <row r="173" spans="7:13">
      <c r="G173" s="36">
        <v>47119</v>
      </c>
      <c r="H173" s="40">
        <v>4.7019291836734691</v>
      </c>
      <c r="I173" s="40">
        <v>4.7282789132197882</v>
      </c>
      <c r="J173" s="40">
        <v>4.743390326877754</v>
      </c>
      <c r="K173" s="160">
        <f t="shared" si="8"/>
        <v>2029</v>
      </c>
      <c r="L173" s="4"/>
      <c r="M173" s="4"/>
    </row>
    <row r="174" spans="7:13">
      <c r="G174" s="36">
        <v>47150</v>
      </c>
      <c r="H174" s="40">
        <v>4.6443781632653058</v>
      </c>
      <c r="I174" s="40">
        <v>4.6568068937550686</v>
      </c>
      <c r="J174" s="40">
        <v>4.6279071831130238</v>
      </c>
      <c r="K174" s="160">
        <f t="shared" si="8"/>
        <v>2029</v>
      </c>
      <c r="L174" s="4"/>
      <c r="M174" s="4"/>
    </row>
    <row r="175" spans="7:13">
      <c r="G175" s="36">
        <v>47178</v>
      </c>
      <c r="H175" s="40">
        <v>4.5150924489795914</v>
      </c>
      <c r="I175" s="40">
        <v>4.5283600162206001</v>
      </c>
      <c r="J175" s="40">
        <v>4.4955165693206274</v>
      </c>
      <c r="K175" s="160">
        <f t="shared" si="8"/>
        <v>2029</v>
      </c>
      <c r="L175" s="4"/>
      <c r="M175" s="4"/>
    </row>
    <row r="176" spans="7:13">
      <c r="G176" s="36">
        <v>47209</v>
      </c>
      <c r="H176" s="40">
        <v>4.2420312244897955</v>
      </c>
      <c r="I176" s="40">
        <v>4.2142886455798862</v>
      </c>
      <c r="J176" s="40">
        <v>4.2776663797520236</v>
      </c>
      <c r="K176" s="160">
        <f t="shared" si="8"/>
        <v>2029</v>
      </c>
      <c r="L176" s="4"/>
      <c r="M176" s="4"/>
    </row>
    <row r="177" spans="7:13">
      <c r="G177" s="36">
        <v>47239</v>
      </c>
      <c r="H177" s="40">
        <v>4.2133577551020416</v>
      </c>
      <c r="I177" s="40">
        <v>4.1999942416869418</v>
      </c>
      <c r="J177" s="40">
        <v>4.2539959217132912</v>
      </c>
      <c r="K177" s="160">
        <f t="shared" si="8"/>
        <v>2029</v>
      </c>
      <c r="L177" s="4"/>
      <c r="M177" s="4"/>
    </row>
    <row r="178" spans="7:13">
      <c r="G178" s="36">
        <v>47270</v>
      </c>
      <c r="H178" s="40">
        <v>4.2564189795918361</v>
      </c>
      <c r="I178" s="40">
        <v>4.2285830494728307</v>
      </c>
      <c r="J178" s="40">
        <v>4.2921145814120303</v>
      </c>
      <c r="K178" s="160">
        <f t="shared" si="8"/>
        <v>2029</v>
      </c>
      <c r="L178" s="4"/>
      <c r="M178" s="4"/>
    </row>
    <row r="179" spans="7:13">
      <c r="G179" s="36">
        <v>47300</v>
      </c>
      <c r="H179" s="40">
        <v>4.4576434693877554</v>
      </c>
      <c r="I179" s="40">
        <v>4.3142480940794812</v>
      </c>
      <c r="J179" s="40">
        <v>4.4993079413874373</v>
      </c>
      <c r="K179" s="160">
        <f t="shared" si="8"/>
        <v>2029</v>
      </c>
      <c r="L179" s="4"/>
      <c r="M179" s="4"/>
    </row>
    <row r="180" spans="7:13">
      <c r="G180" s="36">
        <v>47331</v>
      </c>
      <c r="H180" s="40">
        <v>4.472031224489796</v>
      </c>
      <c r="I180" s="40">
        <v>4.3427355231143547</v>
      </c>
      <c r="J180" s="40">
        <v>4.513756143047444</v>
      </c>
      <c r="K180" s="160">
        <f t="shared" si="8"/>
        <v>2029</v>
      </c>
      <c r="L180" s="4"/>
      <c r="M180" s="4"/>
    </row>
    <row r="181" spans="7:13">
      <c r="G181" s="36">
        <v>47362</v>
      </c>
      <c r="H181" s="40">
        <v>4.4432557142857148</v>
      </c>
      <c r="I181" s="40">
        <v>4.3142480940794812</v>
      </c>
      <c r="J181" s="40">
        <v>4.4797362639614722</v>
      </c>
      <c r="K181" s="160">
        <f t="shared" si="8"/>
        <v>2029</v>
      </c>
      <c r="L181" s="4"/>
      <c r="M181" s="4"/>
    </row>
    <row r="182" spans="7:13">
      <c r="G182" s="36">
        <v>47392</v>
      </c>
      <c r="H182" s="40">
        <v>4.4863169387755093</v>
      </c>
      <c r="I182" s="40">
        <v>4.3713243309002427</v>
      </c>
      <c r="J182" s="40">
        <v>4.5281018751921307</v>
      </c>
      <c r="K182" s="160">
        <f t="shared" si="8"/>
        <v>2029</v>
      </c>
      <c r="L182" s="4"/>
      <c r="M182" s="4"/>
    </row>
    <row r="183" spans="7:13">
      <c r="G183" s="36">
        <v>47423</v>
      </c>
      <c r="H183" s="40">
        <v>4.7019291836734691</v>
      </c>
      <c r="I183" s="40">
        <v>4.7567663422546627</v>
      </c>
      <c r="J183" s="40">
        <v>4.7241260579977462</v>
      </c>
      <c r="K183" s="160">
        <f t="shared" si="8"/>
        <v>2029</v>
      </c>
      <c r="L183" s="4"/>
      <c r="M183" s="4"/>
    </row>
    <row r="184" spans="7:13">
      <c r="G184" s="36">
        <v>47453</v>
      </c>
      <c r="H184" s="40">
        <v>4.9892761224489801</v>
      </c>
      <c r="I184" s="40">
        <v>5.0137614760746141</v>
      </c>
      <c r="J184" s="40">
        <v>5.015241951019572</v>
      </c>
      <c r="K184" s="160">
        <f t="shared" si="8"/>
        <v>2029</v>
      </c>
      <c r="L184" s="4"/>
      <c r="M184" s="4"/>
    </row>
    <row r="185" spans="7:13">
      <c r="G185" s="36">
        <v>47484</v>
      </c>
      <c r="H185" s="40">
        <v>5.0748883673469392</v>
      </c>
      <c r="I185" s="40">
        <v>5.0845238442822378</v>
      </c>
      <c r="J185" s="40">
        <v>5.1180188748847222</v>
      </c>
      <c r="K185" s="160">
        <f t="shared" si="8"/>
        <v>2030</v>
      </c>
      <c r="L185" s="4"/>
      <c r="M185" s="4"/>
    </row>
    <row r="186" spans="7:13">
      <c r="G186" s="36">
        <v>47515</v>
      </c>
      <c r="H186" s="40">
        <v>5.0455006122448971</v>
      </c>
      <c r="I186" s="40">
        <v>5.0553267639902675</v>
      </c>
      <c r="J186" s="40">
        <v>5.0307148478327708</v>
      </c>
      <c r="K186" s="160">
        <f t="shared" si="8"/>
        <v>2030</v>
      </c>
      <c r="L186" s="4"/>
      <c r="M186" s="4"/>
    </row>
    <row r="187" spans="7:13">
      <c r="G187" s="36">
        <v>47543</v>
      </c>
      <c r="H187" s="40">
        <v>4.8837659183673461</v>
      </c>
      <c r="I187" s="40">
        <v>4.8946414436334145</v>
      </c>
      <c r="J187" s="40">
        <v>4.8657389281688701</v>
      </c>
      <c r="K187" s="160">
        <f t="shared" si="8"/>
        <v>2030</v>
      </c>
      <c r="L187" s="4"/>
      <c r="M187" s="4"/>
    </row>
    <row r="188" spans="7:13">
      <c r="G188" s="36">
        <v>47574</v>
      </c>
      <c r="H188" s="40">
        <v>4.5310108163265301</v>
      </c>
      <c r="I188" s="40">
        <v>4.5003794809407944</v>
      </c>
      <c r="J188" s="40">
        <v>4.5678600471359774</v>
      </c>
      <c r="K188" s="160">
        <f t="shared" si="8"/>
        <v>2030</v>
      </c>
      <c r="L188" s="4"/>
      <c r="M188" s="4"/>
    </row>
    <row r="189" spans="7:13">
      <c r="G189" s="36">
        <v>47604</v>
      </c>
      <c r="H189" s="40">
        <v>4.4869291836734693</v>
      </c>
      <c r="I189" s="40">
        <v>4.4565838605028381</v>
      </c>
      <c r="J189" s="40">
        <v>4.5287166922840454</v>
      </c>
      <c r="K189" s="160">
        <f t="shared" si="8"/>
        <v>2030</v>
      </c>
      <c r="L189" s="4"/>
      <c r="M189" s="4"/>
    </row>
    <row r="190" spans="7:13">
      <c r="G190" s="36">
        <v>47635</v>
      </c>
      <c r="H190" s="40">
        <v>4.5310108163265301</v>
      </c>
      <c r="I190" s="40">
        <v>4.4857809407948093</v>
      </c>
      <c r="J190" s="40">
        <v>4.5678600471359774</v>
      </c>
      <c r="K190" s="160">
        <f t="shared" si="8"/>
        <v>2030</v>
      </c>
      <c r="L190" s="4"/>
      <c r="M190" s="4"/>
    </row>
    <row r="191" spans="7:13">
      <c r="G191" s="36">
        <v>47665</v>
      </c>
      <c r="H191" s="40">
        <v>4.7221332653061223</v>
      </c>
      <c r="I191" s="40">
        <v>4.5879707218167072</v>
      </c>
      <c r="J191" s="40">
        <v>4.7649089250947849</v>
      </c>
      <c r="K191" s="160">
        <f t="shared" si="8"/>
        <v>2030</v>
      </c>
      <c r="L191" s="4"/>
      <c r="M191" s="4"/>
    </row>
    <row r="192" spans="7:13">
      <c r="G192" s="36">
        <v>47696</v>
      </c>
      <c r="H192" s="40">
        <v>4.7662148979591832</v>
      </c>
      <c r="I192" s="40">
        <v>4.6171678021086784</v>
      </c>
      <c r="J192" s="40">
        <v>4.8091757557126753</v>
      </c>
      <c r="K192" s="160">
        <f t="shared" si="8"/>
        <v>2030</v>
      </c>
      <c r="L192" s="4"/>
      <c r="M192" s="4"/>
    </row>
    <row r="193" spans="7:13">
      <c r="G193" s="36">
        <v>47727</v>
      </c>
      <c r="H193" s="40">
        <v>4.7368271428571429</v>
      </c>
      <c r="I193" s="40">
        <v>4.6171678021086784</v>
      </c>
      <c r="J193" s="40">
        <v>4.7745410595347888</v>
      </c>
      <c r="K193" s="160">
        <f t="shared" si="8"/>
        <v>2030</v>
      </c>
      <c r="L193" s="4"/>
      <c r="M193" s="4"/>
    </row>
    <row r="194" spans="7:13">
      <c r="G194" s="36">
        <v>47757</v>
      </c>
      <c r="H194" s="40">
        <v>4.7809087755102038</v>
      </c>
      <c r="I194" s="40">
        <v>4.6609634225466339</v>
      </c>
      <c r="J194" s="40">
        <v>4.8239313659186394</v>
      </c>
      <c r="K194" s="160">
        <f t="shared" si="8"/>
        <v>2030</v>
      </c>
      <c r="L194" s="4"/>
      <c r="M194" s="4"/>
    </row>
    <row r="195" spans="7:13">
      <c r="G195" s="36">
        <v>47788</v>
      </c>
      <c r="H195" s="40">
        <v>5.0014189795918362</v>
      </c>
      <c r="I195" s="40">
        <v>5.0261296836982963</v>
      </c>
      <c r="J195" s="40">
        <v>5.0248740854595768</v>
      </c>
      <c r="K195" s="160">
        <f t="shared" si="8"/>
        <v>2030</v>
      </c>
      <c r="L195" s="4"/>
      <c r="M195" s="4"/>
    </row>
    <row r="196" spans="7:13">
      <c r="G196" s="36">
        <v>47818</v>
      </c>
      <c r="H196" s="40">
        <v>5.2513169387755108</v>
      </c>
      <c r="I196" s="40">
        <v>5.2598077047850769</v>
      </c>
      <c r="J196" s="40">
        <v>5.2783836663592583</v>
      </c>
      <c r="K196" s="160">
        <f t="shared" si="8"/>
        <v>2030</v>
      </c>
      <c r="L196" s="4"/>
      <c r="M196" s="4"/>
    </row>
    <row r="197" spans="7:13">
      <c r="G197" s="36">
        <v>47849</v>
      </c>
      <c r="H197" s="40">
        <v>5.3422353061224488</v>
      </c>
      <c r="I197" s="40">
        <v>5.3501361719383613</v>
      </c>
      <c r="J197" s="40">
        <v>5.3864890050210068</v>
      </c>
      <c r="K197" s="160">
        <f t="shared" si="8"/>
        <v>2031</v>
      </c>
      <c r="L197" s="4"/>
      <c r="M197" s="4"/>
    </row>
    <row r="198" spans="7:13">
      <c r="G198" s="36">
        <v>47880</v>
      </c>
      <c r="H198" s="40">
        <v>5.3122353061224485</v>
      </c>
      <c r="I198" s="40">
        <v>5.3501361719383613</v>
      </c>
      <c r="J198" s="40">
        <v>5.2985701608771398</v>
      </c>
      <c r="K198" s="160">
        <f t="shared" si="8"/>
        <v>2031</v>
      </c>
      <c r="L198" s="4"/>
      <c r="M198" s="4"/>
    </row>
    <row r="199" spans="7:13">
      <c r="G199" s="36">
        <v>47908</v>
      </c>
      <c r="H199" s="40">
        <v>5.1016230612244904</v>
      </c>
      <c r="I199" s="40">
        <v>5.11108507704785</v>
      </c>
      <c r="J199" s="40">
        <v>5.0845113433753459</v>
      </c>
      <c r="K199" s="160">
        <f t="shared" si="8"/>
        <v>2031</v>
      </c>
      <c r="L199" s="4"/>
      <c r="M199" s="4"/>
    </row>
    <row r="200" spans="7:13">
      <c r="G200" s="36">
        <v>47939</v>
      </c>
      <c r="H200" s="40">
        <v>4.755806734693877</v>
      </c>
      <c r="I200" s="40">
        <v>4.70769902676399</v>
      </c>
      <c r="J200" s="40">
        <v>4.7936003893841583</v>
      </c>
      <c r="K200" s="160">
        <f t="shared" si="8"/>
        <v>2031</v>
      </c>
      <c r="L200" s="4"/>
      <c r="M200" s="4"/>
    </row>
    <row r="201" spans="7:13">
      <c r="G201" s="36">
        <v>47969</v>
      </c>
      <c r="H201" s="40">
        <v>4.7107046938775508</v>
      </c>
      <c r="I201" s="40">
        <v>4.6628896188158961</v>
      </c>
      <c r="J201" s="40">
        <v>4.7534323393790352</v>
      </c>
      <c r="K201" s="160">
        <f t="shared" si="8"/>
        <v>2031</v>
      </c>
      <c r="L201" s="4"/>
      <c r="M201" s="4"/>
    </row>
    <row r="202" spans="7:13">
      <c r="G202" s="36">
        <v>48000</v>
      </c>
      <c r="H202" s="40">
        <v>4.755806734693877</v>
      </c>
      <c r="I202" s="40">
        <v>4.70769902676399</v>
      </c>
      <c r="J202" s="40">
        <v>4.7936003893841583</v>
      </c>
      <c r="K202" s="160">
        <f t="shared" si="8"/>
        <v>2031</v>
      </c>
      <c r="L202" s="4"/>
      <c r="M202" s="4"/>
    </row>
    <row r="203" spans="7:13">
      <c r="G203" s="36">
        <v>48030</v>
      </c>
      <c r="H203" s="40">
        <v>5.0565210204081632</v>
      </c>
      <c r="I203" s="40">
        <v>4.9169447688564478</v>
      </c>
      <c r="J203" s="40">
        <v>5.1007015267957785</v>
      </c>
      <c r="K203" s="160">
        <f t="shared" si="8"/>
        <v>2031</v>
      </c>
      <c r="L203" s="4"/>
      <c r="M203" s="4"/>
    </row>
    <row r="204" spans="7:13">
      <c r="G204" s="36">
        <v>48061</v>
      </c>
      <c r="H204" s="40">
        <v>5.146827142857143</v>
      </c>
      <c r="I204" s="40">
        <v>5.0065635847526355</v>
      </c>
      <c r="J204" s="40">
        <v>5.1913870478532642</v>
      </c>
      <c r="K204" s="160">
        <f t="shared" si="8"/>
        <v>2031</v>
      </c>
      <c r="L204" s="4"/>
      <c r="M204" s="4"/>
    </row>
    <row r="205" spans="7:13">
      <c r="G205" s="36">
        <v>48092</v>
      </c>
      <c r="H205" s="40">
        <v>4.9964189795918363</v>
      </c>
      <c r="I205" s="40">
        <v>4.8571313057583128</v>
      </c>
      <c r="J205" s="40">
        <v>5.0352235065068145</v>
      </c>
      <c r="K205" s="160">
        <f t="shared" si="8"/>
        <v>2031</v>
      </c>
      <c r="L205" s="4"/>
      <c r="M205" s="4"/>
    </row>
    <row r="206" spans="7:13">
      <c r="G206" s="36">
        <v>48122</v>
      </c>
      <c r="H206" s="40">
        <v>5.0265210204081638</v>
      </c>
      <c r="I206" s="40">
        <v>4.8870380373073798</v>
      </c>
      <c r="J206" s="40">
        <v>5.0705754892919366</v>
      </c>
      <c r="K206" s="160">
        <f t="shared" si="8"/>
        <v>2031</v>
      </c>
      <c r="L206" s="4"/>
      <c r="M206" s="4"/>
    </row>
    <row r="207" spans="7:13">
      <c r="G207" s="36">
        <v>48153</v>
      </c>
      <c r="H207" s="40">
        <v>5.2219291836734696</v>
      </c>
      <c r="I207" s="40">
        <v>5.245614679643146</v>
      </c>
      <c r="J207" s="40">
        <v>5.2463107080643514</v>
      </c>
      <c r="K207" s="160">
        <f t="shared" si="8"/>
        <v>2031</v>
      </c>
      <c r="L207" s="4"/>
      <c r="M207" s="4"/>
    </row>
    <row r="208" spans="7:13">
      <c r="G208" s="36">
        <v>48183</v>
      </c>
      <c r="H208" s="40">
        <v>5.4776434693877549</v>
      </c>
      <c r="I208" s="40">
        <v>5.5294751824817512</v>
      </c>
      <c r="J208" s="40">
        <v>5.5056610513372277</v>
      </c>
      <c r="K208" s="160">
        <f t="shared" si="8"/>
        <v>2031</v>
      </c>
      <c r="L208" s="4"/>
      <c r="M208" s="4"/>
    </row>
    <row r="209" spans="7:13">
      <c r="G209" s="36">
        <v>48214</v>
      </c>
      <c r="H209" s="40">
        <v>5.5522353061224488</v>
      </c>
      <c r="I209" s="40">
        <v>5.5893900243308998</v>
      </c>
      <c r="J209" s="40">
        <v>5.5973712675479055</v>
      </c>
      <c r="K209" s="160">
        <f t="shared" si="8"/>
        <v>2032</v>
      </c>
      <c r="L209" s="4"/>
      <c r="M209" s="4"/>
    </row>
    <row r="210" spans="7:13">
      <c r="G210" s="36">
        <v>48245</v>
      </c>
      <c r="H210" s="40">
        <v>5.5522353061224488</v>
      </c>
      <c r="I210" s="40">
        <v>5.5740818329278179</v>
      </c>
      <c r="J210" s="40">
        <v>5.5395784609078804</v>
      </c>
      <c r="K210" s="160">
        <f t="shared" si="8"/>
        <v>2032</v>
      </c>
      <c r="L210" s="4"/>
      <c r="M210" s="4"/>
    </row>
    <row r="211" spans="7:13">
      <c r="G211" s="36">
        <v>48274</v>
      </c>
      <c r="H211" s="40">
        <v>5.2910108163265308</v>
      </c>
      <c r="I211" s="40">
        <v>5.3145522303325219</v>
      </c>
      <c r="J211" s="40">
        <v>5.2746947638077675</v>
      </c>
      <c r="K211" s="160">
        <f t="shared" si="8"/>
        <v>2032</v>
      </c>
      <c r="L211" s="4"/>
      <c r="M211" s="4"/>
    </row>
    <row r="212" spans="7:13">
      <c r="G212" s="36">
        <v>48305</v>
      </c>
      <c r="H212" s="40">
        <v>4.8914189795918368</v>
      </c>
      <c r="I212" s="40">
        <v>4.8411134630981341</v>
      </c>
      <c r="J212" s="40">
        <v>4.9297823752433656</v>
      </c>
      <c r="K212" s="160">
        <f t="shared" si="8"/>
        <v>2032</v>
      </c>
      <c r="L212" s="4"/>
      <c r="M212" s="4"/>
    </row>
    <row r="213" spans="7:13">
      <c r="G213" s="36">
        <v>48335</v>
      </c>
      <c r="H213" s="40">
        <v>4.8452965306122451</v>
      </c>
      <c r="I213" s="40">
        <v>4.7953916463909163</v>
      </c>
      <c r="J213" s="40">
        <v>4.8885896300850504</v>
      </c>
      <c r="K213" s="160">
        <f t="shared" si="8"/>
        <v>2032</v>
      </c>
      <c r="L213" s="4"/>
      <c r="M213" s="4"/>
    </row>
    <row r="214" spans="7:13">
      <c r="G214" s="36">
        <v>48366</v>
      </c>
      <c r="H214" s="40">
        <v>4.9221332653061225</v>
      </c>
      <c r="I214" s="40">
        <v>4.8717298459042988</v>
      </c>
      <c r="J214" s="40">
        <v>4.9606256993544422</v>
      </c>
      <c r="K214" s="160">
        <f t="shared" si="8"/>
        <v>2032</v>
      </c>
      <c r="L214" s="4"/>
      <c r="M214" s="4"/>
    </row>
    <row r="215" spans="7:13">
      <c r="G215" s="36">
        <v>48396</v>
      </c>
      <c r="H215" s="40">
        <v>5.2294802040816331</v>
      </c>
      <c r="I215" s="40">
        <v>5.0854362530413626</v>
      </c>
      <c r="J215" s="40">
        <v>5.2743873552618101</v>
      </c>
      <c r="K215" s="160">
        <f t="shared" si="8"/>
        <v>2032</v>
      </c>
      <c r="L215" s="4"/>
      <c r="M215" s="4"/>
    </row>
    <row r="216" spans="7:13">
      <c r="G216" s="36">
        <v>48427</v>
      </c>
      <c r="H216" s="40">
        <v>5.2756026530612239</v>
      </c>
      <c r="I216" s="40">
        <v>5.1312594484995939</v>
      </c>
      <c r="J216" s="40">
        <v>5.3207035761860846</v>
      </c>
      <c r="K216" s="160">
        <f t="shared" si="8"/>
        <v>2032</v>
      </c>
      <c r="L216" s="4"/>
      <c r="M216" s="4"/>
    </row>
    <row r="217" spans="7:13">
      <c r="G217" s="36">
        <v>48458</v>
      </c>
      <c r="H217" s="40">
        <v>5.1680516326530617</v>
      </c>
      <c r="I217" s="40">
        <v>5.024406244931062</v>
      </c>
      <c r="J217" s="40">
        <v>5.2075772312736968</v>
      </c>
      <c r="K217" s="160">
        <f t="shared" si="8"/>
        <v>2032</v>
      </c>
      <c r="L217" s="4"/>
      <c r="M217" s="4"/>
    </row>
    <row r="218" spans="7:13">
      <c r="G218" s="36">
        <v>48488</v>
      </c>
      <c r="H218" s="40">
        <v>5.1987659183673474</v>
      </c>
      <c r="I218" s="40">
        <v>5.0549212489862123</v>
      </c>
      <c r="J218" s="40">
        <v>5.2435440311507335</v>
      </c>
      <c r="K218" s="160">
        <f t="shared" si="8"/>
        <v>2032</v>
      </c>
      <c r="L218" s="4"/>
      <c r="M218" s="4"/>
    </row>
    <row r="219" spans="7:13">
      <c r="G219" s="36">
        <v>48519</v>
      </c>
      <c r="H219" s="40">
        <v>5.4139699999999999</v>
      </c>
      <c r="I219" s="40">
        <v>5.4366122465531221</v>
      </c>
      <c r="J219" s="40">
        <v>5.4391583358950717</v>
      </c>
      <c r="K219" s="160">
        <f t="shared" si="8"/>
        <v>2032</v>
      </c>
      <c r="L219" s="4"/>
      <c r="M219" s="4"/>
    </row>
    <row r="220" spans="7:13">
      <c r="G220" s="36">
        <v>48549</v>
      </c>
      <c r="H220" s="40">
        <v>5.7060108163265308</v>
      </c>
      <c r="I220" s="40">
        <v>5.726758231954582</v>
      </c>
      <c r="J220" s="40">
        <v>5.7349878266215804</v>
      </c>
      <c r="K220" s="160">
        <f t="shared" si="8"/>
        <v>2032</v>
      </c>
      <c r="L220" s="4"/>
      <c r="M220" s="4"/>
    </row>
    <row r="221" spans="7:13">
      <c r="G221" s="36">
        <v>48580</v>
      </c>
      <c r="H221" s="40">
        <v>5.768867959183674</v>
      </c>
      <c r="I221" s="40">
        <v>5.7740007299270069</v>
      </c>
      <c r="J221" s="40">
        <v>5.8149140485705511</v>
      </c>
      <c r="K221" s="160">
        <f t="shared" si="8"/>
        <v>2033</v>
      </c>
      <c r="L221" s="4"/>
      <c r="M221" s="4"/>
    </row>
    <row r="222" spans="7:13">
      <c r="G222" s="36">
        <v>48611</v>
      </c>
      <c r="H222" s="40">
        <v>5.768867959183674</v>
      </c>
      <c r="I222" s="40">
        <v>5.7896130575831295</v>
      </c>
      <c r="J222" s="40">
        <v>5.757121241930526</v>
      </c>
      <c r="K222" s="160">
        <f t="shared" si="8"/>
        <v>2033</v>
      </c>
      <c r="L222" s="4"/>
      <c r="M222" s="4"/>
    </row>
    <row r="223" spans="7:13">
      <c r="G223" s="36">
        <v>48639</v>
      </c>
      <c r="H223" s="40">
        <v>5.5176434693877559</v>
      </c>
      <c r="I223" s="40">
        <v>5.524406244931062</v>
      </c>
      <c r="J223" s="40">
        <v>5.5022795573316943</v>
      </c>
      <c r="K223" s="160">
        <f t="shared" si="8"/>
        <v>2033</v>
      </c>
      <c r="L223" s="4"/>
      <c r="M223" s="4"/>
    </row>
    <row r="224" spans="7:13">
      <c r="G224" s="36">
        <v>48670</v>
      </c>
      <c r="H224" s="40">
        <v>5.1877455102040813</v>
      </c>
      <c r="I224" s="40">
        <v>5.1341994322789937</v>
      </c>
      <c r="J224" s="40">
        <v>5.2273538477303001</v>
      </c>
      <c r="K224" s="160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5.109174081632653</v>
      </c>
      <c r="I225" s="40">
        <v>5.0562391727493914</v>
      </c>
      <c r="J225" s="40">
        <v>5.1535757967004816</v>
      </c>
      <c r="K225" s="160">
        <f t="shared" si="9"/>
        <v>2033</v>
      </c>
      <c r="L225" s="4"/>
      <c r="M225" s="4"/>
    </row>
    <row r="226" spans="7:13">
      <c r="G226" s="36">
        <v>48731</v>
      </c>
      <c r="H226" s="40">
        <v>5.1720312244897961</v>
      </c>
      <c r="I226" s="40">
        <v>5.1029747769667475</v>
      </c>
      <c r="J226" s="40">
        <v>5.2115735423711449</v>
      </c>
      <c r="K226" s="160">
        <f t="shared" si="9"/>
        <v>2033</v>
      </c>
      <c r="L226" s="4"/>
      <c r="M226" s="4"/>
    </row>
    <row r="227" spans="7:13">
      <c r="G227" s="36">
        <v>48761</v>
      </c>
      <c r="H227" s="40">
        <v>5.5176434693877559</v>
      </c>
      <c r="I227" s="40">
        <v>5.3682829683698294</v>
      </c>
      <c r="J227" s="40">
        <v>5.5637612665232101</v>
      </c>
      <c r="K227" s="160">
        <f t="shared" si="9"/>
        <v>2033</v>
      </c>
      <c r="L227" s="4"/>
      <c r="M227" s="4"/>
    </row>
    <row r="228" spans="7:13">
      <c r="G228" s="36">
        <v>48792</v>
      </c>
      <c r="H228" s="40">
        <v>5.5646842857142849</v>
      </c>
      <c r="I228" s="40">
        <v>5.4151199513381991</v>
      </c>
      <c r="J228" s="40">
        <v>5.6109997130853575</v>
      </c>
      <c r="K228" s="160">
        <f t="shared" si="9"/>
        <v>2033</v>
      </c>
      <c r="L228" s="4"/>
      <c r="M228" s="4"/>
    </row>
    <row r="229" spans="7:13">
      <c r="G229" s="36">
        <v>48823</v>
      </c>
      <c r="H229" s="40">
        <v>5.3762148979591835</v>
      </c>
      <c r="I229" s="40">
        <v>5.227873398215733</v>
      </c>
      <c r="J229" s="40">
        <v>5.4166150425248496</v>
      </c>
      <c r="K229" s="160">
        <f t="shared" si="9"/>
        <v>2033</v>
      </c>
      <c r="L229" s="4"/>
      <c r="M229" s="4"/>
    </row>
    <row r="230" spans="7:13">
      <c r="G230" s="36">
        <v>48853</v>
      </c>
      <c r="H230" s="40">
        <v>5.4076434693877555</v>
      </c>
      <c r="I230" s="40">
        <v>5.2590980535279801</v>
      </c>
      <c r="J230" s="40">
        <v>5.4532991290091202</v>
      </c>
      <c r="K230" s="160">
        <f t="shared" si="9"/>
        <v>2033</v>
      </c>
      <c r="L230" s="4"/>
      <c r="M230" s="4"/>
    </row>
    <row r="231" spans="7:13">
      <c r="G231" s="36">
        <v>48884</v>
      </c>
      <c r="H231" s="40">
        <v>5.6118271428571429</v>
      </c>
      <c r="I231" s="40">
        <v>5.6179788321167878</v>
      </c>
      <c r="J231" s="40">
        <v>5.637846726098986</v>
      </c>
      <c r="K231" s="160">
        <f t="shared" si="9"/>
        <v>2033</v>
      </c>
      <c r="L231" s="4"/>
      <c r="M231" s="4"/>
    </row>
    <row r="232" spans="7:13">
      <c r="G232" s="36">
        <v>48914</v>
      </c>
      <c r="H232" s="40">
        <v>5.9731536734693877</v>
      </c>
      <c r="I232" s="40">
        <v>6.0080842660178426</v>
      </c>
      <c r="J232" s="40">
        <v>6.0032530177272267</v>
      </c>
      <c r="K232" s="160">
        <f t="shared" si="9"/>
        <v>2033</v>
      </c>
      <c r="L232" s="4"/>
      <c r="M232" s="4"/>
    </row>
    <row r="233" spans="7:13">
      <c r="G233" s="36">
        <v>48945</v>
      </c>
      <c r="H233" s="40">
        <v>6.0465210204081634</v>
      </c>
      <c r="I233" s="40">
        <v>6.0817866180048661</v>
      </c>
      <c r="J233" s="40">
        <v>6.0936311302387551</v>
      </c>
      <c r="K233" s="160">
        <f t="shared" si="9"/>
        <v>2034</v>
      </c>
      <c r="L233" s="4"/>
      <c r="M233" s="4"/>
    </row>
    <row r="234" spans="7:13">
      <c r="G234" s="36">
        <v>48976</v>
      </c>
      <c r="H234" s="40">
        <v>6.0465210204081634</v>
      </c>
      <c r="I234" s="40">
        <v>6.0817866180048661</v>
      </c>
      <c r="J234" s="40">
        <v>6.0359407931140492</v>
      </c>
      <c r="K234" s="160">
        <f t="shared" si="9"/>
        <v>2034</v>
      </c>
      <c r="L234" s="4"/>
      <c r="M234" s="4"/>
    </row>
    <row r="235" spans="7:13">
      <c r="G235" s="36">
        <v>49004</v>
      </c>
      <c r="H235" s="40">
        <v>5.8215210204081629</v>
      </c>
      <c r="I235" s="40">
        <v>5.8263121654501209</v>
      </c>
      <c r="J235" s="40">
        <v>5.8074337739522504</v>
      </c>
      <c r="K235" s="160">
        <f t="shared" si="9"/>
        <v>2034</v>
      </c>
      <c r="L235" s="4"/>
      <c r="M235" s="4"/>
    </row>
    <row r="236" spans="7:13">
      <c r="G236" s="36">
        <v>49035</v>
      </c>
      <c r="H236" s="40">
        <v>5.4840720408163266</v>
      </c>
      <c r="I236" s="40">
        <v>5.4112675587996755</v>
      </c>
      <c r="J236" s="40">
        <v>5.5249253202172355</v>
      </c>
      <c r="K236" s="160">
        <f t="shared" si="9"/>
        <v>2034</v>
      </c>
      <c r="L236" s="4"/>
      <c r="M236" s="4"/>
    </row>
    <row r="237" spans="7:13">
      <c r="G237" s="36">
        <v>49065</v>
      </c>
      <c r="H237" s="40">
        <v>5.3876434693877551</v>
      </c>
      <c r="I237" s="40">
        <v>5.33138110300081</v>
      </c>
      <c r="J237" s="40">
        <v>5.4332151040065577</v>
      </c>
      <c r="K237" s="160">
        <f t="shared" si="9"/>
        <v>2034</v>
      </c>
      <c r="L237" s="4"/>
      <c r="M237" s="4"/>
    </row>
    <row r="238" spans="7:13">
      <c r="G238" s="36">
        <v>49096</v>
      </c>
      <c r="H238" s="40">
        <v>5.4680516326530615</v>
      </c>
      <c r="I238" s="40">
        <v>5.4112675587996755</v>
      </c>
      <c r="J238" s="40">
        <v>5.5088376063121229</v>
      </c>
      <c r="K238" s="160">
        <f t="shared" si="9"/>
        <v>2034</v>
      </c>
      <c r="L238" s="4"/>
      <c r="M238" s="4"/>
    </row>
    <row r="239" spans="7:13">
      <c r="G239" s="36">
        <v>49126</v>
      </c>
      <c r="H239" s="40">
        <v>5.7733577551020403</v>
      </c>
      <c r="I239" s="40">
        <v>5.6187898621248982</v>
      </c>
      <c r="J239" s="40">
        <v>5.8205498719131059</v>
      </c>
      <c r="K239" s="160">
        <f t="shared" si="9"/>
        <v>2034</v>
      </c>
      <c r="L239" s="4"/>
      <c r="M239" s="4"/>
    </row>
    <row r="240" spans="7:13">
      <c r="G240" s="36">
        <v>49157</v>
      </c>
      <c r="H240" s="40">
        <v>5.837541428571428</v>
      </c>
      <c r="I240" s="40">
        <v>5.6985749391727492</v>
      </c>
      <c r="J240" s="40">
        <v>5.8850031970488779</v>
      </c>
      <c r="K240" s="160">
        <f t="shared" si="9"/>
        <v>2034</v>
      </c>
      <c r="L240" s="4"/>
      <c r="M240" s="4"/>
    </row>
    <row r="241" spans="7:13">
      <c r="G241" s="36">
        <v>49188</v>
      </c>
      <c r="H241" s="40">
        <v>5.6608067346938782</v>
      </c>
      <c r="I241" s="40">
        <v>5.5070704785077043</v>
      </c>
      <c r="J241" s="40">
        <v>5.7024025207500779</v>
      </c>
      <c r="K241" s="160">
        <f t="shared" si="9"/>
        <v>2034</v>
      </c>
      <c r="L241" s="4"/>
      <c r="M241" s="4"/>
    </row>
    <row r="242" spans="7:13">
      <c r="G242" s="36">
        <v>49218</v>
      </c>
      <c r="H242" s="40">
        <v>5.7090720408163262</v>
      </c>
      <c r="I242" s="40">
        <v>5.5708377128953765</v>
      </c>
      <c r="J242" s="40">
        <v>5.7559940772620148</v>
      </c>
      <c r="K242" s="160">
        <f t="shared" si="9"/>
        <v>2034</v>
      </c>
      <c r="L242" s="4"/>
      <c r="M242" s="4"/>
    </row>
    <row r="243" spans="7:13">
      <c r="G243" s="36">
        <v>49249</v>
      </c>
      <c r="H243" s="40">
        <v>5.9018271428571421</v>
      </c>
      <c r="I243" s="40">
        <v>5.9380315490673148</v>
      </c>
      <c r="J243" s="40">
        <v>5.9290650886361309</v>
      </c>
      <c r="K243" s="160">
        <f t="shared" si="9"/>
        <v>2034</v>
      </c>
      <c r="L243" s="4"/>
      <c r="M243" s="4"/>
    </row>
    <row r="244" spans="7:13">
      <c r="G244" s="36">
        <v>49279</v>
      </c>
      <c r="H244" s="40">
        <v>6.2392761224489792</v>
      </c>
      <c r="I244" s="40">
        <v>6.2893089213300888</v>
      </c>
      <c r="J244" s="40">
        <v>6.2704935136796802</v>
      </c>
      <c r="K244" s="160">
        <f t="shared" si="9"/>
        <v>2034</v>
      </c>
      <c r="L244" s="4"/>
      <c r="M244" s="4"/>
    </row>
    <row r="245" spans="7:13">
      <c r="G245" s="36">
        <v>49310</v>
      </c>
      <c r="H245" s="40">
        <v>6.3173373469387757</v>
      </c>
      <c r="I245" s="40">
        <v>6.3515554744525549</v>
      </c>
      <c r="J245" s="40">
        <v>6.3655852238958914</v>
      </c>
      <c r="K245" s="160">
        <f t="shared" si="9"/>
        <v>2035</v>
      </c>
      <c r="L245" s="4"/>
      <c r="M245" s="4"/>
    </row>
    <row r="246" spans="7:13">
      <c r="G246" s="36">
        <v>49341</v>
      </c>
      <c r="H246" s="40">
        <v>6.3337659183673471</v>
      </c>
      <c r="I246" s="40">
        <v>6.3678774533657743</v>
      </c>
      <c r="J246" s="40">
        <v>6.3243924787375754</v>
      </c>
      <c r="K246" s="160">
        <f t="shared" si="9"/>
        <v>2035</v>
      </c>
      <c r="L246" s="4"/>
      <c r="M246" s="4"/>
    </row>
    <row r="247" spans="7:13">
      <c r="G247" s="36">
        <v>49369</v>
      </c>
      <c r="H247" s="40">
        <v>6.0214189795918367</v>
      </c>
      <c r="I247" s="40">
        <v>6.0249131386861308</v>
      </c>
      <c r="J247" s="40">
        <v>6.0081715544625478</v>
      </c>
      <c r="K247" s="160">
        <f t="shared" si="9"/>
        <v>2035</v>
      </c>
      <c r="L247" s="4"/>
      <c r="M247" s="4"/>
    </row>
    <row r="248" spans="7:13">
      <c r="G248" s="36">
        <v>49400</v>
      </c>
      <c r="H248" s="40">
        <v>5.6926434693877557</v>
      </c>
      <c r="I248" s="40">
        <v>5.6166609083536088</v>
      </c>
      <c r="J248" s="40">
        <v>5.7343730095296657</v>
      </c>
      <c r="K248" s="160">
        <f t="shared" si="9"/>
        <v>2035</v>
      </c>
      <c r="L248" s="4"/>
      <c r="M248" s="4"/>
    </row>
    <row r="249" spans="7:13">
      <c r="G249" s="36">
        <v>49430</v>
      </c>
      <c r="H249" s="40">
        <v>5.6105006122448975</v>
      </c>
      <c r="I249" s="40">
        <v>5.5349496350364955</v>
      </c>
      <c r="J249" s="40">
        <v>5.6570085254636746</v>
      </c>
      <c r="K249" s="160">
        <f t="shared" si="9"/>
        <v>2035</v>
      </c>
      <c r="L249" s="4"/>
      <c r="M249" s="4"/>
    </row>
    <row r="250" spans="7:13">
      <c r="G250" s="36">
        <v>49461</v>
      </c>
      <c r="H250" s="40">
        <v>5.6597863265306119</v>
      </c>
      <c r="I250" s="40">
        <v>5.5840169505271691</v>
      </c>
      <c r="J250" s="40">
        <v>5.701377825596885</v>
      </c>
      <c r="K250" s="160">
        <f t="shared" si="9"/>
        <v>2035</v>
      </c>
      <c r="L250" s="4"/>
      <c r="M250" s="4"/>
    </row>
    <row r="251" spans="7:13">
      <c r="G251" s="36">
        <v>49491</v>
      </c>
      <c r="H251" s="40">
        <v>5.9885618367346938</v>
      </c>
      <c r="I251" s="40">
        <v>5.8289480129764799</v>
      </c>
      <c r="J251" s="40">
        <v>6.0366580797212839</v>
      </c>
      <c r="K251" s="160">
        <f t="shared" si="9"/>
        <v>2035</v>
      </c>
      <c r="L251" s="4"/>
      <c r="M251" s="4"/>
    </row>
    <row r="252" spans="7:13">
      <c r="G252" s="36">
        <v>49522</v>
      </c>
      <c r="H252" s="40">
        <v>6.0707046938775511</v>
      </c>
      <c r="I252" s="40">
        <v>5.9105579075425787</v>
      </c>
      <c r="J252" s="40">
        <v>6.1191460395532333</v>
      </c>
      <c r="K252" s="160">
        <f t="shared" si="9"/>
        <v>2035</v>
      </c>
      <c r="L252" s="4"/>
      <c r="M252" s="4"/>
    </row>
    <row r="253" spans="7:13">
      <c r="G253" s="36">
        <v>49553</v>
      </c>
      <c r="H253" s="40">
        <v>5.8570312244897957</v>
      </c>
      <c r="I253" s="40">
        <v>5.6982708029197076</v>
      </c>
      <c r="J253" s="40">
        <v>5.8994513987088846</v>
      </c>
      <c r="K253" s="160">
        <f t="shared" si="9"/>
        <v>2035</v>
      </c>
      <c r="L253" s="4"/>
      <c r="M253" s="4"/>
    </row>
    <row r="254" spans="7:13">
      <c r="G254" s="36">
        <v>49583</v>
      </c>
      <c r="H254" s="40">
        <v>5.9063169387755101</v>
      </c>
      <c r="I254" s="40">
        <v>5.7473381184103811</v>
      </c>
      <c r="J254" s="40">
        <v>5.9540676503740144</v>
      </c>
      <c r="K254" s="160">
        <f t="shared" si="9"/>
        <v>2035</v>
      </c>
      <c r="L254" s="4"/>
      <c r="M254" s="4"/>
    </row>
    <row r="255" spans="7:13">
      <c r="G255" s="36">
        <v>49614</v>
      </c>
      <c r="H255" s="40">
        <v>6.0871332653061225</v>
      </c>
      <c r="I255" s="40">
        <v>6.0902010543390102</v>
      </c>
      <c r="J255" s="40">
        <v>6.1151497284557852</v>
      </c>
      <c r="K255" s="160">
        <f t="shared" si="9"/>
        <v>2035</v>
      </c>
      <c r="L255" s="4"/>
      <c r="M255" s="4"/>
    </row>
    <row r="256" spans="7:13">
      <c r="G256" s="36">
        <v>49644</v>
      </c>
      <c r="H256" s="40">
        <v>6.3994802040816321</v>
      </c>
      <c r="I256" s="40">
        <v>6.4331653690186528</v>
      </c>
      <c r="J256" s="40">
        <v>6.4313706527308128</v>
      </c>
      <c r="K256" s="160">
        <f t="shared" si="9"/>
        <v>2035</v>
      </c>
      <c r="L256" s="4"/>
      <c r="M256" s="4"/>
    </row>
    <row r="257" spans="7:13">
      <c r="G257" s="36">
        <v>49675</v>
      </c>
      <c r="H257" s="40">
        <v>6.462847551020408</v>
      </c>
      <c r="I257" s="40">
        <v>6.4969326034063251</v>
      </c>
      <c r="J257" s="40">
        <v>6.511809222256379</v>
      </c>
      <c r="K257" s="160">
        <f t="shared" si="9"/>
        <v>2036</v>
      </c>
      <c r="L257" s="4"/>
      <c r="M257" s="4"/>
    </row>
    <row r="258" spans="7:13">
      <c r="G258" s="36">
        <v>49706</v>
      </c>
      <c r="H258" s="40">
        <v>6.4965210204081636</v>
      </c>
      <c r="I258" s="40">
        <v>6.4969326034063251</v>
      </c>
      <c r="J258" s="40">
        <v>6.4878313556716884</v>
      </c>
      <c r="K258" s="160">
        <f t="shared" si="9"/>
        <v>2036</v>
      </c>
      <c r="L258" s="4"/>
      <c r="M258" s="4"/>
    </row>
    <row r="259" spans="7:13">
      <c r="G259" s="36">
        <v>49735</v>
      </c>
      <c r="H259" s="40">
        <v>6.2611128571428569</v>
      </c>
      <c r="I259" s="40">
        <v>6.2463243309002427</v>
      </c>
      <c r="J259" s="40">
        <v>6.248872445947331</v>
      </c>
      <c r="K259" s="160">
        <f t="shared" si="9"/>
        <v>2036</v>
      </c>
      <c r="L259" s="4"/>
      <c r="M259" s="4"/>
    </row>
    <row r="260" spans="7:13">
      <c r="G260" s="36">
        <v>49766</v>
      </c>
      <c r="H260" s="40">
        <v>6.0256026530612248</v>
      </c>
      <c r="I260" s="40">
        <v>5.9622610705596104</v>
      </c>
      <c r="J260" s="40">
        <v>6.0687310380161907</v>
      </c>
      <c r="K260" s="160">
        <f t="shared" si="9"/>
        <v>2036</v>
      </c>
      <c r="L260" s="4"/>
      <c r="M260" s="4"/>
    </row>
    <row r="261" spans="7:13">
      <c r="G261" s="36">
        <v>49796</v>
      </c>
      <c r="H261" s="40">
        <v>5.9751944897959186</v>
      </c>
      <c r="I261" s="40">
        <v>5.9121799675587994</v>
      </c>
      <c r="J261" s="40">
        <v>6.0232345732144692</v>
      </c>
      <c r="K261" s="160">
        <f t="shared" si="9"/>
        <v>2036</v>
      </c>
      <c r="L261" s="4"/>
      <c r="M261" s="4"/>
    </row>
    <row r="262" spans="7:13">
      <c r="G262" s="36">
        <v>49827</v>
      </c>
      <c r="H262" s="40">
        <v>6.0592761224489795</v>
      </c>
      <c r="I262" s="40">
        <v>5.9957160583941604</v>
      </c>
      <c r="J262" s="40">
        <v>6.1025459780715234</v>
      </c>
      <c r="K262" s="160">
        <f t="shared" si="9"/>
        <v>2036</v>
      </c>
      <c r="L262" s="4"/>
      <c r="M262" s="4"/>
    </row>
    <row r="263" spans="7:13">
      <c r="G263" s="36">
        <v>49857</v>
      </c>
      <c r="H263" s="40">
        <v>6.4292761224489796</v>
      </c>
      <c r="I263" s="40">
        <v>6.2630518248175182</v>
      </c>
      <c r="J263" s="40">
        <v>6.4792239163848757</v>
      </c>
      <c r="K263" s="160">
        <f t="shared" si="9"/>
        <v>2036</v>
      </c>
      <c r="L263" s="4"/>
      <c r="M263" s="4"/>
    </row>
    <row r="264" spans="7:13">
      <c r="G264" s="36">
        <v>49888</v>
      </c>
      <c r="H264" s="40">
        <v>6.5133577551020405</v>
      </c>
      <c r="I264" s="40">
        <v>6.3465879156528784</v>
      </c>
      <c r="J264" s="40">
        <v>6.5636587970078901</v>
      </c>
      <c r="K264" s="160">
        <f t="shared" si="9"/>
        <v>2036</v>
      </c>
      <c r="L264" s="4"/>
      <c r="M264" s="4"/>
    </row>
    <row r="265" spans="7:13">
      <c r="G265" s="36">
        <v>49919</v>
      </c>
      <c r="H265" s="40">
        <v>6.2946842857142862</v>
      </c>
      <c r="I265" s="40">
        <v>6.1293332522303325</v>
      </c>
      <c r="J265" s="40">
        <v>6.3389431499129012</v>
      </c>
      <c r="K265" s="160">
        <f t="shared" si="9"/>
        <v>2036</v>
      </c>
      <c r="L265" s="4"/>
      <c r="M265" s="4"/>
    </row>
    <row r="266" spans="7:13">
      <c r="G266" s="36">
        <v>49949</v>
      </c>
      <c r="H266" s="40">
        <v>6.3283577551020409</v>
      </c>
      <c r="I266" s="40">
        <v>6.1627882400648817</v>
      </c>
      <c r="J266" s="40">
        <v>6.3778815657341941</v>
      </c>
      <c r="K266" s="160">
        <f t="shared" si="9"/>
        <v>2036</v>
      </c>
      <c r="L266" s="4"/>
      <c r="M266" s="4"/>
    </row>
    <row r="267" spans="7:13">
      <c r="G267" s="36">
        <v>49980</v>
      </c>
      <c r="H267" s="40">
        <v>6.5806026530612245</v>
      </c>
      <c r="I267" s="40">
        <v>6.5971961881589616</v>
      </c>
      <c r="J267" s="40">
        <v>6.6106923045394002</v>
      </c>
      <c r="K267" s="160">
        <f t="shared" si="9"/>
        <v>2036</v>
      </c>
      <c r="L267" s="4"/>
      <c r="M267" s="4"/>
    </row>
    <row r="268" spans="7:13">
      <c r="G268" s="36">
        <v>50010</v>
      </c>
      <c r="H268" s="40">
        <v>6.9673373469387752</v>
      </c>
      <c r="I268" s="40">
        <v>6.9646941605839414</v>
      </c>
      <c r="J268" s="40">
        <v>7.00161350548212</v>
      </c>
      <c r="K268" s="160">
        <f t="shared" si="9"/>
        <v>2036</v>
      </c>
      <c r="L268" s="4"/>
      <c r="M268" s="4"/>
    </row>
    <row r="269" spans="7:13">
      <c r="G269" s="36">
        <v>50041</v>
      </c>
      <c r="H269" s="40">
        <v>7.0006026530612244</v>
      </c>
      <c r="I269" s="40">
        <v>6.9977436334144354</v>
      </c>
      <c r="J269" s="40">
        <v>7.0517210984732044</v>
      </c>
      <c r="K269" s="160">
        <f t="shared" si="9"/>
        <v>2037</v>
      </c>
      <c r="L269" s="4"/>
      <c r="M269" s="4"/>
    </row>
    <row r="270" spans="7:13">
      <c r="G270" s="36">
        <v>50072</v>
      </c>
      <c r="H270" s="40">
        <v>7.0349904081632646</v>
      </c>
      <c r="I270" s="40">
        <v>7.0319082725060822</v>
      </c>
      <c r="J270" s="40">
        <v>7.0285629880110676</v>
      </c>
      <c r="K270" s="160">
        <f t="shared" si="9"/>
        <v>2037</v>
      </c>
      <c r="L270" s="4"/>
      <c r="M270" s="4"/>
    </row>
    <row r="271" spans="7:13">
      <c r="G271" s="36">
        <v>50100</v>
      </c>
      <c r="H271" s="40">
        <v>6.6396842857142859</v>
      </c>
      <c r="I271" s="40">
        <v>6.6391669910786693</v>
      </c>
      <c r="J271" s="40">
        <v>6.6290343477815359</v>
      </c>
      <c r="K271" s="160">
        <f t="shared" si="9"/>
        <v>2037</v>
      </c>
      <c r="L271" s="4"/>
      <c r="M271" s="4"/>
    </row>
    <row r="272" spans="7:13">
      <c r="G272" s="36">
        <v>50131</v>
      </c>
      <c r="H272" s="40">
        <v>6.2099904081632653</v>
      </c>
      <c r="I272" s="40">
        <v>6.1269001622060006</v>
      </c>
      <c r="J272" s="40">
        <v>6.2538934521979712</v>
      </c>
      <c r="K272" s="160">
        <f t="shared" si="9"/>
        <v>2037</v>
      </c>
      <c r="L272" s="4"/>
      <c r="M272" s="4"/>
    </row>
    <row r="273" spans="7:13">
      <c r="G273" s="36">
        <v>50161</v>
      </c>
      <c r="H273" s="40">
        <v>6.1240720408163263</v>
      </c>
      <c r="I273" s="40">
        <v>6.0415392538523918</v>
      </c>
      <c r="J273" s="40">
        <v>6.1727375960651711</v>
      </c>
      <c r="K273" s="160">
        <f t="shared" si="9"/>
        <v>2037</v>
      </c>
      <c r="L273" s="4"/>
      <c r="M273" s="4"/>
    </row>
    <row r="274" spans="7:13">
      <c r="G274" s="36">
        <v>50192</v>
      </c>
      <c r="H274" s="40">
        <v>6.1756026530612242</v>
      </c>
      <c r="I274" s="40">
        <v>6.0586722627737224</v>
      </c>
      <c r="J274" s="40">
        <v>6.2193612255354029</v>
      </c>
      <c r="K274" s="160">
        <f t="shared" si="9"/>
        <v>2037</v>
      </c>
      <c r="L274" s="4"/>
      <c r="M274" s="4"/>
    </row>
    <row r="275" spans="7:13">
      <c r="G275" s="36">
        <v>50222</v>
      </c>
      <c r="H275" s="40">
        <v>6.5193781632653067</v>
      </c>
      <c r="I275" s="40">
        <v>6.3489196269261958</v>
      </c>
      <c r="J275" s="40">
        <v>6.5697044984117232</v>
      </c>
      <c r="K275" s="160">
        <f t="shared" si="9"/>
        <v>2037</v>
      </c>
      <c r="L275" s="4"/>
      <c r="M275" s="4"/>
    </row>
    <row r="276" spans="7:13">
      <c r="G276" s="36">
        <v>50253</v>
      </c>
      <c r="H276" s="40">
        <v>6.6052965306122449</v>
      </c>
      <c r="I276" s="40">
        <v>6.4342805352798047</v>
      </c>
      <c r="J276" s="40">
        <v>6.6559838303104835</v>
      </c>
      <c r="K276" s="160">
        <f t="shared" si="9"/>
        <v>2037</v>
      </c>
      <c r="L276" s="4"/>
      <c r="M276" s="4"/>
    </row>
    <row r="277" spans="7:13">
      <c r="G277" s="36">
        <v>50284</v>
      </c>
      <c r="H277" s="40">
        <v>6.2959087755102043</v>
      </c>
      <c r="I277" s="40">
        <v>6.1269001622060006</v>
      </c>
      <c r="J277" s="40">
        <v>6.3401727840967315</v>
      </c>
      <c r="K277" s="160">
        <f t="shared" si="9"/>
        <v>2037</v>
      </c>
      <c r="L277" s="4"/>
      <c r="M277" s="4"/>
    </row>
    <row r="278" spans="7:13">
      <c r="G278" s="36">
        <v>50314</v>
      </c>
      <c r="H278" s="40">
        <v>6.3646842857142856</v>
      </c>
      <c r="I278" s="40">
        <v>6.1952294403892942</v>
      </c>
      <c r="J278" s="40">
        <v>6.4143607131878273</v>
      </c>
      <c r="K278" s="160">
        <f t="shared" si="9"/>
        <v>2037</v>
      </c>
      <c r="L278" s="4"/>
      <c r="M278" s="4"/>
    </row>
    <row r="279" spans="7:13">
      <c r="G279" s="36">
        <v>50345</v>
      </c>
      <c r="H279" s="40">
        <v>6.5709087755102038</v>
      </c>
      <c r="I279" s="40">
        <v>6.5538060827250604</v>
      </c>
      <c r="J279" s="40">
        <v>6.6009577005840772</v>
      </c>
      <c r="K279" s="160">
        <f t="shared" si="9"/>
        <v>2037</v>
      </c>
      <c r="L279" s="4"/>
      <c r="M279" s="4"/>
    </row>
    <row r="280" spans="7:13">
      <c r="G280" s="36">
        <v>50375</v>
      </c>
      <c r="H280" s="40">
        <v>7.0006026530612244</v>
      </c>
      <c r="I280" s="40">
        <v>7.0319082725060822</v>
      </c>
      <c r="J280" s="40">
        <v>7.0350185674761763</v>
      </c>
      <c r="K280" s="160">
        <f t="shared" si="9"/>
        <v>2037</v>
      </c>
      <c r="L280" s="4"/>
      <c r="M280" s="4"/>
    </row>
    <row r="281" spans="7:13">
      <c r="G281" s="36">
        <v>50406</v>
      </c>
      <c r="H281" s="40">
        <v>7.084582244897959</v>
      </c>
      <c r="I281" s="40">
        <v>7.0811783454987829</v>
      </c>
      <c r="J281" s="40">
        <v>7.1361559790962188</v>
      </c>
      <c r="K281" s="160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7.1021332653061222</v>
      </c>
      <c r="I282" s="40">
        <v>7.0811783454987829</v>
      </c>
      <c r="J282" s="40">
        <v>7.0959879290910957</v>
      </c>
      <c r="K282" s="160">
        <f t="shared" si="10"/>
        <v>2038</v>
      </c>
      <c r="L282" s="4"/>
      <c r="M282" s="4"/>
    </row>
    <row r="283" spans="7:13">
      <c r="G283" s="36">
        <v>50465</v>
      </c>
      <c r="H283" s="40">
        <v>6.7684597959183677</v>
      </c>
      <c r="I283" s="40">
        <v>6.7496698296836977</v>
      </c>
      <c r="J283" s="40">
        <v>6.7583508761143571</v>
      </c>
      <c r="K283" s="160">
        <f t="shared" si="10"/>
        <v>2038</v>
      </c>
      <c r="L283" s="4"/>
      <c r="M283" s="4"/>
    </row>
    <row r="284" spans="7:13">
      <c r="G284" s="36">
        <v>50496</v>
      </c>
      <c r="H284" s="40">
        <v>6.4522353061224491</v>
      </c>
      <c r="I284" s="40">
        <v>6.4006227899432275</v>
      </c>
      <c r="J284" s="40">
        <v>6.497156081565735</v>
      </c>
      <c r="K284" s="160">
        <f t="shared" si="10"/>
        <v>2038</v>
      </c>
      <c r="L284" s="4"/>
      <c r="M284" s="4"/>
    </row>
    <row r="285" spans="7:13">
      <c r="G285" s="36">
        <v>50526</v>
      </c>
      <c r="H285" s="40">
        <v>6.3995822448979585</v>
      </c>
      <c r="I285" s="40">
        <v>6.3133356853203564</v>
      </c>
      <c r="J285" s="40">
        <v>6.4494052874269912</v>
      </c>
      <c r="K285" s="160">
        <f t="shared" si="10"/>
        <v>2038</v>
      </c>
      <c r="L285" s="4"/>
      <c r="M285" s="4"/>
    </row>
    <row r="286" spans="7:13">
      <c r="G286" s="36">
        <v>50557</v>
      </c>
      <c r="H286" s="40">
        <v>6.4346842857142859</v>
      </c>
      <c r="I286" s="40">
        <v>6.3308742092457413</v>
      </c>
      <c r="J286" s="40">
        <v>6.4795313249308339</v>
      </c>
      <c r="K286" s="160">
        <f t="shared" si="10"/>
        <v>2038</v>
      </c>
      <c r="L286" s="4"/>
      <c r="M286" s="4"/>
    </row>
    <row r="287" spans="7:13">
      <c r="G287" s="36">
        <v>50587</v>
      </c>
      <c r="H287" s="40">
        <v>6.8914189795918368</v>
      </c>
      <c r="I287" s="40">
        <v>6.7146941605839414</v>
      </c>
      <c r="J287" s="40">
        <v>6.9433083512654985</v>
      </c>
      <c r="K287" s="160">
        <f t="shared" si="10"/>
        <v>2038</v>
      </c>
      <c r="L287" s="4"/>
      <c r="M287" s="4"/>
    </row>
    <row r="288" spans="7:13">
      <c r="G288" s="36">
        <v>50618</v>
      </c>
      <c r="H288" s="40">
        <v>6.9791740816326531</v>
      </c>
      <c r="I288" s="40">
        <v>6.8019812652068126</v>
      </c>
      <c r="J288" s="40">
        <v>7.0314321344400046</v>
      </c>
      <c r="K288" s="160">
        <f t="shared" si="10"/>
        <v>2038</v>
      </c>
      <c r="L288" s="4"/>
      <c r="M288" s="4"/>
    </row>
    <row r="289" spans="7:13">
      <c r="G289" s="36">
        <v>50649</v>
      </c>
      <c r="H289" s="40">
        <v>6.6806026530612241</v>
      </c>
      <c r="I289" s="40">
        <v>6.50534703974047</v>
      </c>
      <c r="J289" s="40">
        <v>6.7264828568500876</v>
      </c>
      <c r="K289" s="160">
        <f t="shared" si="10"/>
        <v>2038</v>
      </c>
      <c r="L289" s="4"/>
      <c r="M289" s="4"/>
    </row>
    <row r="290" spans="7:13">
      <c r="G290" s="36">
        <v>50679</v>
      </c>
      <c r="H290" s="40">
        <v>6.7333577551020412</v>
      </c>
      <c r="I290" s="40">
        <v>6.5750956204379554</v>
      </c>
      <c r="J290" s="40">
        <v>6.78458307203607</v>
      </c>
      <c r="K290" s="160">
        <f t="shared" si="10"/>
        <v>2038</v>
      </c>
      <c r="L290" s="4"/>
      <c r="M290" s="4"/>
    </row>
    <row r="291" spans="7:13">
      <c r="G291" s="36">
        <v>50710</v>
      </c>
      <c r="H291" s="40">
        <v>7.0143781632653059</v>
      </c>
      <c r="I291" s="40">
        <v>6.9764540957015404</v>
      </c>
      <c r="J291" s="40">
        <v>7.0462902141612878</v>
      </c>
      <c r="K291" s="160">
        <f t="shared" si="10"/>
        <v>2038</v>
      </c>
      <c r="L291" s="4"/>
      <c r="M291" s="4"/>
    </row>
    <row r="292" spans="7:13">
      <c r="G292" s="36">
        <v>50740</v>
      </c>
      <c r="H292" s="40">
        <v>7.4534597959183682</v>
      </c>
      <c r="I292" s="40">
        <v>7.4476625304136252</v>
      </c>
      <c r="J292" s="40">
        <v>7.4897782764627534</v>
      </c>
      <c r="K292" s="160">
        <f t="shared" si="10"/>
        <v>2038</v>
      </c>
      <c r="L292" s="4"/>
      <c r="M292" s="4"/>
    </row>
    <row r="293" spans="7:13">
      <c r="G293" s="36">
        <v>50771</v>
      </c>
      <c r="H293" s="40">
        <v>7.5099904081632651</v>
      </c>
      <c r="I293" s="40">
        <v>7.5395116788321168</v>
      </c>
      <c r="J293" s="40">
        <v>7.5632489189466137</v>
      </c>
      <c r="K293" s="160">
        <f t="shared" si="10"/>
        <v>2039</v>
      </c>
      <c r="L293" s="4"/>
      <c r="M293" s="4"/>
    </row>
    <row r="294" spans="7:13">
      <c r="G294" s="36">
        <v>50802</v>
      </c>
      <c r="H294" s="40">
        <v>7.5099904081632651</v>
      </c>
      <c r="I294" s="40">
        <v>7.5038263584752629</v>
      </c>
      <c r="J294" s="40">
        <v>7.5055585818219086</v>
      </c>
      <c r="K294" s="160">
        <f t="shared" si="10"/>
        <v>2039</v>
      </c>
      <c r="L294" s="4"/>
      <c r="M294" s="4"/>
    </row>
    <row r="295" spans="7:13">
      <c r="G295" s="36">
        <v>50830</v>
      </c>
      <c r="H295" s="40">
        <v>7.0791740816326527</v>
      </c>
      <c r="I295" s="40">
        <v>7.0044346309813461</v>
      </c>
      <c r="J295" s="40">
        <v>7.0703705502612983</v>
      </c>
      <c r="K295" s="160">
        <f t="shared" si="10"/>
        <v>2039</v>
      </c>
      <c r="L295" s="4"/>
      <c r="M295" s="4"/>
    </row>
    <row r="296" spans="7:13">
      <c r="G296" s="36">
        <v>50861</v>
      </c>
      <c r="H296" s="40">
        <v>6.612439387755102</v>
      </c>
      <c r="I296" s="40">
        <v>6.5050429034874284</v>
      </c>
      <c r="J296" s="40">
        <v>6.6580332206168675</v>
      </c>
      <c r="K296" s="160">
        <f t="shared" si="10"/>
        <v>2039</v>
      </c>
      <c r="L296" s="4"/>
      <c r="M296" s="4"/>
    </row>
    <row r="297" spans="7:13">
      <c r="G297" s="36">
        <v>50891</v>
      </c>
      <c r="H297" s="40">
        <v>6.5406026530612245</v>
      </c>
      <c r="I297" s="40">
        <v>6.469458961881589</v>
      </c>
      <c r="J297" s="40">
        <v>6.591018157598115</v>
      </c>
      <c r="K297" s="160">
        <f t="shared" si="10"/>
        <v>2039</v>
      </c>
      <c r="L297" s="4"/>
      <c r="M297" s="4"/>
    </row>
    <row r="298" spans="7:13">
      <c r="G298" s="36">
        <v>50922</v>
      </c>
      <c r="H298" s="40">
        <v>6.5765210204081628</v>
      </c>
      <c r="I298" s="40">
        <v>6.5050429034874284</v>
      </c>
      <c r="J298" s="40">
        <v>6.6219639512245108</v>
      </c>
      <c r="K298" s="160">
        <f t="shared" si="10"/>
        <v>2039</v>
      </c>
      <c r="L298" s="4"/>
      <c r="M298" s="4"/>
    </row>
    <row r="299" spans="7:13">
      <c r="G299" s="36">
        <v>50952</v>
      </c>
      <c r="H299" s="40">
        <v>6.9714189795918369</v>
      </c>
      <c r="I299" s="40">
        <v>6.7904240875912407</v>
      </c>
      <c r="J299" s="40">
        <v>7.0236444512757457</v>
      </c>
      <c r="K299" s="160">
        <f t="shared" si="10"/>
        <v>2039</v>
      </c>
      <c r="L299" s="4"/>
      <c r="M299" s="4"/>
    </row>
    <row r="300" spans="7:13">
      <c r="G300" s="36">
        <v>50983</v>
      </c>
      <c r="H300" s="40">
        <v>7.0252965306122448</v>
      </c>
      <c r="I300" s="40">
        <v>6.8439520681265202</v>
      </c>
      <c r="J300" s="40">
        <v>7.0777483553642799</v>
      </c>
      <c r="K300" s="160">
        <f t="shared" si="10"/>
        <v>2039</v>
      </c>
      <c r="L300" s="4"/>
      <c r="M300" s="4"/>
    </row>
    <row r="301" spans="7:13">
      <c r="G301" s="36">
        <v>51014</v>
      </c>
      <c r="H301" s="40">
        <v>6.7021332653061219</v>
      </c>
      <c r="I301" s="40">
        <v>6.5407282238442814</v>
      </c>
      <c r="J301" s="40">
        <v>6.7481039245824368</v>
      </c>
      <c r="K301" s="160">
        <f t="shared" si="10"/>
        <v>2039</v>
      </c>
      <c r="L301" s="4"/>
      <c r="M301" s="4"/>
    </row>
    <row r="302" spans="7:13">
      <c r="G302" s="36">
        <v>51044</v>
      </c>
      <c r="H302" s="40">
        <v>6.791929183673469</v>
      </c>
      <c r="I302" s="40">
        <v>6.6120988645579883</v>
      </c>
      <c r="J302" s="40">
        <v>6.8434005738292862</v>
      </c>
      <c r="K302" s="160">
        <f t="shared" si="10"/>
        <v>2039</v>
      </c>
      <c r="L302" s="4"/>
      <c r="M302" s="4"/>
    </row>
    <row r="303" spans="7:13">
      <c r="G303" s="36">
        <v>51075</v>
      </c>
      <c r="H303" s="40">
        <v>7.0073373469387752</v>
      </c>
      <c r="I303" s="40">
        <v>6.9687493106244922</v>
      </c>
      <c r="J303" s="40">
        <v>7.0392198176042635</v>
      </c>
      <c r="K303" s="160">
        <f t="shared" si="10"/>
        <v>2039</v>
      </c>
      <c r="L303" s="4"/>
      <c r="M303" s="4"/>
    </row>
    <row r="304" spans="7:13">
      <c r="G304" s="36">
        <v>51105</v>
      </c>
      <c r="H304" s="40">
        <v>7.5459087755102034</v>
      </c>
      <c r="I304" s="40">
        <v>7.5216690186536894</v>
      </c>
      <c r="J304" s="40">
        <v>7.5826156573419405</v>
      </c>
      <c r="K304" s="160">
        <f t="shared" si="10"/>
        <v>2039</v>
      </c>
      <c r="L304" s="4"/>
      <c r="M304" s="4"/>
    </row>
    <row r="305" spans="7:13">
      <c r="G305" s="36">
        <v>51136</v>
      </c>
      <c r="H305" s="40">
        <v>7.6020312244897958</v>
      </c>
      <c r="I305" s="40">
        <v>7.6317663422546627</v>
      </c>
      <c r="J305" s="40">
        <v>7.6557788912798452</v>
      </c>
      <c r="K305" s="160">
        <f t="shared" si="9"/>
        <v>2040</v>
      </c>
      <c r="L305" s="4"/>
      <c r="M305" s="4"/>
    </row>
    <row r="306" spans="7:13">
      <c r="G306" s="36">
        <v>51167</v>
      </c>
      <c r="H306" s="40">
        <v>7.6020312244897958</v>
      </c>
      <c r="I306" s="40">
        <v>7.5952699918896993</v>
      </c>
      <c r="J306" s="40">
        <v>7.5979860846398202</v>
      </c>
      <c r="K306" s="160">
        <f t="shared" si="9"/>
        <v>2040</v>
      </c>
      <c r="L306" s="4"/>
      <c r="M306" s="4"/>
    </row>
    <row r="307" spans="7:13">
      <c r="G307" s="36">
        <v>51196</v>
      </c>
      <c r="H307" s="40">
        <v>7.235092448979592</v>
      </c>
      <c r="I307" s="40">
        <v>7.1943170316301694</v>
      </c>
      <c r="J307" s="40">
        <v>7.2269439696690245</v>
      </c>
      <c r="K307" s="160">
        <f t="shared" si="9"/>
        <v>2040</v>
      </c>
      <c r="L307" s="4"/>
      <c r="M307" s="4"/>
    </row>
    <row r="308" spans="7:13">
      <c r="G308" s="36">
        <v>51227</v>
      </c>
      <c r="H308" s="40">
        <v>6.9048883673469392</v>
      </c>
      <c r="I308" s="40">
        <v>6.8297590429845902</v>
      </c>
      <c r="J308" s="40">
        <v>6.951710851521673</v>
      </c>
      <c r="K308" s="160">
        <f t="shared" si="9"/>
        <v>2040</v>
      </c>
      <c r="L308" s="4"/>
      <c r="M308" s="4"/>
    </row>
    <row r="309" spans="7:13">
      <c r="G309" s="36">
        <v>51257</v>
      </c>
      <c r="H309" s="40">
        <v>6.8131536734693876</v>
      </c>
      <c r="I309" s="40">
        <v>6.7386195458231954</v>
      </c>
      <c r="J309" s="40">
        <v>6.8647142330156781</v>
      </c>
      <c r="K309" s="160">
        <f t="shared" si="9"/>
        <v>2040</v>
      </c>
      <c r="L309" s="4"/>
      <c r="M309" s="4"/>
    </row>
    <row r="310" spans="7:13">
      <c r="G310" s="36">
        <v>51288</v>
      </c>
      <c r="H310" s="40">
        <v>6.8865210204081633</v>
      </c>
      <c r="I310" s="40">
        <v>6.7568677210056771</v>
      </c>
      <c r="J310" s="40">
        <v>6.9332663387642182</v>
      </c>
      <c r="K310" s="160">
        <f t="shared" si="9"/>
        <v>2040</v>
      </c>
      <c r="L310" s="4"/>
      <c r="M310" s="4"/>
    </row>
    <row r="311" spans="7:13">
      <c r="G311" s="36">
        <v>51318</v>
      </c>
      <c r="H311" s="40">
        <v>7.235092448979592</v>
      </c>
      <c r="I311" s="40">
        <v>7.0485343876723432</v>
      </c>
      <c r="J311" s="40">
        <v>7.2884256788605395</v>
      </c>
      <c r="K311" s="160">
        <f t="shared" si="9"/>
        <v>2040</v>
      </c>
      <c r="L311" s="4"/>
      <c r="M311" s="4"/>
    </row>
    <row r="312" spans="7:13">
      <c r="G312" s="36">
        <v>51349</v>
      </c>
      <c r="H312" s="40">
        <v>7.2534597959183671</v>
      </c>
      <c r="I312" s="40">
        <v>7.084929359286293</v>
      </c>
      <c r="J312" s="40">
        <v>7.3068701916179934</v>
      </c>
      <c r="K312" s="160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6.8865210204081633</v>
      </c>
      <c r="I313" s="40">
        <v>6.7022245742092448</v>
      </c>
      <c r="J313" s="40">
        <v>6.9332663387642182</v>
      </c>
      <c r="K313" s="160">
        <f t="shared" si="11"/>
        <v>2040</v>
      </c>
      <c r="L313" s="4"/>
      <c r="M313" s="4"/>
    </row>
    <row r="314" spans="7:13">
      <c r="G314" s="36">
        <v>51410</v>
      </c>
      <c r="H314" s="40">
        <v>6.9048883673469392</v>
      </c>
      <c r="I314" s="40">
        <v>6.7386195458231954</v>
      </c>
      <c r="J314" s="40">
        <v>6.9568343272876323</v>
      </c>
      <c r="K314" s="160">
        <f t="shared" si="11"/>
        <v>2040</v>
      </c>
      <c r="L314" s="4"/>
      <c r="M314" s="4"/>
    </row>
    <row r="315" spans="7:13">
      <c r="G315" s="36">
        <v>51441</v>
      </c>
      <c r="H315" s="40">
        <v>7.1984597959183674</v>
      </c>
      <c r="I315" s="40">
        <v>7.1031775344687746</v>
      </c>
      <c r="J315" s="40">
        <v>7.2311452197971109</v>
      </c>
      <c r="K315" s="160">
        <f t="shared" si="11"/>
        <v>2040</v>
      </c>
      <c r="L315" s="4"/>
      <c r="M315" s="4"/>
    </row>
    <row r="316" spans="7:13">
      <c r="G316" s="36">
        <v>51471</v>
      </c>
      <c r="H316" s="40">
        <v>7.5653985714285712</v>
      </c>
      <c r="I316" s="40">
        <v>7.5952699918896993</v>
      </c>
      <c r="J316" s="40">
        <v>7.6021873347679074</v>
      </c>
      <c r="K316" s="160">
        <f t="shared" si="11"/>
        <v>2040</v>
      </c>
      <c r="L316" s="4"/>
      <c r="M316" s="4"/>
    </row>
    <row r="317" spans="7:13">
      <c r="G317" s="36">
        <v>51502</v>
      </c>
      <c r="H317" s="40">
        <v>7.7695822448979586</v>
      </c>
      <c r="I317" s="40">
        <v>7.7989399026763984</v>
      </c>
      <c r="J317" s="40">
        <v>7.8239313659186394</v>
      </c>
      <c r="K317" s="160">
        <f t="shared" si="11"/>
        <v>2041</v>
      </c>
      <c r="L317" s="4"/>
      <c r="M317" s="4"/>
    </row>
    <row r="318" spans="7:13">
      <c r="G318" s="36">
        <v>51533</v>
      </c>
      <c r="H318" s="40">
        <v>7.7695822448979586</v>
      </c>
      <c r="I318" s="40">
        <v>7.7617339010543382</v>
      </c>
      <c r="J318" s="40">
        <v>7.7662410287939343</v>
      </c>
      <c r="K318" s="160">
        <f t="shared" si="11"/>
        <v>2041</v>
      </c>
      <c r="L318" s="4"/>
      <c r="M318" s="4"/>
    </row>
    <row r="319" spans="7:13">
      <c r="G319" s="36">
        <v>51561</v>
      </c>
      <c r="H319" s="40">
        <v>7.3945822448979595</v>
      </c>
      <c r="I319" s="40">
        <v>7.3518596107055956</v>
      </c>
      <c r="J319" s="40">
        <v>7.3871038221129224</v>
      </c>
      <c r="K319" s="160">
        <f t="shared" si="11"/>
        <v>2041</v>
      </c>
      <c r="L319" s="4"/>
      <c r="M319" s="4"/>
    </row>
    <row r="320" spans="7:13">
      <c r="G320" s="36">
        <v>51592</v>
      </c>
      <c r="H320" s="40">
        <v>7.0570312244897959</v>
      </c>
      <c r="I320" s="40">
        <v>6.9792927007299266</v>
      </c>
      <c r="J320" s="40">
        <v>7.1044928988625884</v>
      </c>
      <c r="K320" s="160">
        <f t="shared" si="11"/>
        <v>2041</v>
      </c>
      <c r="L320" s="4"/>
      <c r="M320" s="4"/>
    </row>
    <row r="321" spans="7:13">
      <c r="G321" s="36">
        <v>51622</v>
      </c>
      <c r="H321" s="40">
        <v>6.9633577551020407</v>
      </c>
      <c r="I321" s="40">
        <v>6.8862270072992695</v>
      </c>
      <c r="J321" s="40">
        <v>7.0155493595655294</v>
      </c>
      <c r="K321" s="160">
        <f t="shared" si="11"/>
        <v>2041</v>
      </c>
      <c r="L321" s="4"/>
      <c r="M321" s="4"/>
    </row>
    <row r="322" spans="7:13">
      <c r="G322" s="36">
        <v>51653</v>
      </c>
      <c r="H322" s="40">
        <v>7.0383577551020409</v>
      </c>
      <c r="I322" s="40">
        <v>6.9047793187347928</v>
      </c>
      <c r="J322" s="40">
        <v>7.0857409775591762</v>
      </c>
      <c r="K322" s="160">
        <f t="shared" si="11"/>
        <v>2041</v>
      </c>
      <c r="L322" s="4"/>
      <c r="M322" s="4"/>
    </row>
    <row r="323" spans="7:13">
      <c r="G323" s="36">
        <v>51683</v>
      </c>
      <c r="H323" s="40">
        <v>7.3945822448979595</v>
      </c>
      <c r="I323" s="40">
        <v>7.202832846715328</v>
      </c>
      <c r="J323" s="40">
        <v>7.4485855313044373</v>
      </c>
      <c r="K323" s="160">
        <f t="shared" si="11"/>
        <v>2041</v>
      </c>
      <c r="L323" s="4"/>
      <c r="M323" s="4"/>
    </row>
    <row r="324" spans="7:13">
      <c r="G324" s="36">
        <v>51714</v>
      </c>
      <c r="H324" s="40">
        <v>7.4133577551020409</v>
      </c>
      <c r="I324" s="40">
        <v>7.2401402270884017</v>
      </c>
      <c r="J324" s="40">
        <v>7.4674399221231695</v>
      </c>
      <c r="K324" s="160">
        <f t="shared" si="11"/>
        <v>2041</v>
      </c>
      <c r="L324" s="4"/>
      <c r="M324" s="4"/>
    </row>
    <row r="325" spans="7:13">
      <c r="G325" s="36">
        <v>51745</v>
      </c>
      <c r="H325" s="40">
        <v>7.0383577551020409</v>
      </c>
      <c r="I325" s="40">
        <v>6.8489196269261958</v>
      </c>
      <c r="J325" s="40">
        <v>7.0857409775591762</v>
      </c>
      <c r="K325" s="160">
        <f t="shared" si="11"/>
        <v>2041</v>
      </c>
      <c r="L325" s="4"/>
      <c r="M325" s="4"/>
    </row>
    <row r="326" spans="7:13">
      <c r="G326" s="36">
        <v>51775</v>
      </c>
      <c r="H326" s="40">
        <v>7.0570312244897959</v>
      </c>
      <c r="I326" s="40">
        <v>6.8862270072992695</v>
      </c>
      <c r="J326" s="40">
        <v>7.1096163746285486</v>
      </c>
      <c r="K326" s="160">
        <f t="shared" si="11"/>
        <v>2041</v>
      </c>
      <c r="L326" s="4"/>
      <c r="M326" s="4"/>
    </row>
    <row r="327" spans="7:13">
      <c r="G327" s="36">
        <v>51806</v>
      </c>
      <c r="H327" s="40">
        <v>7.3570312244897966</v>
      </c>
      <c r="I327" s="40">
        <v>7.2587939172749385</v>
      </c>
      <c r="J327" s="40">
        <v>7.3903828466031358</v>
      </c>
      <c r="K327" s="160">
        <f t="shared" si="11"/>
        <v>2041</v>
      </c>
      <c r="L327" s="4"/>
      <c r="M327" s="4"/>
    </row>
    <row r="328" spans="7:13">
      <c r="G328" s="36">
        <v>51836</v>
      </c>
      <c r="H328" s="40">
        <v>7.7320312244897957</v>
      </c>
      <c r="I328" s="40">
        <v>7.7617339010543382</v>
      </c>
      <c r="J328" s="40">
        <v>7.7695200532841486</v>
      </c>
      <c r="K328" s="160">
        <f t="shared" si="11"/>
        <v>2041</v>
      </c>
      <c r="L328" s="4"/>
      <c r="M328" s="4"/>
    </row>
    <row r="329" spans="7:13">
      <c r="G329" s="36">
        <v>51867</v>
      </c>
      <c r="H329" s="40">
        <v>7.9407046938775503</v>
      </c>
      <c r="I329" s="40">
        <v>7.9698644768856441</v>
      </c>
      <c r="J329" s="40">
        <v>7.9958752126242452</v>
      </c>
      <c r="K329" s="160">
        <f t="shared" ref="K329:K340" si="12">YEAR(G329)</f>
        <v>2042</v>
      </c>
    </row>
    <row r="330" spans="7:13">
      <c r="G330" s="36">
        <v>51898</v>
      </c>
      <c r="H330" s="40">
        <v>7.9407046938775503</v>
      </c>
      <c r="I330" s="40">
        <v>7.9317460665044601</v>
      </c>
      <c r="J330" s="40">
        <v>7.9380824059842201</v>
      </c>
      <c r="K330" s="160">
        <f t="shared" si="12"/>
        <v>2042</v>
      </c>
    </row>
    <row r="331" spans="7:13">
      <c r="G331" s="36">
        <v>51926</v>
      </c>
      <c r="H331" s="40">
        <v>7.5574393877551023</v>
      </c>
      <c r="I331" s="40">
        <v>7.5129504460665038</v>
      </c>
      <c r="J331" s="40">
        <v>7.5506451685623537</v>
      </c>
      <c r="K331" s="160">
        <f t="shared" si="12"/>
        <v>2042</v>
      </c>
    </row>
    <row r="332" spans="7:13">
      <c r="G332" s="36">
        <v>51957</v>
      </c>
      <c r="H332" s="40">
        <v>7.2125414285714289</v>
      </c>
      <c r="I332" s="40">
        <v>7.1321718572587178</v>
      </c>
      <c r="J332" s="40">
        <v>7.2606564402090381</v>
      </c>
      <c r="K332" s="160">
        <f t="shared" si="12"/>
        <v>2042</v>
      </c>
    </row>
    <row r="333" spans="7:13">
      <c r="G333" s="36">
        <v>51987</v>
      </c>
      <c r="H333" s="40">
        <v>7.1167251020408164</v>
      </c>
      <c r="I333" s="40">
        <v>7.0369772100567713</v>
      </c>
      <c r="J333" s="40">
        <v>7.1695610410902768</v>
      </c>
      <c r="K333" s="160">
        <f t="shared" si="12"/>
        <v>2042</v>
      </c>
    </row>
    <row r="334" spans="7:13">
      <c r="G334" s="36">
        <v>52018</v>
      </c>
      <c r="H334" s="40">
        <v>7.1934597959183675</v>
      </c>
      <c r="I334" s="40">
        <v>7.0560364152473634</v>
      </c>
      <c r="J334" s="40">
        <v>7.2414946408443495</v>
      </c>
      <c r="K334" s="160">
        <f t="shared" si="12"/>
        <v>2042</v>
      </c>
    </row>
    <row r="335" spans="7:13">
      <c r="G335" s="36">
        <v>52048</v>
      </c>
      <c r="H335" s="40">
        <v>7.5574393877551023</v>
      </c>
      <c r="I335" s="40">
        <v>7.3606795620437957</v>
      </c>
      <c r="J335" s="40">
        <v>7.6121268777538686</v>
      </c>
      <c r="K335" s="160">
        <f t="shared" si="12"/>
        <v>2042</v>
      </c>
    </row>
    <row r="336" spans="7:13">
      <c r="G336" s="36">
        <v>52079</v>
      </c>
      <c r="H336" s="40">
        <v>7.5766230612244891</v>
      </c>
      <c r="I336" s="40">
        <v>7.3986965936739653</v>
      </c>
      <c r="J336" s="40">
        <v>7.6313911466338764</v>
      </c>
      <c r="K336" s="160">
        <f t="shared" si="12"/>
        <v>2042</v>
      </c>
    </row>
    <row r="337" spans="7:11">
      <c r="G337" s="36">
        <v>52110</v>
      </c>
      <c r="H337" s="40">
        <v>0</v>
      </c>
      <c r="I337" s="40">
        <v>0</v>
      </c>
      <c r="J337" s="40">
        <v>0</v>
      </c>
      <c r="K337" s="160">
        <f t="shared" si="12"/>
        <v>2042</v>
      </c>
    </row>
    <row r="338" spans="7:11">
      <c r="G338" s="36">
        <v>52140</v>
      </c>
      <c r="H338" s="40">
        <v>0</v>
      </c>
      <c r="I338" s="40">
        <v>0</v>
      </c>
      <c r="J338" s="40">
        <v>0</v>
      </c>
      <c r="K338" s="160">
        <f t="shared" si="12"/>
        <v>2042</v>
      </c>
    </row>
    <row r="339" spans="7:11">
      <c r="G339" s="36">
        <v>52171</v>
      </c>
      <c r="H339" s="40">
        <v>0</v>
      </c>
      <c r="I339" s="40">
        <v>0</v>
      </c>
      <c r="J339" s="40">
        <v>0</v>
      </c>
      <c r="K339" s="160">
        <f t="shared" si="12"/>
        <v>2042</v>
      </c>
    </row>
    <row r="340" spans="7:11">
      <c r="G340" s="36">
        <v>52201</v>
      </c>
      <c r="H340" s="40">
        <v>0</v>
      </c>
      <c r="I340" s="40">
        <v>0</v>
      </c>
      <c r="J340" s="40">
        <v>0</v>
      </c>
      <c r="K340" s="160">
        <f t="shared" si="12"/>
        <v>2042</v>
      </c>
    </row>
    <row r="341" spans="7:11">
      <c r="G341" s="36">
        <v>0</v>
      </c>
      <c r="H341" s="40" t="e">
        <v>#N/A</v>
      </c>
      <c r="I341" s="40" t="e">
        <v>#N/A</v>
      </c>
      <c r="J341" s="40" t="e">
        <v>#N/A</v>
      </c>
      <c r="K341" s="160">
        <f t="shared" ref="K341:K343" si="13">YEAR(G341)</f>
        <v>1900</v>
      </c>
    </row>
    <row r="342" spans="7:11">
      <c r="G342" s="36">
        <v>0</v>
      </c>
      <c r="H342" s="40" t="e">
        <v>#N/A</v>
      </c>
      <c r="I342" s="40" t="e">
        <v>#N/A</v>
      </c>
      <c r="J342" s="40" t="e">
        <v>#N/A</v>
      </c>
      <c r="K342" s="160">
        <f t="shared" si="13"/>
        <v>1900</v>
      </c>
    </row>
    <row r="343" spans="7:11">
      <c r="G343" s="36">
        <v>0</v>
      </c>
      <c r="H343" s="40" t="e">
        <v>#N/A</v>
      </c>
      <c r="I343" s="40" t="e">
        <v>#N/A</v>
      </c>
      <c r="J343" s="40" t="e">
        <v>#N/A</v>
      </c>
      <c r="K343" s="160">
        <f t="shared" si="13"/>
        <v>1900</v>
      </c>
    </row>
    <row r="344" spans="7:11">
      <c r="G344" s="36"/>
      <c r="H344" s="40"/>
      <c r="K344" s="160"/>
    </row>
    <row r="345" spans="7:11">
      <c r="G345" s="36"/>
      <c r="H345" s="40"/>
      <c r="K345" s="160"/>
    </row>
  </sheetData>
  <phoneticPr fontId="7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zoomScale="70" zoomScaleNormal="70" zoomScaleSheetLayoutView="85" workbookViewId="0">
      <pane xSplit="2" ySplit="12" topLeftCell="E13" activePane="bottomRight" state="frozen"/>
      <selection activeCell="C14" sqref="C14"/>
      <selection pane="topRight" activeCell="C14" sqref="C14"/>
      <selection pane="bottomLeft" activeCell="C14" sqref="C14"/>
      <selection pane="bottomRight" activeCell="F35" sqref="F35"/>
    </sheetView>
  </sheetViews>
  <sheetFormatPr defaultColWidth="9.33203125" defaultRowHeight="12.75" outlineLevelRow="1"/>
  <cols>
    <col min="1" max="1" width="18.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6" width="28.6640625" style="73" customWidth="1"/>
    <col min="17" max="17" width="28" style="73" customWidth="1"/>
    <col min="18" max="19" width="9.33203125" style="73"/>
    <col min="20" max="20" width="15.1640625" style="73" bestFit="1" customWidth="1"/>
    <col min="21" max="16384" width="9.33203125" style="73"/>
  </cols>
  <sheetData>
    <row r="1" spans="1:18" s="4" customFormat="1" ht="15.75" hidden="1">
      <c r="B1" s="1" t="s">
        <v>52</v>
      </c>
      <c r="C1" s="1"/>
      <c r="D1" s="12"/>
      <c r="E1" s="12"/>
      <c r="F1" s="12"/>
      <c r="G1" s="12"/>
      <c r="H1" s="37"/>
      <c r="I1" s="150"/>
      <c r="J1" s="150"/>
      <c r="K1" s="150"/>
    </row>
    <row r="2" spans="1:18" ht="5.25" customHeight="1"/>
    <row r="3" spans="1:18" ht="15.75">
      <c r="B3" s="1" t="str">
        <f>"Table "&amp;RIGHT('Table 4'!B3,1)+1</f>
        <v>Table 5</v>
      </c>
      <c r="C3" s="101"/>
      <c r="D3" s="101"/>
      <c r="E3" s="101"/>
      <c r="F3" s="101"/>
      <c r="G3" s="101"/>
      <c r="M3" s="73" t="s">
        <v>76</v>
      </c>
      <c r="O3" s="181"/>
    </row>
    <row r="4" spans="1:18">
      <c r="B4" s="101" t="str">
        <f ca="1">'Table 1'!B5</f>
        <v>QF - Sch37 - UT - Solar T - 10.0 MW and 31.1% CF</v>
      </c>
      <c r="C4" s="101"/>
      <c r="D4" s="101"/>
      <c r="E4" s="101"/>
      <c r="F4" s="101"/>
      <c r="G4" s="101"/>
      <c r="M4" s="74" t="s">
        <v>194</v>
      </c>
      <c r="P4" s="163" t="s">
        <v>167</v>
      </c>
      <c r="Q4" s="163" t="s">
        <v>168</v>
      </c>
      <c r="R4" s="163" t="s">
        <v>169</v>
      </c>
    </row>
    <row r="5" spans="1:18">
      <c r="B5" s="101" t="str">
        <f>TEXT($K$5,"MMMM YYYY")&amp;"  through  "&amp;TEXT($K$6,"MMMM YYYY")</f>
        <v>January 2018  through  December 2037</v>
      </c>
      <c r="C5" s="101"/>
      <c r="D5" s="101"/>
      <c r="E5" s="101"/>
      <c r="F5" s="101"/>
      <c r="G5" s="101"/>
      <c r="J5" s="73" t="s">
        <v>57</v>
      </c>
      <c r="K5" s="291">
        <f>MIN(K13:K24)</f>
        <v>43101</v>
      </c>
      <c r="M5" s="73" t="s">
        <v>58</v>
      </c>
      <c r="O5" s="4" t="s">
        <v>154</v>
      </c>
      <c r="P5" s="6">
        <f>MATCH('Table 5'!K5,'Table 5'!$B$12:$B$264,FALSE)+ROW('Table 5'!$B$11)</f>
        <v>13</v>
      </c>
      <c r="Q5" s="6">
        <f>P5+12</f>
        <v>25</v>
      </c>
      <c r="R5" s="6">
        <f>Q5</f>
        <v>25</v>
      </c>
    </row>
    <row r="6" spans="1:18">
      <c r="B6" s="101" t="s">
        <v>59</v>
      </c>
      <c r="C6" s="101"/>
      <c r="D6" s="101"/>
      <c r="E6" s="101"/>
      <c r="F6" s="101"/>
      <c r="G6" s="101"/>
      <c r="J6" s="73" t="s">
        <v>60</v>
      </c>
      <c r="K6" s="291">
        <f>EDATE(K5,239)</f>
        <v>50375</v>
      </c>
      <c r="M6" s="74">
        <v>10</v>
      </c>
      <c r="N6" s="73" t="s">
        <v>41</v>
      </c>
      <c r="O6" s="6" t="s">
        <v>155</v>
      </c>
      <c r="P6">
        <f>P5+179</f>
        <v>192</v>
      </c>
      <c r="Q6" s="73">
        <f>P6+12</f>
        <v>204</v>
      </c>
      <c r="R6" s="73">
        <f>Q6+5*12</f>
        <v>264</v>
      </c>
    </row>
    <row r="7" spans="1:18">
      <c r="A7" s="163" t="str">
        <f>"15 Year Starting "&amp;YEAR($K$5)+1</f>
        <v>15 Year Starting 2019</v>
      </c>
      <c r="B7" s="269"/>
      <c r="C7" s="75">
        <f ca="1">NPV($K$9,INDIRECT("C"&amp;$Q$5&amp;":C"&amp;$Q$6))</f>
        <v>5550089.7876049364</v>
      </c>
      <c r="D7" s="75">
        <f ca="1">NPV($K$9,INDIRECT("d"&amp;$Q$5&amp;":d"&amp;$Q$6))</f>
        <v>2614656.1952569806</v>
      </c>
      <c r="E7" s="75">
        <f ca="1">NPV($K$9,INDIRECT("e"&amp;$Q$5&amp;":e"&amp;$Q$6))</f>
        <v>8164745.9828619147</v>
      </c>
      <c r="F7" s="75">
        <f ca="1">NPV($K$9,INDIRECT("f"&amp;$Q$5&amp;":f"&amp;$Q$6))</f>
        <v>253749.29023912412</v>
      </c>
      <c r="G7" s="139">
        <f ca="1">($C7+D7)/$F7</f>
        <v>32.17642884899405</v>
      </c>
      <c r="M7" s="170">
        <f ca="1">SUM(OFFSET(F12,MATCH(K5,B13:B24,0),0,12))/(EDATE(K5,12)-K5)/24/Study_MW</f>
        <v>0.31060683789954335</v>
      </c>
      <c r="N7" s="130" t="s">
        <v>46</v>
      </c>
    </row>
    <row r="8" spans="1:18">
      <c r="A8" s="163"/>
      <c r="B8" s="163" t="str">
        <f>"Nominal NPV at "&amp;TEXT(J9,"0.00%")&amp;" Discount Rate"</f>
        <v>Nominal NPV at 6.57% Discount Rate</v>
      </c>
      <c r="J8" s="73" t="str">
        <f>'Table 1'!I38</f>
        <v>Discount Rate - 2017 IRP</v>
      </c>
    </row>
    <row r="9" spans="1:18">
      <c r="A9" s="163" t="str">
        <f>"15 Year Starting "&amp;YEAR($K$5)</f>
        <v>15 Year Starting 2018</v>
      </c>
      <c r="C9" s="75">
        <f ca="1">NPV($K$9,INDIRECT("C"&amp;$P$5&amp;":C"&amp;$P$6))</f>
        <v>5725972.1797936819</v>
      </c>
      <c r="D9" s="75">
        <f ca="1">NPV($K$9,INDIRECT("d"&amp;$P$5&amp;":d"&amp;$P$6))</f>
        <v>1669674.2212882263</v>
      </c>
      <c r="E9" s="75">
        <f ca="1">NPV($K$9,INDIRECT("e"&amp;$P$5&amp;":e"&amp;$P$6))</f>
        <v>7395646.4010819094</v>
      </c>
      <c r="F9" s="75">
        <f ca="1">NPV($K$9,INDIRECT("f"&amp;$P$5&amp;":f"&amp;$P$6))</f>
        <v>255015.47786306092</v>
      </c>
      <c r="G9" s="139">
        <f ca="1">($C9+D9)/$F9</f>
        <v>29.000774631621567</v>
      </c>
      <c r="J9" s="167">
        <f>'Table 1'!I39</f>
        <v>6.5699999999999995E-2</v>
      </c>
      <c r="K9" s="141">
        <f>((1+J9)^(1/12))-1</f>
        <v>5.3167389786501484E-3</v>
      </c>
    </row>
    <row r="10" spans="1:18">
      <c r="A10" s="163" t="str">
        <f>"20 Year Starting "&amp;YEAR($K$5)+1</f>
        <v>20 Year Starting 2019</v>
      </c>
      <c r="C10" s="75">
        <f ca="1">NPV($K$9,INDIRECT("C"&amp;$R$5&amp;":C"&amp;$R$6))</f>
        <v>5530830.1065611998</v>
      </c>
      <c r="D10" s="75">
        <f ca="1">NPV($K$9,INDIRECT("d"&amp;$R$5&amp;":d"&amp;$R$6))</f>
        <v>6313218.9574410794</v>
      </c>
      <c r="E10" s="75">
        <f ca="1">NPV($K$9,INDIRECT("e"&amp;$R$5&amp;":e"&amp;$R$6))</f>
        <v>11844049.064002287</v>
      </c>
      <c r="F10" s="75">
        <f ca="1">NPV($K$9,INDIRECT("f"&amp;$R$5&amp;":f"&amp;$R$6))</f>
        <v>294805.53083866154</v>
      </c>
      <c r="G10" s="139">
        <f ca="1">($C10+D10)/$F10</f>
        <v>40.175803453579647</v>
      </c>
      <c r="N10" s="76"/>
    </row>
    <row r="11" spans="1:18">
      <c r="B11" s="140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1:18">
      <c r="B12" s="84" t="s">
        <v>63</v>
      </c>
      <c r="C12" s="78" t="s">
        <v>64</v>
      </c>
      <c r="D12" s="82" t="str">
        <f>TEXT((SUM(F25:F72)/(8760*3+8784))/Study_MW,"0.0%")&amp;" CF"</f>
        <v>30.7% CF</v>
      </c>
      <c r="E12" s="83" t="s">
        <v>69</v>
      </c>
      <c r="F12" s="84" t="s">
        <v>65</v>
      </c>
      <c r="G12" s="82" t="str">
        <f>D12</f>
        <v>30.7%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3" t="s">
        <v>62</v>
      </c>
      <c r="Q12" s="73" t="s">
        <v>133</v>
      </c>
      <c r="R12" s="73" t="s">
        <v>134</v>
      </c>
    </row>
    <row r="13" spans="1:18">
      <c r="B13" s="91">
        <f>[7]NPC!$F$3</f>
        <v>43101</v>
      </c>
      <c r="C13" s="86">
        <f>IF(F13="","",-INDEX([7]Delta!$F$1:$EE$997,$L$13,$I13))</f>
        <v>25598.466344729066</v>
      </c>
      <c r="D13" s="87">
        <f>IF(ISNUMBER($F13),VLOOKUP($J13,'Table 1'!$B$13:$C$33,2,FALSE)/12*1000*Study_MW,"")</f>
        <v>0</v>
      </c>
      <c r="E13" s="88">
        <f>IF(ISNUMBER(C13+D13),C13+D13,"")</f>
        <v>25598.466344729066</v>
      </c>
      <c r="F13" s="86">
        <f>IF(INDEX([7]Delta!$F$1:$EE$997,$L$14,$I13)=0,"",INDEX([7]Delta!$F$1:$EE$997,$L$14,$I13))</f>
        <v>1316.787</v>
      </c>
      <c r="G13" s="89">
        <f>IF(ISNUMBER($F13),E13/$F13,"")</f>
        <v>19.440096496038514</v>
      </c>
      <c r="I13" s="77">
        <v>1</v>
      </c>
      <c r="J13" s="90">
        <f>YEAR(B13)</f>
        <v>2018</v>
      </c>
      <c r="K13" s="91">
        <f t="shared" ref="K13:K24" si="0">IF(ISNUMBER(F13),B13,"")</f>
        <v>43101</v>
      </c>
      <c r="L13" s="73">
        <f>MATCH(M13,[7]Delta!$A$1:$A$997,FALSE)</f>
        <v>275</v>
      </c>
      <c r="M13" s="73" t="s">
        <v>68</v>
      </c>
    </row>
    <row r="14" spans="1:18">
      <c r="B14" s="95">
        <f t="shared" ref="B14:B77" si="1">EDATE(B13,1)</f>
        <v>43132</v>
      </c>
      <c r="C14" s="92">
        <f>IF(F14="","",-INDEX([7]Delta!$F$1:$EE$997,$L$13,$I14))</f>
        <v>26466.099519073963</v>
      </c>
      <c r="D14" s="88">
        <f>IF(ISNUMBER($F14),VLOOKUP($J14,'Table 1'!$B$13:$C$33,2,FALSE)/12*1000*Study_MW,"")</f>
        <v>0</v>
      </c>
      <c r="E14" s="88">
        <f t="shared" ref="E14:E23" si="2">IF(ISNUMBER(C14+D14),C14+D14,"")</f>
        <v>26466.099519073963</v>
      </c>
      <c r="F14" s="92">
        <f>IF(INDEX([7]Delta!$F$1:$EE$997,$L$14,$I14)=0,"",INDEX([7]Delta!$F$1:$EE$997,$L$14,$I14))</f>
        <v>1473.64</v>
      </c>
      <c r="G14" s="93">
        <f t="shared" ref="G14:G77" si="3">IF(ISNUMBER($F14),E14/$F14,"")</f>
        <v>17.959677749704106</v>
      </c>
      <c r="I14" s="94">
        <f>I13+1</f>
        <v>2</v>
      </c>
      <c r="J14" s="90">
        <f t="shared" ref="J14:J77" si="4">YEAR(B14)</f>
        <v>2018</v>
      </c>
      <c r="K14" s="95">
        <f t="shared" si="0"/>
        <v>43132</v>
      </c>
      <c r="L14" s="73">
        <f>MATCH(M14,[7]Delta!$C$304:$C$507,FALSE)+ROW([7]Delta!$C$303)+2</f>
        <v>363</v>
      </c>
      <c r="M14" s="137" t="str">
        <f>CHOOSE([7]NPC!$EQ$77,[7]NPC!$EI$77,[7]NPC!$EK$77,[7]NPC!$EM$77,[7]NPC!$EO$77)</f>
        <v>QF - Sch37 - UT - Solar T</v>
      </c>
    </row>
    <row r="15" spans="1:18">
      <c r="B15" s="95">
        <f t="shared" si="1"/>
        <v>43160</v>
      </c>
      <c r="C15" s="92">
        <f>IF(F15="","",-INDEX([7]Delta!$F$1:$EE$997,$L$13,$I15))</f>
        <v>39690.010154753923</v>
      </c>
      <c r="D15" s="88">
        <f>IF(ISNUMBER($F15),VLOOKUP($J15,'Table 1'!$B$13:$C$33,2,FALSE)/12*1000*Study_MW,"")</f>
        <v>0</v>
      </c>
      <c r="E15" s="88">
        <f t="shared" si="2"/>
        <v>39690.010154753923</v>
      </c>
      <c r="F15" s="92">
        <f>IF(INDEX([7]Delta!$F$1:$EE$997,$L$14,$I15)=0,"",INDEX([7]Delta!$F$1:$EE$997,$L$14,$I15))</f>
        <v>2295.116</v>
      </c>
      <c r="G15" s="93">
        <f t="shared" si="3"/>
        <v>17.293247990408293</v>
      </c>
      <c r="I15" s="94">
        <f t="shared" ref="I15:I24" si="5">I14+1</f>
        <v>3</v>
      </c>
      <c r="J15" s="90">
        <f t="shared" si="4"/>
        <v>2018</v>
      </c>
      <c r="K15" s="95">
        <f t="shared" si="0"/>
        <v>43160</v>
      </c>
    </row>
    <row r="16" spans="1:18">
      <c r="B16" s="95">
        <f t="shared" si="1"/>
        <v>43191</v>
      </c>
      <c r="C16" s="92">
        <f>IF(F16="","",-INDEX([7]Delta!$F$1:$EE$997,$L$13,$I16))</f>
        <v>42023.96318565309</v>
      </c>
      <c r="D16" s="88">
        <f>IF(ISNUMBER($F16),VLOOKUP($J16,'Table 1'!$B$13:$C$33,2,FALSE)/12*1000*Study_MW,"")</f>
        <v>0</v>
      </c>
      <c r="E16" s="88">
        <f t="shared" si="2"/>
        <v>42023.96318565309</v>
      </c>
      <c r="F16" s="92">
        <f>IF(INDEX([7]Delta!$F$1:$EE$997,$L$14,$I16)=0,"",INDEX([7]Delta!$F$1:$EE$997,$L$14,$I16))</f>
        <v>2650.89</v>
      </c>
      <c r="G16" s="93">
        <f t="shared" si="3"/>
        <v>15.852775175753461</v>
      </c>
      <c r="I16" s="94">
        <f t="shared" si="5"/>
        <v>4</v>
      </c>
      <c r="J16" s="90">
        <f t="shared" si="4"/>
        <v>2018</v>
      </c>
      <c r="K16" s="95">
        <f t="shared" si="0"/>
        <v>43191</v>
      </c>
      <c r="L16" s="90">
        <f>YEAR(B13)</f>
        <v>2018</v>
      </c>
      <c r="M16" s="73">
        <f>SUMIF($J$13:$J$264,L16,$C$13:$C$264)</f>
        <v>533973.37793909013</v>
      </c>
      <c r="N16" s="73">
        <f>SUMIF($J$13:$J$264,L16,$D$13:$D$264)</f>
        <v>0</v>
      </c>
      <c r="O16" s="73">
        <f t="shared" ref="O16:O25" si="6">SUMIF($J$13:$J$264,L16,$F$13:$F$264)</f>
        <v>27209.158999999996</v>
      </c>
      <c r="P16" s="180">
        <f t="shared" ref="P16:P25" si="7">(M16+N16)/O16</f>
        <v>19.624765981891986</v>
      </c>
      <c r="Q16" s="255">
        <f>M16/O16</f>
        <v>19.624765981891986</v>
      </c>
      <c r="R16" s="255">
        <f>IFERROR(N16/O16,0)</f>
        <v>0</v>
      </c>
    </row>
    <row r="17" spans="2:18">
      <c r="B17" s="95">
        <f t="shared" si="1"/>
        <v>43221</v>
      </c>
      <c r="C17" s="92">
        <f>IF(F17="","",-INDEX([7]Delta!$F$1:$EE$997,$L$13,$I17))</f>
        <v>50092.027082815766</v>
      </c>
      <c r="D17" s="88">
        <f>IF(ISNUMBER($F17),VLOOKUP($J17,'Table 1'!$B$13:$C$33,2,FALSE)/12*1000*Study_MW,"")</f>
        <v>0</v>
      </c>
      <c r="E17" s="88">
        <f t="shared" si="2"/>
        <v>50092.027082815766</v>
      </c>
      <c r="F17" s="92">
        <f>IF(INDEX([7]Delta!$F$1:$EE$997,$L$14,$I17)=0,"",INDEX([7]Delta!$F$1:$EE$997,$L$14,$I17))</f>
        <v>3068.5970000000002</v>
      </c>
      <c r="G17" s="93">
        <f t="shared" si="3"/>
        <v>16.324081357967749</v>
      </c>
      <c r="I17" s="94">
        <f t="shared" si="5"/>
        <v>5</v>
      </c>
      <c r="J17" s="90">
        <f t="shared" si="4"/>
        <v>2018</v>
      </c>
      <c r="K17" s="95">
        <f t="shared" si="0"/>
        <v>43221</v>
      </c>
      <c r="L17" s="90">
        <f>L16+1</f>
        <v>2019</v>
      </c>
      <c r="M17" s="73">
        <f>SUMIF($J$13:$J$264,L17,$C$13:$C$264)</f>
        <v>536672.12952703238</v>
      </c>
      <c r="N17" s="73">
        <f t="shared" ref="N17:N36" si="8">SUMIF($J$13:$J$264,L17,$D$13:$D$264)</f>
        <v>0</v>
      </c>
      <c r="O17" s="73">
        <f t="shared" si="6"/>
        <v>27073.124</v>
      </c>
      <c r="P17" s="180">
        <f t="shared" si="7"/>
        <v>19.823058821251376</v>
      </c>
      <c r="Q17" s="255">
        <f t="shared" ref="Q17:Q33" si="9">M17/O17</f>
        <v>19.823058821251376</v>
      </c>
      <c r="R17" s="255">
        <f t="shared" ref="R17:R33" si="10">IFERROR(N17/O17,0)</f>
        <v>0</v>
      </c>
    </row>
    <row r="18" spans="2:18">
      <c r="B18" s="95">
        <f t="shared" si="1"/>
        <v>43252</v>
      </c>
      <c r="C18" s="92">
        <f>IF(F18="","",-INDEX([7]Delta!$F$1:$EE$997,$L$13,$I18))</f>
        <v>51828.380190521479</v>
      </c>
      <c r="D18" s="88">
        <f>IF(ISNUMBER($F18),VLOOKUP($J18,'Table 1'!$B$13:$C$33,2,FALSE)/12*1000*Study_MW,"")</f>
        <v>0</v>
      </c>
      <c r="E18" s="88">
        <f t="shared" si="2"/>
        <v>51828.380190521479</v>
      </c>
      <c r="F18" s="92">
        <f>IF(INDEX([7]Delta!$F$1:$EE$997,$L$14,$I18)=0,"",INDEX([7]Delta!$F$1:$EE$997,$L$14,$I18))</f>
        <v>3260.07</v>
      </c>
      <c r="G18" s="93">
        <f t="shared" si="3"/>
        <v>15.897934765364386</v>
      </c>
      <c r="I18" s="94">
        <f t="shared" si="5"/>
        <v>6</v>
      </c>
      <c r="J18" s="90">
        <f t="shared" si="4"/>
        <v>2018</v>
      </c>
      <c r="K18" s="95">
        <f t="shared" si="0"/>
        <v>43252</v>
      </c>
      <c r="L18" s="90">
        <f t="shared" ref="L18:L36" si="11">L17+1</f>
        <v>2020</v>
      </c>
      <c r="M18" s="73">
        <f t="shared" ref="M18:M36" si="12">SUMIF($J$13:$J$264,L18,$C$13:$C$264)</f>
        <v>578679.90355338156</v>
      </c>
      <c r="N18" s="73">
        <f t="shared" si="8"/>
        <v>0</v>
      </c>
      <c r="O18" s="73">
        <f t="shared" si="6"/>
        <v>26989.835999999996</v>
      </c>
      <c r="P18" s="180">
        <f t="shared" si="7"/>
        <v>21.440660237927407</v>
      </c>
      <c r="Q18" s="255">
        <f t="shared" si="9"/>
        <v>21.440660237927407</v>
      </c>
      <c r="R18" s="255">
        <f t="shared" si="10"/>
        <v>0</v>
      </c>
    </row>
    <row r="19" spans="2:18">
      <c r="B19" s="95">
        <f t="shared" si="1"/>
        <v>43282</v>
      </c>
      <c r="C19" s="92">
        <f>IF(F19="","",-INDEX([7]Delta!$F$1:$EE$997,$L$13,$I19))</f>
        <v>90835.651005476713</v>
      </c>
      <c r="D19" s="88">
        <f>IF(ISNUMBER($F19),VLOOKUP($J19,'Table 1'!$B$13:$C$33,2,FALSE)/12*1000*Study_MW,"")</f>
        <v>0</v>
      </c>
      <c r="E19" s="88">
        <f t="shared" si="2"/>
        <v>90835.651005476713</v>
      </c>
      <c r="F19" s="92">
        <f>IF(INDEX([7]Delta!$F$1:$EE$997,$L$14,$I19)=0,"",INDEX([7]Delta!$F$1:$EE$997,$L$14,$I19))</f>
        <v>2950.7660000000001</v>
      </c>
      <c r="G19" s="93">
        <f t="shared" si="3"/>
        <v>30.783752763003474</v>
      </c>
      <c r="I19" s="94">
        <f t="shared" si="5"/>
        <v>7</v>
      </c>
      <c r="J19" s="90">
        <f t="shared" si="4"/>
        <v>2018</v>
      </c>
      <c r="K19" s="95">
        <f t="shared" si="0"/>
        <v>43282</v>
      </c>
      <c r="L19" s="90">
        <f t="shared" si="11"/>
        <v>2021</v>
      </c>
      <c r="M19" s="73">
        <f t="shared" si="12"/>
        <v>526023.20288652182</v>
      </c>
      <c r="N19" s="73">
        <f t="shared" si="8"/>
        <v>0</v>
      </c>
      <c r="O19" s="73">
        <f t="shared" si="6"/>
        <v>26803.155999999999</v>
      </c>
      <c r="P19" s="180">
        <f t="shared" si="7"/>
        <v>19.625420338057275</v>
      </c>
      <c r="Q19" s="255">
        <f t="shared" si="9"/>
        <v>19.625420338057275</v>
      </c>
      <c r="R19" s="255">
        <f t="shared" si="10"/>
        <v>0</v>
      </c>
    </row>
    <row r="20" spans="2:18">
      <c r="B20" s="95">
        <f t="shared" si="1"/>
        <v>43313</v>
      </c>
      <c r="C20" s="92">
        <f>IF(F20="","",-INDEX([7]Delta!$F$1:$EE$997,$L$13,$I20))</f>
        <v>72730.987014561892</v>
      </c>
      <c r="D20" s="88">
        <f>IF(ISNUMBER($F20),VLOOKUP($J20,'Table 1'!$B$13:$C$33,2,FALSE)/12*1000*Study_MW,"")</f>
        <v>0</v>
      </c>
      <c r="E20" s="88">
        <f t="shared" si="2"/>
        <v>72730.987014561892</v>
      </c>
      <c r="F20" s="92">
        <f>IF(INDEX([7]Delta!$F$1:$EE$997,$L$14,$I20)=0,"",INDEX([7]Delta!$F$1:$EE$997,$L$14,$I20))</f>
        <v>2955.5709999999999</v>
      </c>
      <c r="G20" s="93">
        <f t="shared" si="3"/>
        <v>24.608100097937722</v>
      </c>
      <c r="I20" s="94">
        <f t="shared" si="5"/>
        <v>8</v>
      </c>
      <c r="J20" s="90">
        <f t="shared" si="4"/>
        <v>2018</v>
      </c>
      <c r="K20" s="95">
        <f t="shared" si="0"/>
        <v>43313</v>
      </c>
      <c r="L20" s="90">
        <f t="shared" si="11"/>
        <v>2022</v>
      </c>
      <c r="M20" s="73">
        <f t="shared" si="12"/>
        <v>558572.75898580253</v>
      </c>
      <c r="N20" s="73">
        <f t="shared" si="8"/>
        <v>0</v>
      </c>
      <c r="O20" s="73">
        <f t="shared" si="6"/>
        <v>26668.893</v>
      </c>
      <c r="P20" s="180">
        <f t="shared" si="7"/>
        <v>20.944729838835176</v>
      </c>
      <c r="Q20" s="255">
        <f t="shared" si="9"/>
        <v>20.944729838835176</v>
      </c>
      <c r="R20" s="255">
        <f t="shared" si="10"/>
        <v>0</v>
      </c>
    </row>
    <row r="21" spans="2:18">
      <c r="B21" s="95">
        <f t="shared" si="1"/>
        <v>43344</v>
      </c>
      <c r="C21" s="92">
        <f>IF(F21="","",-INDEX([7]Delta!$F$1:$EE$997,$L$13,$I21))</f>
        <v>47720.047817796469</v>
      </c>
      <c r="D21" s="88">
        <f>IF(ISNUMBER($F21),VLOOKUP($J21,'Table 1'!$B$13:$C$33,2,FALSE)/12*1000*Study_MW,"")</f>
        <v>0</v>
      </c>
      <c r="E21" s="88">
        <f t="shared" si="2"/>
        <v>47720.047817796469</v>
      </c>
      <c r="F21" s="92">
        <f>IF(INDEX([7]Delta!$F$1:$EE$997,$L$14,$I21)=0,"",INDEX([7]Delta!$F$1:$EE$997,$L$14,$I21))</f>
        <v>2605.3200000000002</v>
      </c>
      <c r="G21" s="93">
        <f t="shared" si="3"/>
        <v>18.316386400824644</v>
      </c>
      <c r="I21" s="94">
        <f t="shared" si="5"/>
        <v>9</v>
      </c>
      <c r="J21" s="90">
        <f t="shared" si="4"/>
        <v>2018</v>
      </c>
      <c r="K21" s="95">
        <f t="shared" si="0"/>
        <v>43344</v>
      </c>
      <c r="L21" s="90">
        <f t="shared" si="11"/>
        <v>2023</v>
      </c>
      <c r="M21" s="73">
        <f t="shared" si="12"/>
        <v>553286.50093729794</v>
      </c>
      <c r="N21" s="73">
        <f t="shared" si="8"/>
        <v>0</v>
      </c>
      <c r="O21" s="73">
        <f t="shared" si="6"/>
        <v>26535.45</v>
      </c>
      <c r="P21" s="180">
        <f t="shared" si="7"/>
        <v>20.85084296430993</v>
      </c>
      <c r="Q21" s="255">
        <f t="shared" si="9"/>
        <v>20.85084296430993</v>
      </c>
      <c r="R21" s="255">
        <f t="shared" si="10"/>
        <v>0</v>
      </c>
    </row>
    <row r="22" spans="2:18">
      <c r="B22" s="95">
        <f t="shared" si="1"/>
        <v>43374</v>
      </c>
      <c r="C22" s="92">
        <f>IF(F22="","",-INDEX([7]Delta!$F$1:$EE$997,$L$13,$I22))</f>
        <v>37016.208110764623</v>
      </c>
      <c r="D22" s="88">
        <f>IF(ISNUMBER($F22),VLOOKUP($J22,'Table 1'!$B$13:$C$33,2,FALSE)/12*1000*Study_MW,"")</f>
        <v>0</v>
      </c>
      <c r="E22" s="88">
        <f t="shared" si="2"/>
        <v>37016.208110764623</v>
      </c>
      <c r="F22" s="92">
        <f>IF(INDEX([7]Delta!$F$1:$EE$997,$L$14,$I22)=0,"",INDEX([7]Delta!$F$1:$EE$997,$L$14,$I22))</f>
        <v>2112.2469999999998</v>
      </c>
      <c r="G22" s="93">
        <f t="shared" si="3"/>
        <v>17.524564177752236</v>
      </c>
      <c r="I22" s="94">
        <f t="shared" si="5"/>
        <v>10</v>
      </c>
      <c r="J22" s="90">
        <f t="shared" si="4"/>
        <v>2018</v>
      </c>
      <c r="K22" s="95">
        <f t="shared" si="0"/>
        <v>43374</v>
      </c>
      <c r="L22" s="90">
        <f t="shared" si="11"/>
        <v>2024</v>
      </c>
      <c r="M22" s="73">
        <f t="shared" si="12"/>
        <v>616511.89637558162</v>
      </c>
      <c r="N22" s="73">
        <f t="shared" si="8"/>
        <v>0</v>
      </c>
      <c r="O22" s="73">
        <f t="shared" si="6"/>
        <v>26453.876</v>
      </c>
      <c r="P22" s="180">
        <f t="shared" si="7"/>
        <v>23.305163159288327</v>
      </c>
      <c r="Q22" s="255">
        <f t="shared" si="9"/>
        <v>23.305163159288327</v>
      </c>
      <c r="R22" s="255">
        <f t="shared" si="10"/>
        <v>0</v>
      </c>
    </row>
    <row r="23" spans="2:18">
      <c r="B23" s="95">
        <f t="shared" si="1"/>
        <v>43405</v>
      </c>
      <c r="C23" s="92">
        <f>IF(F23="","",-INDEX([7]Delta!$F$1:$EE$997,$L$13,$I23))</f>
        <v>24941.840930789709</v>
      </c>
      <c r="D23" s="88">
        <f>IF(F23&lt;&gt;0,VLOOKUP($J23,'Table 1'!$B$13:$C$33,2,FALSE)/12*1000*Study_MW,0)</f>
        <v>0</v>
      </c>
      <c r="E23" s="88">
        <f t="shared" si="2"/>
        <v>24941.840930789709</v>
      </c>
      <c r="F23" s="92">
        <f>IF(INDEX([7]Delta!$F$1:$EE$997,$L$14,$I23)=0,"",INDEX([7]Delta!$F$1:$EE$997,$L$14,$I23))</f>
        <v>1422.6</v>
      </c>
      <c r="G23" s="93">
        <f t="shared" si="3"/>
        <v>17.532574814276472</v>
      </c>
      <c r="I23" s="94">
        <f t="shared" si="5"/>
        <v>11</v>
      </c>
      <c r="J23" s="90">
        <f t="shared" si="4"/>
        <v>2018</v>
      </c>
      <c r="K23" s="95">
        <f t="shared" si="0"/>
        <v>43405</v>
      </c>
      <c r="L23" s="90">
        <f t="shared" si="11"/>
        <v>2025</v>
      </c>
      <c r="M23" s="73">
        <f t="shared" si="12"/>
        <v>720761.84323701262</v>
      </c>
      <c r="N23" s="73">
        <f t="shared" si="8"/>
        <v>0</v>
      </c>
      <c r="O23" s="73">
        <f t="shared" si="6"/>
        <v>26271.129000000001</v>
      </c>
      <c r="P23" s="180">
        <f t="shared" si="7"/>
        <v>27.435510793503113</v>
      </c>
      <c r="Q23" s="255">
        <f t="shared" si="9"/>
        <v>27.435510793503113</v>
      </c>
      <c r="R23" s="255">
        <f t="shared" si="10"/>
        <v>0</v>
      </c>
    </row>
    <row r="24" spans="2:18">
      <c r="B24" s="99">
        <f t="shared" si="1"/>
        <v>43435</v>
      </c>
      <c r="C24" s="96">
        <f>IF(F24="","",-INDEX([7]Delta!$F$1:$EE$997,$L$13,$I24))</f>
        <v>25029.69658215344</v>
      </c>
      <c r="D24" s="97">
        <f>IF(F24&lt;&gt;0,VLOOKUP($J24,'Table 1'!$B$13:$C$33,2,FALSE)/12*1000*Study_MW,0)</f>
        <v>0</v>
      </c>
      <c r="E24" s="97">
        <f t="shared" ref="E24" si="13">IF(ISNUMBER(C24+D24),C24+D24,"")</f>
        <v>25029.69658215344</v>
      </c>
      <c r="F24" s="96">
        <f>IF(INDEX([7]Delta!$F$1:$EE$997,$L$14,$I24)=0,"",INDEX([7]Delta!$F$1:$EE$997,$L$14,$I24))</f>
        <v>1097.5550000000001</v>
      </c>
      <c r="G24" s="98">
        <f t="shared" ref="G24" si="14">IF(ISNUMBER($F24),E24/$F24,"")</f>
        <v>22.804958824071175</v>
      </c>
      <c r="I24" s="81">
        <f t="shared" si="5"/>
        <v>12</v>
      </c>
      <c r="J24" s="90">
        <f t="shared" si="4"/>
        <v>2018</v>
      </c>
      <c r="K24" s="99">
        <f t="shared" si="0"/>
        <v>43435</v>
      </c>
      <c r="L24" s="90">
        <f t="shared" si="11"/>
        <v>2026</v>
      </c>
      <c r="M24" s="73">
        <f t="shared" si="12"/>
        <v>711207.76727557182</v>
      </c>
      <c r="N24" s="73">
        <f t="shared" si="8"/>
        <v>0</v>
      </c>
      <c r="O24" s="73">
        <f t="shared" si="6"/>
        <v>26139.537999999997</v>
      </c>
      <c r="P24" s="180">
        <f t="shared" si="7"/>
        <v>27.208123084484964</v>
      </c>
      <c r="Q24" s="255">
        <f t="shared" si="9"/>
        <v>27.208123084484964</v>
      </c>
      <c r="R24" s="255">
        <f t="shared" si="10"/>
        <v>0</v>
      </c>
    </row>
    <row r="25" spans="2:18">
      <c r="B25" s="91">
        <f t="shared" si="1"/>
        <v>43466</v>
      </c>
      <c r="C25" s="86">
        <f>IF(F25&lt;&gt;0,-INDEX([7]Delta!$F$1:$EE$997,$L$13,$I25),0)</f>
        <v>28600.090109229088</v>
      </c>
      <c r="D25" s="87">
        <f>IF(F25&lt;&gt;0,VLOOKUP($J25,'Table 1'!$B$13:$C$33,2,FALSE)/12*1000*Study_MW,0)</f>
        <v>0</v>
      </c>
      <c r="E25" s="87">
        <f t="shared" ref="E25:E77" si="15">C25+D25</f>
        <v>28600.090109229088</v>
      </c>
      <c r="F25" s="86">
        <f>INDEX([7]Delta!$F$1:$EE$997,$L$14,$I25)</f>
        <v>1310.2149999999999</v>
      </c>
      <c r="G25" s="89">
        <f t="shared" si="3"/>
        <v>21.828547306532965</v>
      </c>
      <c r="I25" s="77">
        <f>I13+13</f>
        <v>14</v>
      </c>
      <c r="J25" s="90">
        <f t="shared" si="4"/>
        <v>2019</v>
      </c>
      <c r="K25" s="91">
        <f>IF(ISNUMBER(F25),IF(F25&lt;&gt;0,B25,""),"")</f>
        <v>43466</v>
      </c>
      <c r="L25" s="90">
        <f t="shared" si="11"/>
        <v>2027</v>
      </c>
      <c r="M25" s="73">
        <f t="shared" si="12"/>
        <v>712965.83235114813</v>
      </c>
      <c r="N25" s="73">
        <f t="shared" si="8"/>
        <v>0</v>
      </c>
      <c r="O25" s="73">
        <f t="shared" si="6"/>
        <v>26008.988000000001</v>
      </c>
      <c r="P25" s="180">
        <f t="shared" si="7"/>
        <v>27.412286566134295</v>
      </c>
      <c r="Q25" s="255">
        <f t="shared" si="9"/>
        <v>27.412286566134295</v>
      </c>
      <c r="R25" s="255">
        <f t="shared" si="10"/>
        <v>0</v>
      </c>
    </row>
    <row r="26" spans="2:18">
      <c r="B26" s="95">
        <f t="shared" si="1"/>
        <v>43497</v>
      </c>
      <c r="C26" s="92">
        <f>IF(F26&lt;&gt;0,-INDEX([7]Delta!$F$1:$EE$997,$L$13,$I26),0)</f>
        <v>28083.829084068537</v>
      </c>
      <c r="D26" s="88">
        <f>IF(F26&lt;&gt;0,VLOOKUP($J26,'Table 1'!$B$13:$C$33,2,FALSE)/12*1000*Study_MW,0)</f>
        <v>0</v>
      </c>
      <c r="E26" s="88">
        <f t="shared" si="15"/>
        <v>28083.829084068537</v>
      </c>
      <c r="F26" s="92">
        <f>INDEX([7]Delta!$F$1:$EE$997,$L$14,$I26)</f>
        <v>1466.3040000000001</v>
      </c>
      <c r="G26" s="93">
        <f t="shared" si="3"/>
        <v>19.15280124999218</v>
      </c>
      <c r="I26" s="94">
        <f t="shared" ref="I26:I89" si="16">I14+13</f>
        <v>15</v>
      </c>
      <c r="J26" s="90">
        <f t="shared" si="4"/>
        <v>2019</v>
      </c>
      <c r="K26" s="95">
        <f t="shared" ref="K26:K89" si="17">IF(ISNUMBER(F26),IF(F26&lt;&gt;0,B26,""),"")</f>
        <v>43497</v>
      </c>
      <c r="L26" s="90">
        <f t="shared" si="11"/>
        <v>2028</v>
      </c>
      <c r="M26" s="73">
        <f t="shared" si="12"/>
        <v>872548.77813522518</v>
      </c>
      <c r="N26" s="73">
        <f t="shared" si="8"/>
        <v>0</v>
      </c>
      <c r="O26" s="73">
        <f>SUMIF($J$13:$J$264,L26,$F$13:$F$264)</f>
        <v>25928.929000000004</v>
      </c>
      <c r="P26" s="180">
        <f>(M26+N26)/O26</f>
        <v>33.651554915176987</v>
      </c>
      <c r="Q26" s="255">
        <f t="shared" si="9"/>
        <v>33.651554915176987</v>
      </c>
      <c r="R26" s="255">
        <f t="shared" si="10"/>
        <v>0</v>
      </c>
    </row>
    <row r="27" spans="2:18">
      <c r="B27" s="95">
        <f t="shared" si="1"/>
        <v>43525</v>
      </c>
      <c r="C27" s="92">
        <f>IF(F27&lt;&gt;0,-INDEX([7]Delta!$F$1:$EE$997,$L$13,$I27),0)</f>
        <v>40709.838832676411</v>
      </c>
      <c r="D27" s="88">
        <f>IF(F27&lt;&gt;0,VLOOKUP($J27,'Table 1'!$B$13:$C$33,2,FALSE)/12*1000*Study_MW,0)</f>
        <v>0</v>
      </c>
      <c r="E27" s="88">
        <f t="shared" si="15"/>
        <v>40709.838832676411</v>
      </c>
      <c r="F27" s="92">
        <f>INDEX([7]Delta!$F$1:$EE$997,$L$14,$I27)</f>
        <v>2283.7080000000001</v>
      </c>
      <c r="G27" s="93">
        <f t="shared" si="3"/>
        <v>17.826201437607789</v>
      </c>
      <c r="I27" s="94">
        <f t="shared" si="16"/>
        <v>16</v>
      </c>
      <c r="J27" s="90">
        <f t="shared" si="4"/>
        <v>2019</v>
      </c>
      <c r="K27" s="95">
        <f t="shared" si="17"/>
        <v>43525</v>
      </c>
      <c r="L27" s="90">
        <f t="shared" si="11"/>
        <v>2029</v>
      </c>
      <c r="M27" s="73">
        <f t="shared" si="12"/>
        <v>962825.67696587741</v>
      </c>
      <c r="N27" s="73">
        <f t="shared" si="8"/>
        <v>0</v>
      </c>
      <c r="O27" s="73">
        <f t="shared" ref="O27:O31" si="18">SUMIF($J$13:$J$264,L27,$F$13:$F$264)</f>
        <v>25749.292999999994</v>
      </c>
      <c r="P27" s="180">
        <f t="shared" ref="P27:P31" si="19">(M27+N27)/O27</f>
        <v>37.392315080879214</v>
      </c>
      <c r="Q27" s="255">
        <f t="shared" si="9"/>
        <v>37.392315080879214</v>
      </c>
      <c r="R27" s="255">
        <f t="shared" si="10"/>
        <v>0</v>
      </c>
    </row>
    <row r="28" spans="2:18">
      <c r="B28" s="95">
        <f t="shared" si="1"/>
        <v>43556</v>
      </c>
      <c r="C28" s="92">
        <f>IF(F28&lt;&gt;0,-INDEX([7]Delta!$F$1:$EE$997,$L$13,$I28),0)</f>
        <v>41956.96536950767</v>
      </c>
      <c r="D28" s="88">
        <f>IF(F28&lt;&gt;0,VLOOKUP($J28,'Table 1'!$B$13:$C$33,2,FALSE)/12*1000*Study_MW,0)</f>
        <v>0</v>
      </c>
      <c r="E28" s="88">
        <f t="shared" si="15"/>
        <v>41956.96536950767</v>
      </c>
      <c r="F28" s="92">
        <f>INDEX([7]Delta!$F$1:$EE$997,$L$14,$I28)</f>
        <v>2637.63</v>
      </c>
      <c r="G28" s="93">
        <f t="shared" si="3"/>
        <v>15.907070123371234</v>
      </c>
      <c r="I28" s="94">
        <f t="shared" si="16"/>
        <v>17</v>
      </c>
      <c r="J28" s="90">
        <f t="shared" si="4"/>
        <v>2019</v>
      </c>
      <c r="K28" s="95">
        <f t="shared" si="17"/>
        <v>43556</v>
      </c>
      <c r="L28" s="90">
        <f t="shared" si="11"/>
        <v>2030</v>
      </c>
      <c r="M28" s="73">
        <f t="shared" si="12"/>
        <v>989900.93908123672</v>
      </c>
      <c r="N28" s="73">
        <f t="shared" si="8"/>
        <v>0</v>
      </c>
      <c r="O28" s="73">
        <f t="shared" si="18"/>
        <v>25620.780999999995</v>
      </c>
      <c r="P28" s="180">
        <f t="shared" si="19"/>
        <v>38.636641837000866</v>
      </c>
      <c r="Q28" s="255">
        <f t="shared" si="9"/>
        <v>38.636641837000866</v>
      </c>
      <c r="R28" s="255">
        <f t="shared" si="10"/>
        <v>0</v>
      </c>
    </row>
    <row r="29" spans="2:18">
      <c r="B29" s="95">
        <f t="shared" si="1"/>
        <v>43586</v>
      </c>
      <c r="C29" s="92">
        <f>IF(F29&lt;&gt;0,-INDEX([7]Delta!$F$1:$EE$997,$L$13,$I29),0)</f>
        <v>50014.498173579574</v>
      </c>
      <c r="D29" s="88">
        <f>IF(F29&lt;&gt;0,VLOOKUP($J29,'Table 1'!$B$13:$C$33,2,FALSE)/12*1000*Study_MW,0)</f>
        <v>0</v>
      </c>
      <c r="E29" s="88">
        <f t="shared" si="15"/>
        <v>50014.498173579574</v>
      </c>
      <c r="F29" s="92">
        <f>INDEX([7]Delta!$F$1:$EE$997,$L$14,$I29)</f>
        <v>3053.252</v>
      </c>
      <c r="G29" s="93">
        <f t="shared" si="3"/>
        <v>16.380730504255652</v>
      </c>
      <c r="I29" s="94">
        <f t="shared" si="16"/>
        <v>18</v>
      </c>
      <c r="J29" s="90">
        <f t="shared" si="4"/>
        <v>2019</v>
      </c>
      <c r="K29" s="95">
        <f t="shared" si="17"/>
        <v>43586</v>
      </c>
      <c r="L29" s="90">
        <f t="shared" si="11"/>
        <v>2031</v>
      </c>
      <c r="M29" s="73">
        <f t="shared" si="12"/>
        <v>-425.56048858165741</v>
      </c>
      <c r="N29" s="73">
        <f t="shared" si="8"/>
        <v>2017267.4713925475</v>
      </c>
      <c r="O29" s="73">
        <f t="shared" si="18"/>
        <v>25492.672000000002</v>
      </c>
      <c r="P29" s="180">
        <f t="shared" si="19"/>
        <v>79.114575000375225</v>
      </c>
      <c r="Q29" s="255">
        <f t="shared" si="9"/>
        <v>-1.6693443848556061E-2</v>
      </c>
      <c r="R29" s="255">
        <f t="shared" si="10"/>
        <v>79.131268444223792</v>
      </c>
    </row>
    <row r="30" spans="2:18">
      <c r="B30" s="95">
        <f t="shared" si="1"/>
        <v>43617</v>
      </c>
      <c r="C30" s="92">
        <f>IF(F30&lt;&gt;0,-INDEX([7]Delta!$F$1:$EE$997,$L$13,$I30),0)</f>
        <v>53940.051166698337</v>
      </c>
      <c r="D30" s="88">
        <f>IF(F30&lt;&gt;0,VLOOKUP($J30,'Table 1'!$B$13:$C$33,2,FALSE)/12*1000*Study_MW,0)</f>
        <v>0</v>
      </c>
      <c r="E30" s="88">
        <f t="shared" si="15"/>
        <v>53940.051166698337</v>
      </c>
      <c r="F30" s="92">
        <f>INDEX([7]Delta!$F$1:$EE$997,$L$14,$I30)</f>
        <v>3243.72</v>
      </c>
      <c r="G30" s="93">
        <f t="shared" si="3"/>
        <v>16.629071302917126</v>
      </c>
      <c r="I30" s="94">
        <f t="shared" si="16"/>
        <v>19</v>
      </c>
      <c r="J30" s="90">
        <f t="shared" si="4"/>
        <v>2019</v>
      </c>
      <c r="K30" s="95">
        <f t="shared" si="17"/>
        <v>43617</v>
      </c>
      <c r="L30" s="90">
        <f t="shared" si="11"/>
        <v>2032</v>
      </c>
      <c r="M30" s="73">
        <f t="shared" si="12"/>
        <v>-3647.8945170044899</v>
      </c>
      <c r="N30" s="73">
        <f t="shared" si="8"/>
        <v>2061510.3154284786</v>
      </c>
      <c r="O30" s="73">
        <f t="shared" si="18"/>
        <v>25414.288999999997</v>
      </c>
      <c r="P30" s="180">
        <f t="shared" si="19"/>
        <v>80.972653648169128</v>
      </c>
      <c r="Q30" s="255">
        <f t="shared" si="9"/>
        <v>-0.14353714624888739</v>
      </c>
      <c r="R30" s="255">
        <f t="shared" si="10"/>
        <v>81.116190794418003</v>
      </c>
    </row>
    <row r="31" spans="2:18">
      <c r="B31" s="95">
        <f t="shared" si="1"/>
        <v>43647</v>
      </c>
      <c r="C31" s="92">
        <f>IF(F31&lt;&gt;0,-INDEX([7]Delta!$F$1:$EE$997,$L$13,$I31),0)</f>
        <v>91548.350142538548</v>
      </c>
      <c r="D31" s="88">
        <f>IF(F31&lt;&gt;0,VLOOKUP($J31,'Table 1'!$B$13:$C$33,2,FALSE)/12*1000*Study_MW,0)</f>
        <v>0</v>
      </c>
      <c r="E31" s="88">
        <f t="shared" si="15"/>
        <v>91548.350142538548</v>
      </c>
      <c r="F31" s="92">
        <f>INDEX([7]Delta!$F$1:$EE$997,$L$14,$I31)</f>
        <v>2936.01</v>
      </c>
      <c r="G31" s="93">
        <f t="shared" si="3"/>
        <v>31.181211965401527</v>
      </c>
      <c r="I31" s="94">
        <f t="shared" si="16"/>
        <v>20</v>
      </c>
      <c r="J31" s="90">
        <f t="shared" si="4"/>
        <v>2019</v>
      </c>
      <c r="K31" s="95">
        <f t="shared" si="17"/>
        <v>43647</v>
      </c>
      <c r="L31" s="90">
        <f t="shared" si="11"/>
        <v>2033</v>
      </c>
      <c r="M31" s="73">
        <f t="shared" si="12"/>
        <v>-6319.4594049453735</v>
      </c>
      <c r="N31" s="73">
        <f t="shared" si="8"/>
        <v>2106784.2426940608</v>
      </c>
      <c r="O31" s="73">
        <f t="shared" si="18"/>
        <v>25238.388999999996</v>
      </c>
      <c r="P31" s="180">
        <f t="shared" si="19"/>
        <v>83.224994403926331</v>
      </c>
      <c r="Q31" s="255">
        <f t="shared" si="9"/>
        <v>-0.25039076008161115</v>
      </c>
      <c r="R31" s="255">
        <f t="shared" si="10"/>
        <v>83.475385164007932</v>
      </c>
    </row>
    <row r="32" spans="2:18">
      <c r="B32" s="95">
        <f t="shared" si="1"/>
        <v>43678</v>
      </c>
      <c r="C32" s="92">
        <f>IF(F32&lt;&gt;0,-INDEX([7]Delta!$F$1:$EE$997,$L$13,$I32),0)</f>
        <v>68863.172681123018</v>
      </c>
      <c r="D32" s="88">
        <f>IF(F32&lt;&gt;0,VLOOKUP($J32,'Table 1'!$B$13:$C$33,2,FALSE)/12*1000*Study_MW,0)</f>
        <v>0</v>
      </c>
      <c r="E32" s="88">
        <f t="shared" si="15"/>
        <v>68863.172681123018</v>
      </c>
      <c r="F32" s="92">
        <f>INDEX([7]Delta!$F$1:$EE$997,$L$14,$I32)</f>
        <v>2940.8150000000001</v>
      </c>
      <c r="G32" s="93">
        <f t="shared" si="3"/>
        <v>23.416356581805729</v>
      </c>
      <c r="I32" s="94">
        <f t="shared" si="16"/>
        <v>21</v>
      </c>
      <c r="J32" s="90">
        <f t="shared" si="4"/>
        <v>2019</v>
      </c>
      <c r="K32" s="95">
        <f t="shared" si="17"/>
        <v>43678</v>
      </c>
      <c r="L32" s="90">
        <f t="shared" si="11"/>
        <v>2034</v>
      </c>
      <c r="M32" s="73">
        <f t="shared" si="12"/>
        <v>-7281.679176479578</v>
      </c>
      <c r="N32" s="73">
        <f t="shared" si="8"/>
        <v>2155245.154487656</v>
      </c>
      <c r="O32" s="73">
        <f t="shared" ref="O32:O35" si="20">SUMIF($J$13:$J$264,L32,$F$13:$F$264)</f>
        <v>25112.16</v>
      </c>
      <c r="P32" s="180">
        <f t="shared" ref="P32:P34" si="21">(M32+N32)/O32</f>
        <v>85.534795704996156</v>
      </c>
      <c r="Q32" s="255">
        <f t="shared" si="9"/>
        <v>-0.28996626241946444</v>
      </c>
      <c r="R32" s="255">
        <f t="shared" si="10"/>
        <v>85.824761967415625</v>
      </c>
    </row>
    <row r="33" spans="2:20">
      <c r="B33" s="95">
        <f t="shared" si="1"/>
        <v>43709</v>
      </c>
      <c r="C33" s="92">
        <f>IF(F33&lt;&gt;0,-INDEX([7]Delta!$F$1:$EE$997,$L$13,$I33),0)</f>
        <v>47429.445513531566</v>
      </c>
      <c r="D33" s="88">
        <f>IF(F33&lt;&gt;0,VLOOKUP($J33,'Table 1'!$B$13:$C$33,2,FALSE)/12*1000*Study_MW,0)</f>
        <v>0</v>
      </c>
      <c r="E33" s="88">
        <f t="shared" si="15"/>
        <v>47429.445513531566</v>
      </c>
      <c r="F33" s="92">
        <f>INDEX([7]Delta!$F$1:$EE$997,$L$14,$I33)</f>
        <v>2592.3000000000002</v>
      </c>
      <c r="G33" s="93">
        <f t="shared" si="3"/>
        <v>18.296279563912957</v>
      </c>
      <c r="I33" s="94">
        <f t="shared" si="16"/>
        <v>22</v>
      </c>
      <c r="J33" s="90">
        <f t="shared" si="4"/>
        <v>2019</v>
      </c>
      <c r="K33" s="95">
        <f t="shared" si="17"/>
        <v>43709</v>
      </c>
      <c r="L33" s="90">
        <f t="shared" si="11"/>
        <v>2035</v>
      </c>
      <c r="M33" s="73">
        <f t="shared" si="12"/>
        <v>-11812.227385625243</v>
      </c>
      <c r="N33" s="73">
        <f t="shared" si="8"/>
        <v>2205018.3540280787</v>
      </c>
      <c r="O33" s="73">
        <f t="shared" si="20"/>
        <v>24986.607999999997</v>
      </c>
      <c r="P33" s="180">
        <f t="shared" si="21"/>
        <v>87.775264519395904</v>
      </c>
      <c r="Q33" s="255">
        <f t="shared" si="9"/>
        <v>-0.47274233403850752</v>
      </c>
      <c r="R33" s="255">
        <f t="shared" si="10"/>
        <v>88.248006853434404</v>
      </c>
    </row>
    <row r="34" spans="2:20">
      <c r="B34" s="95">
        <f t="shared" si="1"/>
        <v>43739</v>
      </c>
      <c r="C34" s="92">
        <f>IF(F34&lt;&gt;0,-INDEX([7]Delta!$F$1:$EE$997,$L$13,$I34),0)</f>
        <v>37894.781231164932</v>
      </c>
      <c r="D34" s="88">
        <f>IF(F34&lt;&gt;0,VLOOKUP($J34,'Table 1'!$B$13:$C$33,2,FALSE)/12*1000*Study_MW,0)</f>
        <v>0</v>
      </c>
      <c r="E34" s="88">
        <f t="shared" si="15"/>
        <v>37894.781231164932</v>
      </c>
      <c r="F34" s="92">
        <f>INDEX([7]Delta!$F$1:$EE$997,$L$14,$I34)</f>
        <v>2101.614</v>
      </c>
      <c r="G34" s="93">
        <f t="shared" si="3"/>
        <v>18.031275596358292</v>
      </c>
      <c r="I34" s="94">
        <f t="shared" si="16"/>
        <v>23</v>
      </c>
      <c r="J34" s="90">
        <f t="shared" si="4"/>
        <v>2019</v>
      </c>
      <c r="K34" s="95">
        <f t="shared" si="17"/>
        <v>43739</v>
      </c>
      <c r="L34" s="90">
        <f t="shared" si="11"/>
        <v>2036</v>
      </c>
      <c r="M34" s="73">
        <f t="shared" si="12"/>
        <v>-13212.957144781947</v>
      </c>
      <c r="N34" s="73">
        <f t="shared" si="8"/>
        <v>2255541.4322809754</v>
      </c>
      <c r="O34" s="73">
        <f t="shared" si="20"/>
        <v>24909.631999999998</v>
      </c>
      <c r="P34" s="180">
        <f t="shared" si="21"/>
        <v>90.018530789061586</v>
      </c>
      <c r="Q34" s="255">
        <f t="shared" ref="Q34" si="22">M34/O34</f>
        <v>-0.53043566218810256</v>
      </c>
      <c r="R34" s="255">
        <f t="shared" ref="R34" si="23">IFERROR(N34/O34,0)</f>
        <v>90.548966451249683</v>
      </c>
    </row>
    <row r="35" spans="2:20">
      <c r="B35" s="95">
        <f t="shared" si="1"/>
        <v>43770</v>
      </c>
      <c r="C35" s="92">
        <f>IF(F35&lt;&gt;0,-INDEX([7]Delta!$F$1:$EE$997,$L$13,$I35),0)</f>
        <v>25075.272096544504</v>
      </c>
      <c r="D35" s="88">
        <f>IF(F35&lt;&gt;0,VLOOKUP($J35,'Table 1'!$B$13:$C$33,2,FALSE)/12*1000*Study_MW,0)</f>
        <v>0</v>
      </c>
      <c r="E35" s="88">
        <f t="shared" si="15"/>
        <v>25075.272096544504</v>
      </c>
      <c r="F35" s="92">
        <f>INDEX([7]Delta!$F$1:$EE$997,$L$14,$I35)</f>
        <v>1415.55</v>
      </c>
      <c r="G35" s="93">
        <f t="shared" si="3"/>
        <v>17.714154990317901</v>
      </c>
      <c r="I35" s="94">
        <f t="shared" si="16"/>
        <v>24</v>
      </c>
      <c r="J35" s="90">
        <f t="shared" si="4"/>
        <v>2019</v>
      </c>
      <c r="K35" s="95">
        <f t="shared" si="17"/>
        <v>43770</v>
      </c>
      <c r="L35" s="90">
        <f t="shared" si="11"/>
        <v>2037</v>
      </c>
      <c r="M35" s="73">
        <f t="shared" si="12"/>
        <v>-13483.927736098896</v>
      </c>
      <c r="N35" s="73">
        <f t="shared" si="8"/>
        <v>2305314.6318213982</v>
      </c>
      <c r="O35" s="73">
        <f t="shared" si="20"/>
        <v>24861.541999999998</v>
      </c>
      <c r="P35" s="180">
        <f t="shared" ref="P35" si="24">(M35+N35)/O35</f>
        <v>92.183771388166491</v>
      </c>
      <c r="Q35" s="255">
        <f t="shared" ref="Q35" si="25">M35/O35</f>
        <v>-0.54236087753924911</v>
      </c>
      <c r="R35" s="255">
        <f t="shared" ref="R35" si="26">IFERROR(N35/O35,0)</f>
        <v>92.726132265705743</v>
      </c>
    </row>
    <row r="36" spans="2:20">
      <c r="B36" s="99">
        <f t="shared" si="1"/>
        <v>43800</v>
      </c>
      <c r="C36" s="96">
        <f>IF(F36&lt;&gt;0,-INDEX([7]Delta!$F$1:$EE$997,$L$13,$I36),0)</f>
        <v>22555.835126370192</v>
      </c>
      <c r="D36" s="97">
        <f>IF(F36&lt;&gt;0,VLOOKUP($J36,'Table 1'!$B$13:$C$33,2,FALSE)/12*1000*Study_MW,0)</f>
        <v>0</v>
      </c>
      <c r="E36" s="97">
        <f t="shared" si="15"/>
        <v>22555.835126370192</v>
      </c>
      <c r="F36" s="96">
        <f>INDEX([7]Delta!$F$1:$EE$997,$L$14,$I36)</f>
        <v>1092.0060000000001</v>
      </c>
      <c r="G36" s="98">
        <f t="shared" si="3"/>
        <v>20.655413181218957</v>
      </c>
      <c r="I36" s="81">
        <f t="shared" si="16"/>
        <v>25</v>
      </c>
      <c r="J36" s="90">
        <f t="shared" si="4"/>
        <v>2019</v>
      </c>
      <c r="K36" s="99">
        <f t="shared" si="17"/>
        <v>43800</v>
      </c>
      <c r="L36" s="90">
        <f t="shared" si="11"/>
        <v>2038</v>
      </c>
      <c r="M36" s="73">
        <f t="shared" si="12"/>
        <v>-13780.574146293073</v>
      </c>
      <c r="N36" s="73">
        <f t="shared" si="8"/>
        <v>2355931.4449133533</v>
      </c>
      <c r="O36" s="73">
        <f t="shared" ref="O36" si="27">SUMIF($J$13:$J$264,L36,$F$13:$F$264)</f>
        <v>24861.541999999998</v>
      </c>
      <c r="P36" s="180">
        <f t="shared" ref="P36" si="28">(M36+N36)/O36</f>
        <v>94.207787705487476</v>
      </c>
      <c r="Q36" s="255">
        <f t="shared" ref="Q36" si="29">M36/O36</f>
        <v>-0.55429281684511256</v>
      </c>
      <c r="R36" s="255">
        <f t="shared" ref="R36" si="30">IFERROR(N36/O36,0)</f>
        <v>94.762080522332582</v>
      </c>
    </row>
    <row r="37" spans="2:20" outlineLevel="1">
      <c r="B37" s="91">
        <f t="shared" si="1"/>
        <v>43831</v>
      </c>
      <c r="C37" s="86">
        <f>IF(F37&lt;&gt;0,-INDEX([7]Delta!$F$1:$EE$997,$L$13,$I37),0)</f>
        <v>27191.658630847931</v>
      </c>
      <c r="D37" s="87">
        <f>IF(F37&lt;&gt;0,VLOOKUP($J37,'Table 1'!$B$13:$C$33,2,FALSE)/12*1000*Study_MW,0)</f>
        <v>0</v>
      </c>
      <c r="E37" s="87">
        <f t="shared" si="15"/>
        <v>27191.658630847931</v>
      </c>
      <c r="F37" s="86">
        <f>INDEX([7]Delta!$F$1:$EE$997,$L$14,$I37)</f>
        <v>1303.6120000000001</v>
      </c>
      <c r="G37" s="89">
        <f t="shared" si="3"/>
        <v>20.858705374642092</v>
      </c>
      <c r="I37" s="77">
        <f>I25+13</f>
        <v>27</v>
      </c>
      <c r="J37" s="90">
        <f t="shared" si="4"/>
        <v>2020</v>
      </c>
      <c r="K37" s="91">
        <f t="shared" si="17"/>
        <v>43831</v>
      </c>
      <c r="M37" s="270"/>
    </row>
    <row r="38" spans="2:20" outlineLevel="1">
      <c r="B38" s="95">
        <f t="shared" si="1"/>
        <v>43862</v>
      </c>
      <c r="C38" s="92">
        <f>IF(F38&lt;&gt;0,-INDEX([7]Delta!$F$1:$EE$997,$L$13,$I38),0)</f>
        <v>33812.742381155491</v>
      </c>
      <c r="D38" s="88">
        <f>IF(F38&lt;&gt;0,VLOOKUP($J38,'Table 1'!$B$13:$C$33,2,FALSE)/12*1000*Study_MW,0)</f>
        <v>0</v>
      </c>
      <c r="E38" s="88">
        <f t="shared" si="15"/>
        <v>33812.742381155491</v>
      </c>
      <c r="F38" s="92">
        <f>INDEX([7]Delta!$F$1:$EE$997,$L$14,$I38)</f>
        <v>1511.0740000000001</v>
      </c>
      <c r="G38" s="93">
        <f t="shared" si="3"/>
        <v>22.376629060625415</v>
      </c>
      <c r="I38" s="94">
        <f t="shared" si="16"/>
        <v>28</v>
      </c>
      <c r="J38" s="90">
        <f t="shared" si="4"/>
        <v>2020</v>
      </c>
      <c r="K38" s="95">
        <f t="shared" si="17"/>
        <v>43862</v>
      </c>
      <c r="M38" s="270"/>
    </row>
    <row r="39" spans="2:20" outlineLevel="1">
      <c r="B39" s="95">
        <f t="shared" si="1"/>
        <v>43891</v>
      </c>
      <c r="C39" s="92">
        <f>IF(F39&lt;&gt;0,-INDEX([7]Delta!$F$1:$EE$997,$L$13,$I39),0)</f>
        <v>44966.970744177699</v>
      </c>
      <c r="D39" s="88">
        <f>IF(F39&lt;&gt;0,VLOOKUP($J39,'Table 1'!$B$13:$C$33,2,FALSE)/12*1000*Study_MW,0)</f>
        <v>0</v>
      </c>
      <c r="E39" s="88">
        <f t="shared" si="15"/>
        <v>44966.970744177699</v>
      </c>
      <c r="F39" s="92">
        <f>INDEX([7]Delta!$F$1:$EE$997,$L$14,$I39)</f>
        <v>2272.2069999999999</v>
      </c>
      <c r="G39" s="93">
        <f t="shared" si="3"/>
        <v>19.789997453655278</v>
      </c>
      <c r="I39" s="94">
        <f t="shared" si="16"/>
        <v>29</v>
      </c>
      <c r="J39" s="90">
        <f t="shared" si="4"/>
        <v>2020</v>
      </c>
      <c r="K39" s="95">
        <f t="shared" si="17"/>
        <v>43891</v>
      </c>
    </row>
    <row r="40" spans="2:20" outlineLevel="1">
      <c r="B40" s="95">
        <f t="shared" si="1"/>
        <v>43922</v>
      </c>
      <c r="C40" s="92">
        <f>IF(F40&lt;&gt;0,-INDEX([7]Delta!$F$1:$EE$997,$L$13,$I40),0)</f>
        <v>46279.589937061071</v>
      </c>
      <c r="D40" s="88">
        <f>IF(F40&lt;&gt;0,VLOOKUP($J40,'Table 1'!$B$13:$C$33,2,FALSE)/12*1000*Study_MW,0)</f>
        <v>0</v>
      </c>
      <c r="E40" s="88">
        <f t="shared" si="15"/>
        <v>46279.589937061071</v>
      </c>
      <c r="F40" s="92">
        <f>INDEX([7]Delta!$F$1:$EE$997,$L$14,$I40)</f>
        <v>2624.52</v>
      </c>
      <c r="G40" s="93">
        <f t="shared" si="3"/>
        <v>17.633544395569885</v>
      </c>
      <c r="I40" s="94">
        <f t="shared" si="16"/>
        <v>30</v>
      </c>
      <c r="J40" s="90">
        <f t="shared" si="4"/>
        <v>2020</v>
      </c>
      <c r="K40" s="95">
        <f t="shared" si="17"/>
        <v>43922</v>
      </c>
      <c r="O40" s="300" t="str">
        <f>"15 Year Starting "&amp;YEAR($K$5)+2</f>
        <v>15 Year Starting 2020</v>
      </c>
      <c r="P40" s="75">
        <f ca="1">NPV($K$9,INDIRECT("C"&amp;$P$5+24&amp;":C"&amp;$P$6+24))</f>
        <v>5359249.3305445891</v>
      </c>
      <c r="Q40" s="75">
        <f ca="1">NPV($K$9,INDIRECT("D"&amp;$P$5+24&amp;":D"&amp;$P$6+24))</f>
        <v>3640936.9580973093</v>
      </c>
      <c r="R40" s="75">
        <f ca="1">NPV($K$9,INDIRECT("E"&amp;$P$5+24&amp;":E"&amp;$P$6+24))</f>
        <v>9000186.288641898</v>
      </c>
      <c r="S40" s="75">
        <f ca="1">NPV($K$9,INDIRECT("F"&amp;$P$5+24&amp;":F"&amp;$P$6+24))</f>
        <v>252489.98661367575</v>
      </c>
      <c r="T40" s="139">
        <f ca="1">R40/S40</f>
        <v>35.645715734512287</v>
      </c>
    </row>
    <row r="41" spans="2:20" outlineLevel="1">
      <c r="B41" s="95">
        <f t="shared" si="1"/>
        <v>43952</v>
      </c>
      <c r="C41" s="92">
        <f>IF(F41&lt;&gt;0,-INDEX([7]Delta!$F$1:$EE$997,$L$13,$I41),0)</f>
        <v>55487.495696917176</v>
      </c>
      <c r="D41" s="88">
        <f>IF(F41&lt;&gt;0,VLOOKUP($J41,'Table 1'!$B$13:$C$33,2,FALSE)/12*1000*Study_MW,0)</f>
        <v>0</v>
      </c>
      <c r="E41" s="88">
        <f t="shared" si="15"/>
        <v>55487.495696917176</v>
      </c>
      <c r="F41" s="92">
        <f>INDEX([7]Delta!$F$1:$EE$997,$L$14,$I41)</f>
        <v>3038</v>
      </c>
      <c r="G41" s="93">
        <f t="shared" si="3"/>
        <v>18.26448179622027</v>
      </c>
      <c r="I41" s="94">
        <f t="shared" si="16"/>
        <v>31</v>
      </c>
      <c r="J41" s="90">
        <f t="shared" si="4"/>
        <v>2020</v>
      </c>
      <c r="K41" s="95">
        <f t="shared" si="17"/>
        <v>43952</v>
      </c>
      <c r="O41" s="300" t="str">
        <f>"15 Year Starting "&amp;YEAR($K$5)+3</f>
        <v>15 Year Starting 2021</v>
      </c>
      <c r="P41" s="75">
        <f ca="1">NPV($K$9,INDIRECT("C"&amp;$P$5+36&amp;":C"&amp;$P$6+36))</f>
        <v>5110927.7954915548</v>
      </c>
      <c r="Q41" s="75">
        <f ca="1">NPV($K$9,INDIRECT("D"&amp;$P$5+36&amp;":D"&amp;$P$6+36))</f>
        <v>4754378.127713019</v>
      </c>
      <c r="R41" s="75">
        <f ca="1">NPV($K$9,INDIRECT("E"&amp;$P$5+36&amp;":E"&amp;$P$6+36))</f>
        <v>9865305.9232045785</v>
      </c>
      <c r="S41" s="75">
        <f ca="1">NPV($K$9,INDIRECT("F"&amp;$P$5+36&amp;":F"&amp;$P$6+36))</f>
        <v>251182.69238038428</v>
      </c>
      <c r="T41" s="139">
        <f ca="1">R41/S41</f>
        <v>39.275420729485717</v>
      </c>
    </row>
    <row r="42" spans="2:20" outlineLevel="1">
      <c r="B42" s="95">
        <f t="shared" si="1"/>
        <v>43983</v>
      </c>
      <c r="C42" s="92">
        <f>IF(F42&lt;&gt;0,-INDEX([7]Delta!$F$1:$EE$997,$L$13,$I42),0)</f>
        <v>62263.323025792837</v>
      </c>
      <c r="D42" s="88">
        <f>IF(F42&lt;&gt;0,VLOOKUP($J42,'Table 1'!$B$13:$C$33,2,FALSE)/12*1000*Study_MW,0)</f>
        <v>0</v>
      </c>
      <c r="E42" s="88">
        <f t="shared" si="15"/>
        <v>62263.323025792837</v>
      </c>
      <c r="F42" s="92">
        <f>INDEX([7]Delta!$F$1:$EE$997,$L$14,$I42)</f>
        <v>3227.55</v>
      </c>
      <c r="G42" s="93">
        <f t="shared" si="3"/>
        <v>19.291203242643128</v>
      </c>
      <c r="I42" s="94">
        <f t="shared" si="16"/>
        <v>32</v>
      </c>
      <c r="J42" s="90">
        <f t="shared" si="4"/>
        <v>2020</v>
      </c>
      <c r="K42" s="95">
        <f t="shared" si="17"/>
        <v>43983</v>
      </c>
    </row>
    <row r="43" spans="2:20" outlineLevel="1">
      <c r="B43" s="95">
        <f t="shared" si="1"/>
        <v>44013</v>
      </c>
      <c r="C43" s="92">
        <f>IF(F43&lt;&gt;0,-INDEX([7]Delta!$F$1:$EE$997,$L$13,$I43),0)</f>
        <v>90741.731700599194</v>
      </c>
      <c r="D43" s="88">
        <f>IF(F43&lt;&gt;0,VLOOKUP($J43,'Table 1'!$B$13:$C$33,2,FALSE)/12*1000*Study_MW,0)</f>
        <v>0</v>
      </c>
      <c r="E43" s="88">
        <f t="shared" si="15"/>
        <v>90741.731700599194</v>
      </c>
      <c r="F43" s="92">
        <f>INDEX([7]Delta!$F$1:$EE$997,$L$14,$I43)</f>
        <v>2921.3159999999998</v>
      </c>
      <c r="G43" s="93">
        <f t="shared" si="3"/>
        <v>31.061936367239696</v>
      </c>
      <c r="I43" s="94">
        <f t="shared" si="16"/>
        <v>33</v>
      </c>
      <c r="J43" s="90">
        <f t="shared" si="4"/>
        <v>2020</v>
      </c>
      <c r="K43" s="95">
        <f t="shared" si="17"/>
        <v>44013</v>
      </c>
    </row>
    <row r="44" spans="2:20" outlineLevel="1">
      <c r="B44" s="95">
        <f t="shared" si="1"/>
        <v>44044</v>
      </c>
      <c r="C44" s="92">
        <f>IF(F44&lt;&gt;0,-INDEX([7]Delta!$F$1:$EE$997,$L$13,$I44),0)</f>
        <v>69644.749944120646</v>
      </c>
      <c r="D44" s="88">
        <f>IF(F44&lt;&gt;0,VLOOKUP($J44,'Table 1'!$B$13:$C$33,2,FALSE)/12*1000*Study_MW,0)</f>
        <v>0</v>
      </c>
      <c r="E44" s="88">
        <f t="shared" si="15"/>
        <v>69644.749944120646</v>
      </c>
      <c r="F44" s="92">
        <f>INDEX([7]Delta!$F$1:$EE$997,$L$14,$I44)</f>
        <v>2926.09</v>
      </c>
      <c r="G44" s="93">
        <f t="shared" si="3"/>
        <v>23.801301376280513</v>
      </c>
      <c r="I44" s="94">
        <f t="shared" si="16"/>
        <v>34</v>
      </c>
      <c r="J44" s="90">
        <f t="shared" si="4"/>
        <v>2020</v>
      </c>
      <c r="K44" s="95">
        <f t="shared" si="17"/>
        <v>44044</v>
      </c>
    </row>
    <row r="45" spans="2:20" outlineLevel="1">
      <c r="B45" s="95">
        <f t="shared" si="1"/>
        <v>44075</v>
      </c>
      <c r="C45" s="92">
        <f>IF(F45&lt;&gt;0,-INDEX([7]Delta!$F$1:$EE$997,$L$13,$I45),0)</f>
        <v>46122.626322731376</v>
      </c>
      <c r="D45" s="88">
        <f>IF(F45&lt;&gt;0,VLOOKUP($J45,'Table 1'!$B$13:$C$33,2,FALSE)/12*1000*Study_MW,0)</f>
        <v>0</v>
      </c>
      <c r="E45" s="88">
        <f t="shared" si="15"/>
        <v>46122.626322731376</v>
      </c>
      <c r="F45" s="92">
        <f>INDEX([7]Delta!$F$1:$EE$997,$L$14,$I45)</f>
        <v>2579.31</v>
      </c>
      <c r="G45" s="93">
        <f t="shared" si="3"/>
        <v>17.881769280439876</v>
      </c>
      <c r="I45" s="94">
        <f t="shared" si="16"/>
        <v>35</v>
      </c>
      <c r="J45" s="90">
        <f t="shared" si="4"/>
        <v>2020</v>
      </c>
      <c r="K45" s="95">
        <f t="shared" si="17"/>
        <v>44075</v>
      </c>
    </row>
    <row r="46" spans="2:20" outlineLevel="1">
      <c r="B46" s="95">
        <f t="shared" si="1"/>
        <v>44105</v>
      </c>
      <c r="C46" s="92">
        <f>IF(F46&lt;&gt;0,-INDEX([7]Delta!$F$1:$EE$997,$L$13,$I46),0)</f>
        <v>42121.851621881127</v>
      </c>
      <c r="D46" s="88">
        <f>IF(F46&lt;&gt;0,VLOOKUP($J46,'Table 1'!$B$13:$C$33,2,FALSE)/12*1000*Study_MW,0)</f>
        <v>0</v>
      </c>
      <c r="E46" s="88">
        <f t="shared" si="15"/>
        <v>42121.851621881127</v>
      </c>
      <c r="F46" s="92">
        <f>INDEX([7]Delta!$F$1:$EE$997,$L$14,$I46)</f>
        <v>2091.136</v>
      </c>
      <c r="G46" s="93">
        <f t="shared" si="3"/>
        <v>20.143047425839892</v>
      </c>
      <c r="I46" s="94">
        <f t="shared" si="16"/>
        <v>36</v>
      </c>
      <c r="J46" s="90">
        <f t="shared" si="4"/>
        <v>2020</v>
      </c>
      <c r="K46" s="95">
        <f t="shared" si="17"/>
        <v>44105</v>
      </c>
    </row>
    <row r="47" spans="2:20" outlineLevel="1">
      <c r="B47" s="95">
        <f t="shared" si="1"/>
        <v>44136</v>
      </c>
      <c r="C47" s="92">
        <f>IF(F47&lt;&gt;0,-INDEX([7]Delta!$F$1:$EE$997,$L$13,$I47),0)</f>
        <v>29011.662501573563</v>
      </c>
      <c r="D47" s="88">
        <f>IF(F47&lt;&gt;0,VLOOKUP($J47,'Table 1'!$B$13:$C$33,2,FALSE)/12*1000*Study_MW,0)</f>
        <v>0</v>
      </c>
      <c r="E47" s="88">
        <f t="shared" si="15"/>
        <v>29011.662501573563</v>
      </c>
      <c r="F47" s="92">
        <f>INDEX([7]Delta!$F$1:$EE$997,$L$14,$I47)</f>
        <v>1408.44</v>
      </c>
      <c r="G47" s="93">
        <f t="shared" si="3"/>
        <v>20.598436924237852</v>
      </c>
      <c r="I47" s="94">
        <f t="shared" si="16"/>
        <v>37</v>
      </c>
      <c r="J47" s="90">
        <f t="shared" si="4"/>
        <v>2020</v>
      </c>
      <c r="K47" s="95">
        <f t="shared" si="17"/>
        <v>44136</v>
      </c>
    </row>
    <row r="48" spans="2:20" outlineLevel="1">
      <c r="B48" s="99">
        <f t="shared" si="1"/>
        <v>44166</v>
      </c>
      <c r="C48" s="96">
        <f>IF(F48&lt;&gt;0,-INDEX([7]Delta!$F$1:$EE$997,$L$13,$I48),0)</f>
        <v>31035.501046523452</v>
      </c>
      <c r="D48" s="97">
        <f>IF(F48&lt;&gt;0,VLOOKUP($J48,'Table 1'!$B$13:$C$33,2,FALSE)/12*1000*Study_MW,0)</f>
        <v>0</v>
      </c>
      <c r="E48" s="97">
        <f t="shared" si="15"/>
        <v>31035.501046523452</v>
      </c>
      <c r="F48" s="96">
        <f>INDEX([7]Delta!$F$1:$EE$997,$L$14,$I48)</f>
        <v>1086.5809999999999</v>
      </c>
      <c r="G48" s="98">
        <f t="shared" si="3"/>
        <v>28.562528745232481</v>
      </c>
      <c r="I48" s="81">
        <f t="shared" si="16"/>
        <v>38</v>
      </c>
      <c r="J48" s="90">
        <f t="shared" si="4"/>
        <v>2020</v>
      </c>
      <c r="K48" s="99">
        <f t="shared" si="17"/>
        <v>44166</v>
      </c>
    </row>
    <row r="49" spans="2:11" outlineLevel="1">
      <c r="B49" s="91">
        <f t="shared" si="1"/>
        <v>44197</v>
      </c>
      <c r="C49" s="86">
        <f>IF(F49&lt;&gt;0,-INDEX([7]Delta!$F$1:$EE$997,$L$13,$I49),0)</f>
        <v>24547.647120192647</v>
      </c>
      <c r="D49" s="87">
        <f>IF(F49&lt;&gt;0,VLOOKUP($J49,'Table 1'!$B$13:$C$33,2,FALSE)/12*1000*Study_MW,0)</f>
        <v>0</v>
      </c>
      <c r="E49" s="87">
        <f t="shared" si="15"/>
        <v>24547.647120192647</v>
      </c>
      <c r="F49" s="86">
        <f>INDEX([7]Delta!$F$1:$EE$997,$L$14,$I49)</f>
        <v>1297.133</v>
      </c>
      <c r="G49" s="89">
        <f t="shared" si="3"/>
        <v>18.924541369460684</v>
      </c>
      <c r="I49" s="77">
        <f>I37+13</f>
        <v>40</v>
      </c>
      <c r="J49" s="90">
        <f t="shared" si="4"/>
        <v>2021</v>
      </c>
      <c r="K49" s="91">
        <f t="shared" si="17"/>
        <v>44197</v>
      </c>
    </row>
    <row r="50" spans="2:11" outlineLevel="1">
      <c r="B50" s="95">
        <f t="shared" si="1"/>
        <v>44228</v>
      </c>
      <c r="C50" s="92">
        <f>IF(F50&lt;&gt;0,-INDEX([7]Delta!$F$1:$EE$997,$L$13,$I50),0)</f>
        <v>26966.923081636429</v>
      </c>
      <c r="D50" s="88">
        <f>IF(F50&lt;&gt;0,VLOOKUP($J50,'Table 1'!$B$13:$C$33,2,FALSE)/12*1000*Study_MW,0)</f>
        <v>0</v>
      </c>
      <c r="E50" s="88">
        <f t="shared" si="15"/>
        <v>26966.923081636429</v>
      </c>
      <c r="F50" s="92">
        <f>INDEX([7]Delta!$F$1:$EE$997,$L$14,$I50)</f>
        <v>1451.7439999999999</v>
      </c>
      <c r="G50" s="93">
        <f t="shared" si="3"/>
        <v>18.575536101155873</v>
      </c>
      <c r="I50" s="94">
        <f t="shared" si="16"/>
        <v>41</v>
      </c>
      <c r="J50" s="90">
        <f t="shared" si="4"/>
        <v>2021</v>
      </c>
      <c r="K50" s="95">
        <f t="shared" si="17"/>
        <v>44228</v>
      </c>
    </row>
    <row r="51" spans="2:11" outlineLevel="1">
      <c r="B51" s="95">
        <f t="shared" si="1"/>
        <v>44256</v>
      </c>
      <c r="C51" s="92">
        <f>IF(F51&lt;&gt;0,-INDEX([7]Delta!$F$1:$EE$997,$L$13,$I51),0)</f>
        <v>44994.323655575514</v>
      </c>
      <c r="D51" s="88">
        <f>IF(F51&lt;&gt;0,VLOOKUP($J51,'Table 1'!$B$13:$C$33,2,FALSE)/12*1000*Study_MW,0)</f>
        <v>0</v>
      </c>
      <c r="E51" s="88">
        <f t="shared" si="15"/>
        <v>44994.323655575514</v>
      </c>
      <c r="F51" s="92">
        <f>INDEX([7]Delta!$F$1:$EE$997,$L$14,$I51)</f>
        <v>2260.8919999999998</v>
      </c>
      <c r="G51" s="93">
        <f t="shared" si="3"/>
        <v>19.901137982519959</v>
      </c>
      <c r="I51" s="94">
        <f t="shared" si="16"/>
        <v>42</v>
      </c>
      <c r="J51" s="90">
        <f t="shared" si="4"/>
        <v>2021</v>
      </c>
      <c r="K51" s="95">
        <f t="shared" si="17"/>
        <v>44256</v>
      </c>
    </row>
    <row r="52" spans="2:11" outlineLevel="1">
      <c r="B52" s="95">
        <f t="shared" si="1"/>
        <v>44287</v>
      </c>
      <c r="C52" s="92">
        <f>IF(F52&lt;&gt;0,-INDEX([7]Delta!$F$1:$EE$997,$L$13,$I52),0)</f>
        <v>38314.307301789522</v>
      </c>
      <c r="D52" s="88">
        <f>IF(F52&lt;&gt;0,VLOOKUP($J52,'Table 1'!$B$13:$C$33,2,FALSE)/12*1000*Study_MW,0)</f>
        <v>0</v>
      </c>
      <c r="E52" s="88">
        <f t="shared" si="15"/>
        <v>38314.307301789522</v>
      </c>
      <c r="F52" s="92">
        <f>INDEX([7]Delta!$F$1:$EE$997,$L$14,$I52)</f>
        <v>2611.38</v>
      </c>
      <c r="G52" s="93">
        <f t="shared" si="3"/>
        <v>14.672053589209353</v>
      </c>
      <c r="I52" s="94">
        <f t="shared" si="16"/>
        <v>43</v>
      </c>
      <c r="J52" s="90">
        <f t="shared" si="4"/>
        <v>2021</v>
      </c>
      <c r="K52" s="95">
        <f t="shared" si="17"/>
        <v>44287</v>
      </c>
    </row>
    <row r="53" spans="2:11" outlineLevel="1">
      <c r="B53" s="95">
        <f t="shared" si="1"/>
        <v>44317</v>
      </c>
      <c r="C53" s="92">
        <f>IF(F53&lt;&gt;0,-INDEX([7]Delta!$F$1:$EE$997,$L$13,$I53),0)</f>
        <v>50188.555175408721</v>
      </c>
      <c r="D53" s="88">
        <f>IF(F53&lt;&gt;0,VLOOKUP($J53,'Table 1'!$B$13:$C$33,2,FALSE)/12*1000*Study_MW,0)</f>
        <v>0</v>
      </c>
      <c r="E53" s="88">
        <f t="shared" si="15"/>
        <v>50188.555175408721</v>
      </c>
      <c r="F53" s="92">
        <f>INDEX([7]Delta!$F$1:$EE$997,$L$14,$I53)</f>
        <v>3022.8409999999999</v>
      </c>
      <c r="G53" s="93">
        <f t="shared" si="3"/>
        <v>16.603107862904043</v>
      </c>
      <c r="I53" s="94">
        <f t="shared" si="16"/>
        <v>44</v>
      </c>
      <c r="J53" s="90">
        <f t="shared" si="4"/>
        <v>2021</v>
      </c>
      <c r="K53" s="95">
        <f t="shared" si="17"/>
        <v>44317</v>
      </c>
    </row>
    <row r="54" spans="2:11" outlineLevel="1">
      <c r="B54" s="95">
        <f t="shared" si="1"/>
        <v>44348</v>
      </c>
      <c r="C54" s="92">
        <f>IF(F54&lt;&gt;0,-INDEX([7]Delta!$F$1:$EE$997,$L$13,$I54),0)</f>
        <v>58855.789693728089</v>
      </c>
      <c r="D54" s="88">
        <f>IF(F54&lt;&gt;0,VLOOKUP($J54,'Table 1'!$B$13:$C$33,2,FALSE)/12*1000*Study_MW,0)</f>
        <v>0</v>
      </c>
      <c r="E54" s="88">
        <f t="shared" si="15"/>
        <v>58855.789693728089</v>
      </c>
      <c r="F54" s="92">
        <f>INDEX([7]Delta!$F$1:$EE$997,$L$14,$I54)</f>
        <v>3211.41</v>
      </c>
      <c r="G54" s="93">
        <f t="shared" si="3"/>
        <v>18.327086760559411</v>
      </c>
      <c r="I54" s="94">
        <f t="shared" si="16"/>
        <v>45</v>
      </c>
      <c r="J54" s="90">
        <f t="shared" si="4"/>
        <v>2021</v>
      </c>
      <c r="K54" s="95">
        <f t="shared" si="17"/>
        <v>44348</v>
      </c>
    </row>
    <row r="55" spans="2:11" outlineLevel="1">
      <c r="B55" s="95">
        <f t="shared" si="1"/>
        <v>44378</v>
      </c>
      <c r="C55" s="92">
        <f>IF(F55&lt;&gt;0,-INDEX([7]Delta!$F$1:$EE$997,$L$13,$I55),0)</f>
        <v>92729.055496841669</v>
      </c>
      <c r="D55" s="88">
        <f>IF(F55&lt;&gt;0,VLOOKUP($J55,'Table 1'!$B$13:$C$33,2,FALSE)/12*1000*Study_MW,0)</f>
        <v>0</v>
      </c>
      <c r="E55" s="88">
        <f t="shared" si="15"/>
        <v>92729.055496841669</v>
      </c>
      <c r="F55" s="92">
        <f>INDEX([7]Delta!$F$1:$EE$997,$L$14,$I55)</f>
        <v>2906.7150000000001</v>
      </c>
      <c r="G55" s="93">
        <f t="shared" si="3"/>
        <v>31.901667517056769</v>
      </c>
      <c r="I55" s="94">
        <f t="shared" si="16"/>
        <v>46</v>
      </c>
      <c r="J55" s="90">
        <f t="shared" si="4"/>
        <v>2021</v>
      </c>
      <c r="K55" s="95">
        <f t="shared" si="17"/>
        <v>44378</v>
      </c>
    </row>
    <row r="56" spans="2:11" outlineLevel="1">
      <c r="B56" s="95">
        <f t="shared" si="1"/>
        <v>44409</v>
      </c>
      <c r="C56" s="92">
        <f>IF(F56&lt;&gt;0,-INDEX([7]Delta!$F$1:$EE$997,$L$13,$I56),0)</f>
        <v>63382.681056514382</v>
      </c>
      <c r="D56" s="88">
        <f>IF(F56&lt;&gt;0,VLOOKUP($J56,'Table 1'!$B$13:$C$33,2,FALSE)/12*1000*Study_MW,0)</f>
        <v>0</v>
      </c>
      <c r="E56" s="88">
        <f t="shared" si="15"/>
        <v>63382.681056514382</v>
      </c>
      <c r="F56" s="92">
        <f>INDEX([7]Delta!$F$1:$EE$997,$L$14,$I56)</f>
        <v>2911.4580000000001</v>
      </c>
      <c r="G56" s="93">
        <f t="shared" si="3"/>
        <v>21.770082569116362</v>
      </c>
      <c r="I56" s="94">
        <f t="shared" si="16"/>
        <v>47</v>
      </c>
      <c r="J56" s="90">
        <f t="shared" si="4"/>
        <v>2021</v>
      </c>
      <c r="K56" s="95">
        <f t="shared" si="17"/>
        <v>44409</v>
      </c>
    </row>
    <row r="57" spans="2:11" outlineLevel="1">
      <c r="B57" s="95">
        <f t="shared" si="1"/>
        <v>44440</v>
      </c>
      <c r="C57" s="92">
        <f>IF(F57&lt;&gt;0,-INDEX([7]Delta!$F$1:$EE$997,$L$13,$I57),0)</f>
        <v>44417.937647357583</v>
      </c>
      <c r="D57" s="88">
        <f>IF(F57&lt;&gt;0,VLOOKUP($J57,'Table 1'!$B$13:$C$33,2,FALSE)/12*1000*Study_MW,0)</f>
        <v>0</v>
      </c>
      <c r="E57" s="88">
        <f t="shared" si="15"/>
        <v>44417.937647357583</v>
      </c>
      <c r="F57" s="92">
        <f>INDEX([7]Delta!$F$1:$EE$997,$L$14,$I57)</f>
        <v>2566.38</v>
      </c>
      <c r="G57" s="93">
        <f t="shared" si="3"/>
        <v>17.307623051674959</v>
      </c>
      <c r="I57" s="94">
        <f t="shared" si="16"/>
        <v>48</v>
      </c>
      <c r="J57" s="90">
        <f t="shared" si="4"/>
        <v>2021</v>
      </c>
      <c r="K57" s="95">
        <f t="shared" si="17"/>
        <v>44440</v>
      </c>
    </row>
    <row r="58" spans="2:11" outlineLevel="1">
      <c r="B58" s="95">
        <f t="shared" si="1"/>
        <v>44470</v>
      </c>
      <c r="C58" s="92">
        <f>IF(F58&lt;&gt;0,-INDEX([7]Delta!$F$1:$EE$997,$L$13,$I58),0)</f>
        <v>34688.230626672506</v>
      </c>
      <c r="D58" s="88">
        <f>IF(F58&lt;&gt;0,VLOOKUP($J58,'Table 1'!$B$13:$C$33,2,FALSE)/12*1000*Study_MW,0)</f>
        <v>0</v>
      </c>
      <c r="E58" s="88">
        <f t="shared" si="15"/>
        <v>34688.230626672506</v>
      </c>
      <c r="F58" s="92">
        <f>INDEX([7]Delta!$F$1:$EE$997,$L$14,$I58)</f>
        <v>2080.627</v>
      </c>
      <c r="G58" s="93">
        <f t="shared" si="3"/>
        <v>16.672008306473245</v>
      </c>
      <c r="I58" s="94">
        <f t="shared" si="16"/>
        <v>49</v>
      </c>
      <c r="J58" s="90">
        <f t="shared" si="4"/>
        <v>2021</v>
      </c>
      <c r="K58" s="95">
        <f t="shared" si="17"/>
        <v>44470</v>
      </c>
    </row>
    <row r="59" spans="2:11" outlineLevel="1">
      <c r="B59" s="95">
        <f t="shared" si="1"/>
        <v>44501</v>
      </c>
      <c r="C59" s="92">
        <f>IF(F59&lt;&gt;0,-INDEX([7]Delta!$F$1:$EE$997,$L$13,$I59),0)</f>
        <v>25292.549337491393</v>
      </c>
      <c r="D59" s="88">
        <f>IF(F59&lt;&gt;0,VLOOKUP($J59,'Table 1'!$B$13:$C$33,2,FALSE)/12*1000*Study_MW,0)</f>
        <v>0</v>
      </c>
      <c r="E59" s="88">
        <f t="shared" si="15"/>
        <v>25292.549337491393</v>
      </c>
      <c r="F59" s="92">
        <f>INDEX([7]Delta!$F$1:$EE$997,$L$14,$I59)</f>
        <v>1401.42</v>
      </c>
      <c r="G59" s="93">
        <f t="shared" si="3"/>
        <v>18.047801042864659</v>
      </c>
      <c r="I59" s="94">
        <f t="shared" si="16"/>
        <v>50</v>
      </c>
      <c r="J59" s="90">
        <f t="shared" si="4"/>
        <v>2021</v>
      </c>
      <c r="K59" s="95">
        <f t="shared" si="17"/>
        <v>44501</v>
      </c>
    </row>
    <row r="60" spans="2:11" outlineLevel="1">
      <c r="B60" s="99">
        <f t="shared" si="1"/>
        <v>44531</v>
      </c>
      <c r="C60" s="96">
        <f>IF(F60&lt;&gt;0,-INDEX([7]Delta!$F$1:$EE$997,$L$13,$I60),0)</f>
        <v>21645.20269331336</v>
      </c>
      <c r="D60" s="97">
        <f>IF(F60&lt;&gt;0,VLOOKUP($J60,'Table 1'!$B$13:$C$33,2,FALSE)/12*1000*Study_MW,0)</f>
        <v>0</v>
      </c>
      <c r="E60" s="97">
        <f t="shared" si="15"/>
        <v>21645.20269331336</v>
      </c>
      <c r="F60" s="96">
        <f>INDEX([7]Delta!$F$1:$EE$997,$L$14,$I60)</f>
        <v>1081.1559999999999</v>
      </c>
      <c r="G60" s="98">
        <f t="shared" si="3"/>
        <v>20.020425075857101</v>
      </c>
      <c r="I60" s="81">
        <f t="shared" si="16"/>
        <v>51</v>
      </c>
      <c r="J60" s="90">
        <f t="shared" si="4"/>
        <v>2021</v>
      </c>
      <c r="K60" s="99">
        <f t="shared" si="17"/>
        <v>44531</v>
      </c>
    </row>
    <row r="61" spans="2:11" outlineLevel="1">
      <c r="B61" s="91">
        <f t="shared" si="1"/>
        <v>44562</v>
      </c>
      <c r="C61" s="86">
        <f>IF(F61&lt;&gt;0,-INDEX([7]Delta!$F$1:$EE$997,$L$13,$I61),0)</f>
        <v>26643.171037107706</v>
      </c>
      <c r="D61" s="87">
        <f>IF(F61&lt;&gt;0,VLOOKUP($J61,'Table 1'!$B$13:$C$33,2,FALSE)/12*1000*Study_MW,0)</f>
        <v>0</v>
      </c>
      <c r="E61" s="87">
        <f t="shared" si="15"/>
        <v>26643.171037107706</v>
      </c>
      <c r="F61" s="86">
        <f>INDEX([7]Delta!$F$1:$EE$997,$L$14,$I61)</f>
        <v>1290.5609999999999</v>
      </c>
      <c r="G61" s="89">
        <f t="shared" si="3"/>
        <v>20.64464293985926</v>
      </c>
      <c r="I61" s="77">
        <f>I49+13</f>
        <v>53</v>
      </c>
      <c r="J61" s="90">
        <f t="shared" si="4"/>
        <v>2022</v>
      </c>
      <c r="K61" s="91">
        <f t="shared" si="17"/>
        <v>44562</v>
      </c>
    </row>
    <row r="62" spans="2:11" outlineLevel="1">
      <c r="B62" s="95">
        <f t="shared" si="1"/>
        <v>44593</v>
      </c>
      <c r="C62" s="92">
        <f>IF(F62&lt;&gt;0,-INDEX([7]Delta!$F$1:$EE$997,$L$13,$I62),0)</f>
        <v>29885.078814506531</v>
      </c>
      <c r="D62" s="88">
        <f>IF(F62&lt;&gt;0,VLOOKUP($J62,'Table 1'!$B$13:$C$33,2,FALSE)/12*1000*Study_MW,0)</f>
        <v>0</v>
      </c>
      <c r="E62" s="88">
        <f t="shared" si="15"/>
        <v>29885.078814506531</v>
      </c>
      <c r="F62" s="92">
        <f>INDEX([7]Delta!$F$1:$EE$997,$L$14,$I62)</f>
        <v>1444.4359999999999</v>
      </c>
      <c r="G62" s="93">
        <f t="shared" si="3"/>
        <v>20.689790904205193</v>
      </c>
      <c r="I62" s="94">
        <f t="shared" si="16"/>
        <v>54</v>
      </c>
      <c r="J62" s="90">
        <f t="shared" si="4"/>
        <v>2022</v>
      </c>
      <c r="K62" s="95">
        <f t="shared" si="17"/>
        <v>44593</v>
      </c>
    </row>
    <row r="63" spans="2:11" outlineLevel="1">
      <c r="B63" s="95">
        <f t="shared" si="1"/>
        <v>44621</v>
      </c>
      <c r="C63" s="92">
        <f>IF(F63&lt;&gt;0,-INDEX([7]Delta!$F$1:$EE$997,$L$13,$I63),0)</f>
        <v>42586.226534232497</v>
      </c>
      <c r="D63" s="88">
        <f>IF(F63&lt;&gt;0,VLOOKUP($J63,'Table 1'!$B$13:$C$33,2,FALSE)/12*1000*Study_MW,0)</f>
        <v>0</v>
      </c>
      <c r="E63" s="88">
        <f t="shared" si="15"/>
        <v>42586.226534232497</v>
      </c>
      <c r="F63" s="92">
        <f>INDEX([7]Delta!$F$1:$EE$997,$L$14,$I63)</f>
        <v>2249.5149999999999</v>
      </c>
      <c r="G63" s="93">
        <f t="shared" si="3"/>
        <v>18.931292538272693</v>
      </c>
      <c r="I63" s="94">
        <f t="shared" si="16"/>
        <v>55</v>
      </c>
      <c r="J63" s="90">
        <f t="shared" si="4"/>
        <v>2022</v>
      </c>
      <c r="K63" s="95">
        <f t="shared" si="17"/>
        <v>44621</v>
      </c>
    </row>
    <row r="64" spans="2:11" outlineLevel="1">
      <c r="B64" s="95">
        <f t="shared" si="1"/>
        <v>44652</v>
      </c>
      <c r="C64" s="92">
        <f>IF(F64&lt;&gt;0,-INDEX([7]Delta!$F$1:$EE$997,$L$13,$I64),0)</f>
        <v>41272.084653750062</v>
      </c>
      <c r="D64" s="88">
        <f>IF(F64&lt;&gt;0,VLOOKUP($J64,'Table 1'!$B$13:$C$33,2,FALSE)/12*1000*Study_MW,0)</f>
        <v>0</v>
      </c>
      <c r="E64" s="88">
        <f t="shared" si="15"/>
        <v>41272.084653750062</v>
      </c>
      <c r="F64" s="92">
        <f>INDEX([7]Delta!$F$1:$EE$997,$L$14,$I64)</f>
        <v>2598.27</v>
      </c>
      <c r="G64" s="93">
        <f t="shared" si="3"/>
        <v>15.884447980290755</v>
      </c>
      <c r="I64" s="94">
        <f t="shared" si="16"/>
        <v>56</v>
      </c>
      <c r="J64" s="90">
        <f t="shared" si="4"/>
        <v>2022</v>
      </c>
      <c r="K64" s="95">
        <f t="shared" si="17"/>
        <v>44652</v>
      </c>
    </row>
    <row r="65" spans="2:11" outlineLevel="1">
      <c r="B65" s="95">
        <f t="shared" si="1"/>
        <v>44682</v>
      </c>
      <c r="C65" s="92">
        <f>IF(F65&lt;&gt;0,-INDEX([7]Delta!$F$1:$EE$997,$L$13,$I65),0)</f>
        <v>52983.605358555913</v>
      </c>
      <c r="D65" s="88">
        <f>IF(F65&lt;&gt;0,VLOOKUP($J65,'Table 1'!$B$13:$C$33,2,FALSE)/12*1000*Study_MW,0)</f>
        <v>0</v>
      </c>
      <c r="E65" s="88">
        <f t="shared" si="15"/>
        <v>52983.605358555913</v>
      </c>
      <c r="F65" s="92">
        <f>INDEX([7]Delta!$F$1:$EE$997,$L$14,$I65)</f>
        <v>3007.6819999999998</v>
      </c>
      <c r="G65" s="93">
        <f t="shared" si="3"/>
        <v>17.616092844441638</v>
      </c>
      <c r="I65" s="94">
        <f t="shared" si="16"/>
        <v>57</v>
      </c>
      <c r="J65" s="90">
        <f t="shared" si="4"/>
        <v>2022</v>
      </c>
      <c r="K65" s="95">
        <f t="shared" si="17"/>
        <v>44682</v>
      </c>
    </row>
    <row r="66" spans="2:11" outlineLevel="1">
      <c r="B66" s="95">
        <f t="shared" si="1"/>
        <v>44713</v>
      </c>
      <c r="C66" s="92">
        <f>IF(F66&lt;&gt;0,-INDEX([7]Delta!$F$1:$EE$997,$L$13,$I66),0)</f>
        <v>62211.566443055868</v>
      </c>
      <c r="D66" s="88">
        <f>IF(F66&lt;&gt;0,VLOOKUP($J66,'Table 1'!$B$13:$C$33,2,FALSE)/12*1000*Study_MW,0)</f>
        <v>0</v>
      </c>
      <c r="E66" s="88">
        <f t="shared" si="15"/>
        <v>62211.566443055868</v>
      </c>
      <c r="F66" s="92">
        <f>INDEX([7]Delta!$F$1:$EE$997,$L$14,$I66)</f>
        <v>3195.36</v>
      </c>
      <c r="G66" s="93">
        <f t="shared" si="3"/>
        <v>19.469345063797466</v>
      </c>
      <c r="I66" s="94">
        <f t="shared" si="16"/>
        <v>58</v>
      </c>
      <c r="J66" s="90">
        <f t="shared" si="4"/>
        <v>2022</v>
      </c>
      <c r="K66" s="95">
        <f t="shared" si="17"/>
        <v>44713</v>
      </c>
    </row>
    <row r="67" spans="2:11" outlineLevel="1">
      <c r="B67" s="95">
        <f t="shared" si="1"/>
        <v>44743</v>
      </c>
      <c r="C67" s="92">
        <f>IF(F67&lt;&gt;0,-INDEX([7]Delta!$F$1:$EE$997,$L$13,$I67),0)</f>
        <v>98827.321629941463</v>
      </c>
      <c r="D67" s="88">
        <f>IF(F67&lt;&gt;0,VLOOKUP($J67,'Table 1'!$B$13:$C$33,2,FALSE)/12*1000*Study_MW,0)</f>
        <v>0</v>
      </c>
      <c r="E67" s="88">
        <f t="shared" si="15"/>
        <v>98827.321629941463</v>
      </c>
      <c r="F67" s="92">
        <f>INDEX([7]Delta!$F$1:$EE$997,$L$14,$I67)</f>
        <v>2892.2379999999998</v>
      </c>
      <c r="G67" s="93">
        <f t="shared" si="3"/>
        <v>34.16984412414935</v>
      </c>
      <c r="I67" s="94">
        <f t="shared" si="16"/>
        <v>59</v>
      </c>
      <c r="J67" s="90">
        <f t="shared" si="4"/>
        <v>2022</v>
      </c>
      <c r="K67" s="95">
        <f t="shared" si="17"/>
        <v>44743</v>
      </c>
    </row>
    <row r="68" spans="2:11" outlineLevel="1">
      <c r="B68" s="95">
        <f t="shared" si="1"/>
        <v>44774</v>
      </c>
      <c r="C68" s="92">
        <f>IF(F68&lt;&gt;0,-INDEX([7]Delta!$F$1:$EE$997,$L$13,$I68),0)</f>
        <v>69249.160259246826</v>
      </c>
      <c r="D68" s="88">
        <f>IF(F68&lt;&gt;0,VLOOKUP($J68,'Table 1'!$B$13:$C$33,2,FALSE)/12*1000*Study_MW,0)</f>
        <v>0</v>
      </c>
      <c r="E68" s="88">
        <f t="shared" si="15"/>
        <v>69249.160259246826</v>
      </c>
      <c r="F68" s="92">
        <f>INDEX([7]Delta!$F$1:$EE$997,$L$14,$I68)</f>
        <v>2896.9189999999999</v>
      </c>
      <c r="G68" s="93">
        <f t="shared" si="3"/>
        <v>23.90441716155917</v>
      </c>
      <c r="I68" s="94">
        <f t="shared" si="16"/>
        <v>60</v>
      </c>
      <c r="J68" s="90">
        <f t="shared" si="4"/>
        <v>2022</v>
      </c>
      <c r="K68" s="95">
        <f t="shared" si="17"/>
        <v>44774</v>
      </c>
    </row>
    <row r="69" spans="2:11" outlineLevel="1">
      <c r="B69" s="95">
        <f t="shared" si="1"/>
        <v>44805</v>
      </c>
      <c r="C69" s="92">
        <f>IF(F69&lt;&gt;0,-INDEX([7]Delta!$F$1:$EE$997,$L$13,$I69),0)</f>
        <v>47483.949117302895</v>
      </c>
      <c r="D69" s="88">
        <f>IF(F69&lt;&gt;0,VLOOKUP($J69,'Table 1'!$B$13:$C$33,2,FALSE)/12*1000*Study_MW,0)</f>
        <v>0</v>
      </c>
      <c r="E69" s="88">
        <f t="shared" si="15"/>
        <v>47483.949117302895</v>
      </c>
      <c r="F69" s="92">
        <f>INDEX([7]Delta!$F$1:$EE$997,$L$14,$I69)</f>
        <v>2553.5700000000002</v>
      </c>
      <c r="G69" s="93">
        <f t="shared" si="3"/>
        <v>18.595123343907897</v>
      </c>
      <c r="I69" s="94">
        <f t="shared" si="16"/>
        <v>61</v>
      </c>
      <c r="J69" s="90">
        <f t="shared" si="4"/>
        <v>2022</v>
      </c>
      <c r="K69" s="95">
        <f t="shared" si="17"/>
        <v>44805</v>
      </c>
    </row>
    <row r="70" spans="2:11" outlineLevel="1">
      <c r="B70" s="95">
        <f t="shared" si="1"/>
        <v>44835</v>
      </c>
      <c r="C70" s="92">
        <f>IF(F70&lt;&gt;0,-INDEX([7]Delta!$F$1:$EE$997,$L$13,$I70),0)</f>
        <v>38375.129164919257</v>
      </c>
      <c r="D70" s="88">
        <f>IF(F70&lt;&gt;0,VLOOKUP($J70,'Table 1'!$B$13:$C$33,2,FALSE)/12*1000*Study_MW,0)</f>
        <v>0</v>
      </c>
      <c r="E70" s="88">
        <f t="shared" si="15"/>
        <v>38375.129164919257</v>
      </c>
      <c r="F70" s="92">
        <f>INDEX([7]Delta!$F$1:$EE$997,$L$14,$I70)</f>
        <v>2070.2109999999998</v>
      </c>
      <c r="G70" s="93">
        <f t="shared" si="3"/>
        <v>18.536820239540443</v>
      </c>
      <c r="I70" s="94">
        <f t="shared" si="16"/>
        <v>62</v>
      </c>
      <c r="J70" s="90">
        <f t="shared" si="4"/>
        <v>2022</v>
      </c>
      <c r="K70" s="95">
        <f t="shared" si="17"/>
        <v>44835</v>
      </c>
    </row>
    <row r="71" spans="2:11" outlineLevel="1">
      <c r="B71" s="95">
        <f t="shared" si="1"/>
        <v>44866</v>
      </c>
      <c r="C71" s="92">
        <f>IF(F71&lt;&gt;0,-INDEX([7]Delta!$F$1:$EE$997,$L$13,$I71),0)</f>
        <v>26071.865118727088</v>
      </c>
      <c r="D71" s="88">
        <f>IF(F71&lt;&gt;0,VLOOKUP($J71,'Table 1'!$B$13:$C$33,2,FALSE)/12*1000*Study_MW,0)</f>
        <v>0</v>
      </c>
      <c r="E71" s="88">
        <f t="shared" si="15"/>
        <v>26071.865118727088</v>
      </c>
      <c r="F71" s="92">
        <f>INDEX([7]Delta!$F$1:$EE$997,$L$14,$I71)</f>
        <v>1394.4</v>
      </c>
      <c r="G71" s="93">
        <f t="shared" si="3"/>
        <v>18.69755100310319</v>
      </c>
      <c r="I71" s="94">
        <f t="shared" si="16"/>
        <v>63</v>
      </c>
      <c r="J71" s="90">
        <f t="shared" si="4"/>
        <v>2022</v>
      </c>
      <c r="K71" s="95">
        <f t="shared" si="17"/>
        <v>44866</v>
      </c>
    </row>
    <row r="72" spans="2:11" outlineLevel="1">
      <c r="B72" s="99">
        <f t="shared" si="1"/>
        <v>44896</v>
      </c>
      <c r="C72" s="96">
        <f>IF(F72&lt;&gt;0,-INDEX([7]Delta!$F$1:$EE$997,$L$13,$I72),0)</f>
        <v>22983.600854456425</v>
      </c>
      <c r="D72" s="97">
        <f>IF(F72&lt;&gt;0,VLOOKUP($J72,'Table 1'!$B$13:$C$33,2,FALSE)/12*1000*Study_MW,0)</f>
        <v>0</v>
      </c>
      <c r="E72" s="97">
        <f t="shared" si="15"/>
        <v>22983.600854456425</v>
      </c>
      <c r="F72" s="96">
        <f>INDEX([7]Delta!$F$1:$EE$997,$L$14,$I72)</f>
        <v>1075.731</v>
      </c>
      <c r="G72" s="98">
        <f t="shared" si="3"/>
        <v>21.365565233740057</v>
      </c>
      <c r="I72" s="81">
        <f t="shared" si="16"/>
        <v>64</v>
      </c>
      <c r="J72" s="90">
        <f t="shared" si="4"/>
        <v>2022</v>
      </c>
      <c r="K72" s="99">
        <f t="shared" si="17"/>
        <v>44896</v>
      </c>
    </row>
    <row r="73" spans="2:11" outlineLevel="1">
      <c r="B73" s="91">
        <f t="shared" si="1"/>
        <v>44927</v>
      </c>
      <c r="C73" s="86">
        <f>IF(F73&lt;&gt;0,-INDEX([7]Delta!$F$1:$EE$997,$L$13,$I73),0)</f>
        <v>23364.305934429169</v>
      </c>
      <c r="D73" s="87">
        <f>IF(F73&lt;&gt;0,VLOOKUP($J73,'Table 1'!$B$13:$C$33,2,FALSE)/12*1000*Study_MW,0)</f>
        <v>0</v>
      </c>
      <c r="E73" s="87">
        <f t="shared" si="15"/>
        <v>23364.305934429169</v>
      </c>
      <c r="F73" s="86">
        <f>INDEX([7]Delta!$F$1:$EE$997,$L$14,$I73)</f>
        <v>1284.175</v>
      </c>
      <c r="G73" s="89">
        <f t="shared" si="3"/>
        <v>18.194020234336573</v>
      </c>
      <c r="I73" s="77">
        <f>I61+13</f>
        <v>66</v>
      </c>
      <c r="J73" s="90">
        <f t="shared" si="4"/>
        <v>2023</v>
      </c>
      <c r="K73" s="91">
        <f t="shared" si="17"/>
        <v>44927</v>
      </c>
    </row>
    <row r="74" spans="2:11" outlineLevel="1">
      <c r="B74" s="95">
        <f t="shared" si="1"/>
        <v>44958</v>
      </c>
      <c r="C74" s="92">
        <f>IF(F74&lt;&gt;0,-INDEX([7]Delta!$F$1:$EE$997,$L$13,$I74),0)</f>
        <v>29234.018667027354</v>
      </c>
      <c r="D74" s="88">
        <f>IF(F74&lt;&gt;0,VLOOKUP($J74,'Table 1'!$B$13:$C$33,2,FALSE)/12*1000*Study_MW,0)</f>
        <v>0</v>
      </c>
      <c r="E74" s="88">
        <f t="shared" si="15"/>
        <v>29234.018667027354</v>
      </c>
      <c r="F74" s="92">
        <f>INDEX([7]Delta!$F$1:$EE$997,$L$14,$I74)</f>
        <v>1437.212</v>
      </c>
      <c r="G74" s="93">
        <f t="shared" si="3"/>
        <v>20.340783869761285</v>
      </c>
      <c r="I74" s="94">
        <f t="shared" si="16"/>
        <v>67</v>
      </c>
      <c r="J74" s="90">
        <f t="shared" si="4"/>
        <v>2023</v>
      </c>
      <c r="K74" s="95">
        <f t="shared" si="17"/>
        <v>44958</v>
      </c>
    </row>
    <row r="75" spans="2:11" outlineLevel="1">
      <c r="B75" s="95">
        <f t="shared" si="1"/>
        <v>44986</v>
      </c>
      <c r="C75" s="92">
        <f>IF(F75&lt;&gt;0,-INDEX([7]Delta!$F$1:$EE$997,$L$13,$I75),0)</f>
        <v>42857.144759148359</v>
      </c>
      <c r="D75" s="88">
        <f>IF(F75&lt;&gt;0,VLOOKUP($J75,'Table 1'!$B$13:$C$33,2,FALSE)/12*1000*Study_MW,0)</f>
        <v>0</v>
      </c>
      <c r="E75" s="88">
        <f t="shared" si="15"/>
        <v>42857.144759148359</v>
      </c>
      <c r="F75" s="92">
        <f>INDEX([7]Delta!$F$1:$EE$997,$L$14,$I75)</f>
        <v>2238.3240000000001</v>
      </c>
      <c r="G75" s="93">
        <f t="shared" si="3"/>
        <v>19.146979954264154</v>
      </c>
      <c r="I75" s="94">
        <f t="shared" si="16"/>
        <v>68</v>
      </c>
      <c r="J75" s="90">
        <f t="shared" si="4"/>
        <v>2023</v>
      </c>
      <c r="K75" s="95">
        <f t="shared" si="17"/>
        <v>44986</v>
      </c>
    </row>
    <row r="76" spans="2:11" outlineLevel="1">
      <c r="B76" s="95">
        <f t="shared" si="1"/>
        <v>45017</v>
      </c>
      <c r="C76" s="92">
        <f>IF(F76&lt;&gt;0,-INDEX([7]Delta!$F$1:$EE$997,$L$13,$I76),0)</f>
        <v>39595.640658602118</v>
      </c>
      <c r="D76" s="88">
        <f>IF(F76&lt;&gt;0,VLOOKUP($J76,'Table 1'!$B$13:$C$33,2,FALSE)/12*1000*Study_MW,0)</f>
        <v>0</v>
      </c>
      <c r="E76" s="88">
        <f t="shared" si="15"/>
        <v>39595.640658602118</v>
      </c>
      <c r="F76" s="92">
        <f>INDEX([7]Delta!$F$1:$EE$997,$L$14,$I76)</f>
        <v>2585.2800000000002</v>
      </c>
      <c r="G76" s="93">
        <f t="shared" si="3"/>
        <v>15.315803571993021</v>
      </c>
      <c r="I76" s="94">
        <f t="shared" si="16"/>
        <v>69</v>
      </c>
      <c r="J76" s="90">
        <f t="shared" si="4"/>
        <v>2023</v>
      </c>
      <c r="K76" s="95">
        <f t="shared" si="17"/>
        <v>45017</v>
      </c>
    </row>
    <row r="77" spans="2:11" outlineLevel="1">
      <c r="B77" s="95">
        <f t="shared" si="1"/>
        <v>45047</v>
      </c>
      <c r="C77" s="92">
        <f>IF(F77&lt;&gt;0,-INDEX([7]Delta!$F$1:$EE$997,$L$13,$I77),0)</f>
        <v>53682.922297433019</v>
      </c>
      <c r="D77" s="88">
        <f>IF(F77&lt;&gt;0,VLOOKUP($J77,'Table 1'!$B$13:$C$33,2,FALSE)/12*1000*Study_MW,0)</f>
        <v>0</v>
      </c>
      <c r="E77" s="88">
        <f t="shared" si="15"/>
        <v>53682.922297433019</v>
      </c>
      <c r="F77" s="92">
        <f>INDEX([7]Delta!$F$1:$EE$997,$L$14,$I77)</f>
        <v>2992.616</v>
      </c>
      <c r="G77" s="93">
        <f t="shared" si="3"/>
        <v>17.93845996193064</v>
      </c>
      <c r="I77" s="94">
        <f t="shared" si="16"/>
        <v>70</v>
      </c>
      <c r="J77" s="90">
        <f t="shared" si="4"/>
        <v>2023</v>
      </c>
      <c r="K77" s="95">
        <f t="shared" si="17"/>
        <v>45047</v>
      </c>
    </row>
    <row r="78" spans="2:11" outlineLevel="1">
      <c r="B78" s="95">
        <f t="shared" ref="B78:B141" si="31">EDATE(B77,1)</f>
        <v>45078</v>
      </c>
      <c r="C78" s="92">
        <f>IF(F78&lt;&gt;0,-INDEX([7]Delta!$F$1:$EE$997,$L$13,$I78),0)</f>
        <v>57151.789202526212</v>
      </c>
      <c r="D78" s="88">
        <f>IF(F78&lt;&gt;0,VLOOKUP($J78,'Table 1'!$B$13:$C$33,2,FALSE)/12*1000*Study_MW,0)</f>
        <v>0</v>
      </c>
      <c r="E78" s="88">
        <f t="shared" ref="E78:E141" si="32">C78+D78</f>
        <v>57151.789202526212</v>
      </c>
      <c r="F78" s="92">
        <f>INDEX([7]Delta!$F$1:$EE$997,$L$14,$I78)</f>
        <v>3179.37</v>
      </c>
      <c r="G78" s="93">
        <f t="shared" ref="G78:G141" si="33">IF(ISNUMBER($F78),E78/$F78,"")</f>
        <v>17.975822003266753</v>
      </c>
      <c r="I78" s="94">
        <f t="shared" si="16"/>
        <v>71</v>
      </c>
      <c r="J78" s="90">
        <f t="shared" ref="J78:J141" si="34">YEAR(B78)</f>
        <v>2023</v>
      </c>
      <c r="K78" s="95">
        <f t="shared" si="17"/>
        <v>45078</v>
      </c>
    </row>
    <row r="79" spans="2:11" outlineLevel="1">
      <c r="B79" s="95">
        <f t="shared" si="31"/>
        <v>45108</v>
      </c>
      <c r="C79" s="92">
        <f>IF(F79&lt;&gt;0,-INDEX([7]Delta!$F$1:$EE$997,$L$13,$I79),0)</f>
        <v>101841.59523776174</v>
      </c>
      <c r="D79" s="88">
        <f>IF(F79&lt;&gt;0,VLOOKUP($J79,'Table 1'!$B$13:$C$33,2,FALSE)/12*1000*Study_MW,0)</f>
        <v>0</v>
      </c>
      <c r="E79" s="88">
        <f t="shared" si="32"/>
        <v>101841.59523776174</v>
      </c>
      <c r="F79" s="92">
        <f>INDEX([7]Delta!$F$1:$EE$997,$L$14,$I79)</f>
        <v>2877.6990000000001</v>
      </c>
      <c r="G79" s="93">
        <f t="shared" si="33"/>
        <v>35.389940100671311</v>
      </c>
      <c r="I79" s="94">
        <f t="shared" si="16"/>
        <v>72</v>
      </c>
      <c r="J79" s="90">
        <f t="shared" si="34"/>
        <v>2023</v>
      </c>
      <c r="K79" s="95">
        <f t="shared" si="17"/>
        <v>45108</v>
      </c>
    </row>
    <row r="80" spans="2:11" outlineLevel="1">
      <c r="B80" s="95">
        <f t="shared" si="31"/>
        <v>45139</v>
      </c>
      <c r="C80" s="92">
        <f>IF(F80&lt;&gt;0,-INDEX([7]Delta!$F$1:$EE$997,$L$13,$I80),0)</f>
        <v>70309.91342201829</v>
      </c>
      <c r="D80" s="88">
        <f>IF(F80&lt;&gt;0,VLOOKUP($J80,'Table 1'!$B$13:$C$33,2,FALSE)/12*1000*Study_MW,0)</f>
        <v>0</v>
      </c>
      <c r="E80" s="88">
        <f t="shared" si="32"/>
        <v>70309.91342201829</v>
      </c>
      <c r="F80" s="92">
        <f>INDEX([7]Delta!$F$1:$EE$997,$L$14,$I80)</f>
        <v>2882.4110000000001</v>
      </c>
      <c r="G80" s="93">
        <f t="shared" si="33"/>
        <v>24.392743929307198</v>
      </c>
      <c r="I80" s="94">
        <f t="shared" si="16"/>
        <v>73</v>
      </c>
      <c r="J80" s="90">
        <f t="shared" si="34"/>
        <v>2023</v>
      </c>
      <c r="K80" s="95">
        <f t="shared" si="17"/>
        <v>45139</v>
      </c>
    </row>
    <row r="81" spans="2:11" outlineLevel="1">
      <c r="B81" s="95">
        <f t="shared" si="31"/>
        <v>45170</v>
      </c>
      <c r="C81" s="92">
        <f>IF(F81&lt;&gt;0,-INDEX([7]Delta!$F$1:$EE$997,$L$13,$I81),0)</f>
        <v>48201.758017793298</v>
      </c>
      <c r="D81" s="88">
        <f>IF(F81&lt;&gt;0,VLOOKUP($J81,'Table 1'!$B$13:$C$33,2,FALSE)/12*1000*Study_MW,0)</f>
        <v>0</v>
      </c>
      <c r="E81" s="88">
        <f t="shared" si="32"/>
        <v>48201.758017793298</v>
      </c>
      <c r="F81" s="92">
        <f>INDEX([7]Delta!$F$1:$EE$997,$L$14,$I81)</f>
        <v>2540.79</v>
      </c>
      <c r="G81" s="93">
        <f t="shared" si="33"/>
        <v>18.971169603860726</v>
      </c>
      <c r="I81" s="94">
        <f t="shared" si="16"/>
        <v>74</v>
      </c>
      <c r="J81" s="90">
        <f t="shared" si="34"/>
        <v>2023</v>
      </c>
      <c r="K81" s="95">
        <f t="shared" si="17"/>
        <v>45170</v>
      </c>
    </row>
    <row r="82" spans="2:11" outlineLevel="1">
      <c r="B82" s="95">
        <f t="shared" si="31"/>
        <v>45200</v>
      </c>
      <c r="C82" s="92">
        <f>IF(F82&lt;&gt;0,-INDEX([7]Delta!$F$1:$EE$997,$L$13,$I82),0)</f>
        <v>39596.686772465706</v>
      </c>
      <c r="D82" s="88">
        <f>IF(F82&lt;&gt;0,VLOOKUP($J82,'Table 1'!$B$13:$C$33,2,FALSE)/12*1000*Study_MW,0)</f>
        <v>0</v>
      </c>
      <c r="E82" s="88">
        <f t="shared" si="32"/>
        <v>39596.686772465706</v>
      </c>
      <c r="F82" s="92">
        <f>INDEX([7]Delta!$F$1:$EE$997,$L$14,$I82)</f>
        <v>2059.857</v>
      </c>
      <c r="G82" s="93">
        <f t="shared" si="33"/>
        <v>19.223027022004782</v>
      </c>
      <c r="I82" s="94">
        <f t="shared" si="16"/>
        <v>75</v>
      </c>
      <c r="J82" s="90">
        <f t="shared" si="34"/>
        <v>2023</v>
      </c>
      <c r="K82" s="95">
        <f t="shared" si="17"/>
        <v>45200</v>
      </c>
    </row>
    <row r="83" spans="2:11" outlineLevel="1">
      <c r="B83" s="95">
        <f t="shared" si="31"/>
        <v>45231</v>
      </c>
      <c r="C83" s="92">
        <f>IF(F83&lt;&gt;0,-INDEX([7]Delta!$F$1:$EE$997,$L$13,$I83),0)</f>
        <v>24979.044364109635</v>
      </c>
      <c r="D83" s="88">
        <f>IF(F83&lt;&gt;0,VLOOKUP($J83,'Table 1'!$B$13:$C$33,2,FALSE)/12*1000*Study_MW,0)</f>
        <v>0</v>
      </c>
      <c r="E83" s="88">
        <f t="shared" si="32"/>
        <v>24979.044364109635</v>
      </c>
      <c r="F83" s="92">
        <f>INDEX([7]Delta!$F$1:$EE$997,$L$14,$I83)</f>
        <v>1387.41</v>
      </c>
      <c r="G83" s="93">
        <f t="shared" si="33"/>
        <v>18.004082689406616</v>
      </c>
      <c r="I83" s="94">
        <f t="shared" si="16"/>
        <v>76</v>
      </c>
      <c r="J83" s="90">
        <f t="shared" si="34"/>
        <v>2023</v>
      </c>
      <c r="K83" s="95">
        <f t="shared" si="17"/>
        <v>45231</v>
      </c>
    </row>
    <row r="84" spans="2:11" outlineLevel="1">
      <c r="B84" s="99">
        <f t="shared" si="31"/>
        <v>45261</v>
      </c>
      <c r="C84" s="96">
        <f>IF(F84&lt;&gt;0,-INDEX([7]Delta!$F$1:$EE$997,$L$13,$I84),0)</f>
        <v>22471.681603983045</v>
      </c>
      <c r="D84" s="97">
        <f>IF(F84&lt;&gt;0,VLOOKUP($J84,'Table 1'!$B$13:$C$33,2,FALSE)/12*1000*Study_MW,0)</f>
        <v>0</v>
      </c>
      <c r="E84" s="97">
        <f t="shared" si="32"/>
        <v>22471.681603983045</v>
      </c>
      <c r="F84" s="96">
        <f>INDEX([7]Delta!$F$1:$EE$997,$L$14,$I84)</f>
        <v>1070.306</v>
      </c>
      <c r="G84" s="98">
        <f t="shared" si="33"/>
        <v>20.995567252713752</v>
      </c>
      <c r="I84" s="81">
        <f t="shared" si="16"/>
        <v>77</v>
      </c>
      <c r="J84" s="90">
        <f t="shared" si="34"/>
        <v>2023</v>
      </c>
      <c r="K84" s="99">
        <f t="shared" si="17"/>
        <v>45261</v>
      </c>
    </row>
    <row r="85" spans="2:11" outlineLevel="1">
      <c r="B85" s="91">
        <f t="shared" si="31"/>
        <v>45292</v>
      </c>
      <c r="C85" s="86">
        <f>IF(F85&lt;&gt;0,-INDEX([7]Delta!$F$1:$EE$997,$L$13,$I85),0)</f>
        <v>23655.991582170129</v>
      </c>
      <c r="D85" s="87">
        <f>IF(F85&lt;&gt;0,VLOOKUP($J85,'Table 1'!$B$13:$C$33,2,FALSE)/12*1000*Study_MW,0)</f>
        <v>0</v>
      </c>
      <c r="E85" s="87">
        <f t="shared" si="32"/>
        <v>23655.991582170129</v>
      </c>
      <c r="F85" s="86">
        <f>INDEX([7]Delta!$F$1:$EE$997,$L$14,$I85)</f>
        <v>1277.6959999999999</v>
      </c>
      <c r="G85" s="89">
        <f t="shared" si="33"/>
        <v>18.514569648938505</v>
      </c>
      <c r="I85" s="77">
        <f>I73+13</f>
        <v>79</v>
      </c>
      <c r="J85" s="90">
        <f t="shared" si="34"/>
        <v>2024</v>
      </c>
      <c r="K85" s="91">
        <f t="shared" si="17"/>
        <v>45292</v>
      </c>
    </row>
    <row r="86" spans="2:11" outlineLevel="1">
      <c r="B86" s="95">
        <f t="shared" si="31"/>
        <v>45323</v>
      </c>
      <c r="C86" s="92">
        <f>IF(F86&lt;&gt;0,-INDEX([7]Delta!$F$1:$EE$997,$L$13,$I86),0)</f>
        <v>31996.02559441328</v>
      </c>
      <c r="D86" s="88">
        <f>IF(F86&lt;&gt;0,VLOOKUP($J86,'Table 1'!$B$13:$C$33,2,FALSE)/12*1000*Study_MW,0)</f>
        <v>0</v>
      </c>
      <c r="E86" s="88">
        <f t="shared" si="32"/>
        <v>31996.02559441328</v>
      </c>
      <c r="F86" s="92">
        <f>INDEX([7]Delta!$F$1:$EE$997,$L$14,$I86)</f>
        <v>1481.03</v>
      </c>
      <c r="G86" s="93">
        <f t="shared" si="33"/>
        <v>21.603901065078546</v>
      </c>
      <c r="I86" s="94">
        <f t="shared" si="16"/>
        <v>80</v>
      </c>
      <c r="J86" s="90">
        <f t="shared" si="34"/>
        <v>2024</v>
      </c>
      <c r="K86" s="95">
        <f t="shared" si="17"/>
        <v>45323</v>
      </c>
    </row>
    <row r="87" spans="2:11" outlineLevel="1">
      <c r="B87" s="95">
        <f t="shared" si="31"/>
        <v>45352</v>
      </c>
      <c r="C87" s="92">
        <f>IF(F87&lt;&gt;0,-INDEX([7]Delta!$F$1:$EE$997,$L$13,$I87),0)</f>
        <v>51707.904144868255</v>
      </c>
      <c r="D87" s="88">
        <f>IF(F87&lt;&gt;0,VLOOKUP($J87,'Table 1'!$B$13:$C$33,2,FALSE)/12*1000*Study_MW,0)</f>
        <v>0</v>
      </c>
      <c r="E87" s="88">
        <f t="shared" si="32"/>
        <v>51707.904144868255</v>
      </c>
      <c r="F87" s="92">
        <f>INDEX([7]Delta!$F$1:$EE$997,$L$14,$I87)</f>
        <v>2227.1329999999998</v>
      </c>
      <c r="G87" s="93">
        <f t="shared" si="33"/>
        <v>23.217250224781484</v>
      </c>
      <c r="I87" s="94">
        <f t="shared" si="16"/>
        <v>81</v>
      </c>
      <c r="J87" s="90">
        <f t="shared" si="34"/>
        <v>2024</v>
      </c>
      <c r="K87" s="95">
        <f t="shared" si="17"/>
        <v>45352</v>
      </c>
    </row>
    <row r="88" spans="2:11" outlineLevel="1">
      <c r="B88" s="95">
        <f t="shared" si="31"/>
        <v>45383</v>
      </c>
      <c r="C88" s="92">
        <f>IF(F88&lt;&gt;0,-INDEX([7]Delta!$F$1:$EE$997,$L$13,$I88),0)</f>
        <v>44786.959927782416</v>
      </c>
      <c r="D88" s="88">
        <f>IF(F88&lt;&gt;0,VLOOKUP($J88,'Table 1'!$B$13:$C$33,2,FALSE)/12*1000*Study_MW,0)</f>
        <v>0</v>
      </c>
      <c r="E88" s="88">
        <f t="shared" si="32"/>
        <v>44786.959927782416</v>
      </c>
      <c r="F88" s="92">
        <f>INDEX([7]Delta!$F$1:$EE$997,$L$14,$I88)</f>
        <v>2572.35</v>
      </c>
      <c r="G88" s="93">
        <f t="shared" si="33"/>
        <v>17.410912172831232</v>
      </c>
      <c r="I88" s="94">
        <f t="shared" si="16"/>
        <v>82</v>
      </c>
      <c r="J88" s="90">
        <f t="shared" si="34"/>
        <v>2024</v>
      </c>
      <c r="K88" s="95">
        <f t="shared" si="17"/>
        <v>45383</v>
      </c>
    </row>
    <row r="89" spans="2:11" outlineLevel="1">
      <c r="B89" s="95">
        <f t="shared" si="31"/>
        <v>45413</v>
      </c>
      <c r="C89" s="92">
        <f>IF(F89&lt;&gt;0,-INDEX([7]Delta!$F$1:$EE$997,$L$13,$I89),0)</f>
        <v>60132.908723518252</v>
      </c>
      <c r="D89" s="88">
        <f>IF(F89&lt;&gt;0,VLOOKUP($J89,'Table 1'!$B$13:$C$33,2,FALSE)/12*1000*Study_MW,0)</f>
        <v>0</v>
      </c>
      <c r="E89" s="88">
        <f t="shared" si="32"/>
        <v>60132.908723518252</v>
      </c>
      <c r="F89" s="92">
        <f>INDEX([7]Delta!$F$1:$EE$997,$L$14,$I89)</f>
        <v>2977.674</v>
      </c>
      <c r="G89" s="93">
        <f t="shared" si="33"/>
        <v>20.194591054466759</v>
      </c>
      <c r="I89" s="94">
        <f t="shared" si="16"/>
        <v>83</v>
      </c>
      <c r="J89" s="90">
        <f t="shared" si="34"/>
        <v>2024</v>
      </c>
      <c r="K89" s="95">
        <f t="shared" si="17"/>
        <v>45413</v>
      </c>
    </row>
    <row r="90" spans="2:11" outlineLevel="1">
      <c r="B90" s="95">
        <f t="shared" si="31"/>
        <v>45444</v>
      </c>
      <c r="C90" s="92">
        <f>IF(F90&lt;&gt;0,-INDEX([7]Delta!$F$1:$EE$997,$L$13,$I90),0)</f>
        <v>73134.863448947668</v>
      </c>
      <c r="D90" s="88">
        <f>IF(F90&lt;&gt;0,VLOOKUP($J90,'Table 1'!$B$13:$C$33,2,FALSE)/12*1000*Study_MW,0)</f>
        <v>0</v>
      </c>
      <c r="E90" s="88">
        <f t="shared" si="32"/>
        <v>73134.863448947668</v>
      </c>
      <c r="F90" s="92">
        <f>INDEX([7]Delta!$F$1:$EE$997,$L$14,$I90)</f>
        <v>3163.47</v>
      </c>
      <c r="G90" s="93">
        <f t="shared" si="33"/>
        <v>23.118557612036046</v>
      </c>
      <c r="I90" s="94">
        <f t="shared" ref="I90:I96" si="35">I78+13</f>
        <v>84</v>
      </c>
      <c r="J90" s="90">
        <f t="shared" si="34"/>
        <v>2024</v>
      </c>
      <c r="K90" s="95">
        <f t="shared" ref="K90:K153" si="36">IF(ISNUMBER(F90),IF(F90&lt;&gt;0,B90,""),"")</f>
        <v>45444</v>
      </c>
    </row>
    <row r="91" spans="2:11" outlineLevel="1">
      <c r="B91" s="95">
        <f t="shared" si="31"/>
        <v>45474</v>
      </c>
      <c r="C91" s="92">
        <f>IF(F91&lt;&gt;0,-INDEX([7]Delta!$F$1:$EE$997,$L$13,$I91),0)</f>
        <v>108070.0391511023</v>
      </c>
      <c r="D91" s="88">
        <f>IF(F91&lt;&gt;0,VLOOKUP($J91,'Table 1'!$B$13:$C$33,2,FALSE)/12*1000*Study_MW,0)</f>
        <v>0</v>
      </c>
      <c r="E91" s="88">
        <f t="shared" si="32"/>
        <v>108070.0391511023</v>
      </c>
      <c r="F91" s="92">
        <f>INDEX([7]Delta!$F$1:$EE$997,$L$14,$I91)</f>
        <v>2863.3150000000001</v>
      </c>
      <c r="G91" s="93">
        <f t="shared" si="33"/>
        <v>37.742979431568756</v>
      </c>
      <c r="I91" s="94">
        <f t="shared" si="35"/>
        <v>85</v>
      </c>
      <c r="J91" s="90">
        <f t="shared" si="34"/>
        <v>2024</v>
      </c>
      <c r="K91" s="95">
        <f t="shared" si="36"/>
        <v>45474</v>
      </c>
    </row>
    <row r="92" spans="2:11" outlineLevel="1">
      <c r="B92" s="95">
        <f t="shared" si="31"/>
        <v>45505</v>
      </c>
      <c r="C92" s="92">
        <f>IF(F92&lt;&gt;0,-INDEX([7]Delta!$F$1:$EE$997,$L$13,$I92),0)</f>
        <v>75794.018229991198</v>
      </c>
      <c r="D92" s="88">
        <f>IF(F92&lt;&gt;0,VLOOKUP($J92,'Table 1'!$B$13:$C$33,2,FALSE)/12*1000*Study_MW,0)</f>
        <v>0</v>
      </c>
      <c r="E92" s="88">
        <f t="shared" si="32"/>
        <v>75794.018229991198</v>
      </c>
      <c r="F92" s="92">
        <f>INDEX([7]Delta!$F$1:$EE$997,$L$14,$I92)</f>
        <v>2868.027</v>
      </c>
      <c r="G92" s="93">
        <f t="shared" si="33"/>
        <v>26.427233157146429</v>
      </c>
      <c r="I92" s="94">
        <f t="shared" si="35"/>
        <v>86</v>
      </c>
      <c r="J92" s="90">
        <f t="shared" si="34"/>
        <v>2024</v>
      </c>
      <c r="K92" s="95">
        <f t="shared" si="36"/>
        <v>45505</v>
      </c>
    </row>
    <row r="93" spans="2:11" outlineLevel="1">
      <c r="B93" s="95">
        <f t="shared" si="31"/>
        <v>45536</v>
      </c>
      <c r="C93" s="92">
        <f>IF(F93&lt;&gt;0,-INDEX([7]Delta!$F$1:$EE$997,$L$13,$I93),0)</f>
        <v>50611.260471493006</v>
      </c>
      <c r="D93" s="88">
        <f>IF(F93&lt;&gt;0,VLOOKUP($J93,'Table 1'!$B$13:$C$33,2,FALSE)/12*1000*Study_MW,0)</f>
        <v>0</v>
      </c>
      <c r="E93" s="88">
        <f t="shared" si="32"/>
        <v>50611.260471493006</v>
      </c>
      <c r="F93" s="92">
        <f>INDEX([7]Delta!$F$1:$EE$997,$L$14,$I93)</f>
        <v>2528.13</v>
      </c>
      <c r="G93" s="93">
        <f t="shared" si="33"/>
        <v>20.019247614439529</v>
      </c>
      <c r="I93" s="94">
        <f t="shared" si="35"/>
        <v>87</v>
      </c>
      <c r="J93" s="90">
        <f t="shared" si="34"/>
        <v>2024</v>
      </c>
      <c r="K93" s="95">
        <f t="shared" si="36"/>
        <v>45536</v>
      </c>
    </row>
    <row r="94" spans="2:11" outlineLevel="1">
      <c r="B94" s="95">
        <f t="shared" si="31"/>
        <v>45566</v>
      </c>
      <c r="C94" s="92">
        <f>IF(F94&lt;&gt;0,-INDEX([7]Delta!$F$1:$EE$997,$L$13,$I94),0)</f>
        <v>42191.068454220891</v>
      </c>
      <c r="D94" s="88">
        <f>IF(F94&lt;&gt;0,VLOOKUP($J94,'Table 1'!$B$13:$C$33,2,FALSE)/12*1000*Study_MW,0)</f>
        <v>0</v>
      </c>
      <c r="E94" s="88">
        <f t="shared" si="32"/>
        <v>42191.068454220891</v>
      </c>
      <c r="F94" s="92">
        <f>INDEX([7]Delta!$F$1:$EE$997,$L$14,$I94)</f>
        <v>2049.627</v>
      </c>
      <c r="G94" s="93">
        <f t="shared" si="33"/>
        <v>20.584754423229636</v>
      </c>
      <c r="I94" s="94">
        <f t="shared" si="35"/>
        <v>88</v>
      </c>
      <c r="J94" s="90">
        <f t="shared" si="34"/>
        <v>2024</v>
      </c>
      <c r="K94" s="95">
        <f t="shared" si="36"/>
        <v>45566</v>
      </c>
    </row>
    <row r="95" spans="2:11" outlineLevel="1">
      <c r="B95" s="95">
        <f t="shared" si="31"/>
        <v>45597</v>
      </c>
      <c r="C95" s="92">
        <f>IF(F95&lt;&gt;0,-INDEX([7]Delta!$F$1:$EE$997,$L$13,$I95),0)</f>
        <v>27376.211813926697</v>
      </c>
      <c r="D95" s="88">
        <f>IF(F95&lt;&gt;0,VLOOKUP($J95,'Table 1'!$B$13:$C$33,2,FALSE)/12*1000*Study_MW,0)</f>
        <v>0</v>
      </c>
      <c r="E95" s="88">
        <f t="shared" si="32"/>
        <v>27376.211813926697</v>
      </c>
      <c r="F95" s="92">
        <f>INDEX([7]Delta!$F$1:$EE$997,$L$14,$I95)</f>
        <v>1380.45</v>
      </c>
      <c r="G95" s="93">
        <f t="shared" si="33"/>
        <v>19.831367897371653</v>
      </c>
      <c r="I95" s="94">
        <f t="shared" si="35"/>
        <v>89</v>
      </c>
      <c r="J95" s="90">
        <f t="shared" si="34"/>
        <v>2024</v>
      </c>
      <c r="K95" s="95">
        <f t="shared" si="36"/>
        <v>45597</v>
      </c>
    </row>
    <row r="96" spans="2:11" outlineLevel="1">
      <c r="B96" s="99">
        <f t="shared" si="31"/>
        <v>45627</v>
      </c>
      <c r="C96" s="96">
        <f>IF(F96&lt;&gt;0,-INDEX([7]Delta!$F$1:$EE$997,$L$13,$I96),0)</f>
        <v>27054.644833147526</v>
      </c>
      <c r="D96" s="97">
        <f>IF(F96&lt;&gt;0,VLOOKUP($J96,'Table 1'!$B$13:$C$33,2,FALSE)/12*1000*Study_MW,0)</f>
        <v>0</v>
      </c>
      <c r="E96" s="97">
        <f t="shared" si="32"/>
        <v>27054.644833147526</v>
      </c>
      <c r="F96" s="96">
        <f>INDEX([7]Delta!$F$1:$EE$997,$L$14,$I96)</f>
        <v>1064.9739999999999</v>
      </c>
      <c r="G96" s="98">
        <f t="shared" si="33"/>
        <v>25.404042571130869</v>
      </c>
      <c r="I96" s="81">
        <f t="shared" si="35"/>
        <v>90</v>
      </c>
      <c r="J96" s="90">
        <f t="shared" si="34"/>
        <v>2024</v>
      </c>
      <c r="K96" s="99">
        <f t="shared" si="36"/>
        <v>45627</v>
      </c>
    </row>
    <row r="97" spans="2:11" outlineLevel="1">
      <c r="B97" s="91">
        <f t="shared" si="31"/>
        <v>45658</v>
      </c>
      <c r="C97" s="86">
        <f>IF(F97&lt;&gt;0,-INDEX([7]Delta!$F$1:$EE$997,$L$13,$I97),0)</f>
        <v>30058.679019019008</v>
      </c>
      <c r="D97" s="87">
        <f>IF(F97&lt;&gt;0,VLOOKUP($J97,'Table 1'!$B$13:$C$33,2,FALSE)/12*1000*Study_MW,0)</f>
        <v>0</v>
      </c>
      <c r="E97" s="87">
        <f t="shared" si="32"/>
        <v>30058.679019019008</v>
      </c>
      <c r="F97" s="86">
        <f>INDEX([7]Delta!$F$1:$EE$997,$L$14,$I97)</f>
        <v>1271.3720000000001</v>
      </c>
      <c r="G97" s="89">
        <f t="shared" si="33"/>
        <v>23.642709623162226</v>
      </c>
      <c r="I97" s="77">
        <f>I85+13</f>
        <v>92</v>
      </c>
      <c r="J97" s="90">
        <f t="shared" si="34"/>
        <v>2025</v>
      </c>
      <c r="K97" s="91">
        <f t="shared" si="36"/>
        <v>45658</v>
      </c>
    </row>
    <row r="98" spans="2:11" outlineLevel="1">
      <c r="B98" s="95">
        <f t="shared" si="31"/>
        <v>45689</v>
      </c>
      <c r="C98" s="92">
        <f>IF(F98&lt;&gt;0,-INDEX([7]Delta!$F$1:$EE$997,$L$13,$I98),0)</f>
        <v>30926.321228668094</v>
      </c>
      <c r="D98" s="88">
        <f>IF(F98&lt;&gt;0,VLOOKUP($J98,'Table 1'!$B$13:$C$33,2,FALSE)/12*1000*Study_MW,0)</f>
        <v>0</v>
      </c>
      <c r="E98" s="88">
        <f t="shared" si="32"/>
        <v>30926.321228668094</v>
      </c>
      <c r="F98" s="92">
        <f>INDEX([7]Delta!$F$1:$EE$997,$L$14,$I98)</f>
        <v>1422.876</v>
      </c>
      <c r="G98" s="93">
        <f t="shared" si="33"/>
        <v>21.735078270114961</v>
      </c>
      <c r="I98" s="94">
        <f t="shared" ref="I98:I120" si="37">I86+13</f>
        <v>93</v>
      </c>
      <c r="J98" s="90">
        <f t="shared" si="34"/>
        <v>2025</v>
      </c>
      <c r="K98" s="95">
        <f t="shared" si="36"/>
        <v>45689</v>
      </c>
    </row>
    <row r="99" spans="2:11" outlineLevel="1">
      <c r="B99" s="95">
        <f t="shared" si="31"/>
        <v>45717</v>
      </c>
      <c r="C99" s="92">
        <f>IF(F99&lt;&gt;0,-INDEX([7]Delta!$F$1:$EE$997,$L$13,$I99),0)</f>
        <v>56186.506631061435</v>
      </c>
      <c r="D99" s="88">
        <f>IF(F99&lt;&gt;0,VLOOKUP($J99,'Table 1'!$B$13:$C$33,2,FALSE)/12*1000*Study_MW,0)</f>
        <v>0</v>
      </c>
      <c r="E99" s="88">
        <f t="shared" si="32"/>
        <v>56186.506631061435</v>
      </c>
      <c r="F99" s="92">
        <f>INDEX([7]Delta!$F$1:$EE$997,$L$14,$I99)</f>
        <v>2216.0659999999998</v>
      </c>
      <c r="G99" s="93">
        <f t="shared" si="33"/>
        <v>25.354166631797717</v>
      </c>
      <c r="I99" s="94">
        <f t="shared" si="37"/>
        <v>94</v>
      </c>
      <c r="J99" s="90">
        <f t="shared" si="34"/>
        <v>2025</v>
      </c>
      <c r="K99" s="95">
        <f t="shared" si="36"/>
        <v>45717</v>
      </c>
    </row>
    <row r="100" spans="2:11" outlineLevel="1">
      <c r="B100" s="95">
        <f t="shared" si="31"/>
        <v>45748</v>
      </c>
      <c r="C100" s="92">
        <f>IF(F100&lt;&gt;0,-INDEX([7]Delta!$F$1:$EE$997,$L$13,$I100),0)</f>
        <v>62740.956848815084</v>
      </c>
      <c r="D100" s="88">
        <f>IF(F100&lt;&gt;0,VLOOKUP($J100,'Table 1'!$B$13:$C$33,2,FALSE)/12*1000*Study_MW,0)</f>
        <v>0</v>
      </c>
      <c r="E100" s="88">
        <f t="shared" si="32"/>
        <v>62740.956848815084</v>
      </c>
      <c r="F100" s="92">
        <f>INDEX([7]Delta!$F$1:$EE$997,$L$14,$I100)</f>
        <v>2559.48</v>
      </c>
      <c r="G100" s="93">
        <f t="shared" si="33"/>
        <v>24.513165505811759</v>
      </c>
      <c r="I100" s="94">
        <f t="shared" si="37"/>
        <v>95</v>
      </c>
      <c r="J100" s="90">
        <f t="shared" si="34"/>
        <v>2025</v>
      </c>
      <c r="K100" s="95">
        <f t="shared" si="36"/>
        <v>45748</v>
      </c>
    </row>
    <row r="101" spans="2:11" outlineLevel="1">
      <c r="B101" s="95">
        <f t="shared" si="31"/>
        <v>45778</v>
      </c>
      <c r="C101" s="92">
        <f>IF(F101&lt;&gt;0,-INDEX([7]Delta!$F$1:$EE$997,$L$13,$I101),0)</f>
        <v>64206.173963740468</v>
      </c>
      <c r="D101" s="88">
        <f>IF(F101&lt;&gt;0,VLOOKUP($J101,'Table 1'!$B$13:$C$33,2,FALSE)/12*1000*Study_MW,0)</f>
        <v>0</v>
      </c>
      <c r="E101" s="88">
        <f t="shared" si="32"/>
        <v>64206.173963740468</v>
      </c>
      <c r="F101" s="92">
        <f>INDEX([7]Delta!$F$1:$EE$997,$L$14,$I101)</f>
        <v>2962.7939999999999</v>
      </c>
      <c r="G101" s="93">
        <f t="shared" si="33"/>
        <v>21.670819491243897</v>
      </c>
      <c r="I101" s="94">
        <f t="shared" si="37"/>
        <v>96</v>
      </c>
      <c r="J101" s="90">
        <f t="shared" si="34"/>
        <v>2025</v>
      </c>
      <c r="K101" s="95">
        <f t="shared" si="36"/>
        <v>45778</v>
      </c>
    </row>
    <row r="102" spans="2:11" outlineLevel="1">
      <c r="B102" s="95">
        <f t="shared" si="31"/>
        <v>45809</v>
      </c>
      <c r="C102" s="92">
        <f>IF(F102&lt;&gt;0,-INDEX([7]Delta!$F$1:$EE$997,$L$13,$I102),0)</f>
        <v>83399.005644604564</v>
      </c>
      <c r="D102" s="88">
        <f>IF(F102&lt;&gt;0,VLOOKUP($J102,'Table 1'!$B$13:$C$33,2,FALSE)/12*1000*Study_MW,0)</f>
        <v>0</v>
      </c>
      <c r="E102" s="88">
        <f t="shared" si="32"/>
        <v>83399.005644604564</v>
      </c>
      <c r="F102" s="92">
        <f>INDEX([7]Delta!$F$1:$EE$997,$L$14,$I102)</f>
        <v>3147.63</v>
      </c>
      <c r="G102" s="93">
        <f t="shared" si="33"/>
        <v>26.495809750385071</v>
      </c>
      <c r="I102" s="94">
        <f t="shared" si="37"/>
        <v>97</v>
      </c>
      <c r="J102" s="90">
        <f t="shared" si="34"/>
        <v>2025</v>
      </c>
      <c r="K102" s="95">
        <f t="shared" si="36"/>
        <v>45809</v>
      </c>
    </row>
    <row r="103" spans="2:11" outlineLevel="1">
      <c r="B103" s="95">
        <f t="shared" si="31"/>
        <v>45839</v>
      </c>
      <c r="C103" s="92">
        <f>IF(F103&lt;&gt;0,-INDEX([7]Delta!$F$1:$EE$997,$L$13,$I103),0)</f>
        <v>120150.75731748343</v>
      </c>
      <c r="D103" s="88">
        <f>IF(F103&lt;&gt;0,VLOOKUP($J103,'Table 1'!$B$13:$C$33,2,FALSE)/12*1000*Study_MW,0)</f>
        <v>0</v>
      </c>
      <c r="E103" s="88">
        <f t="shared" si="32"/>
        <v>120150.75731748343</v>
      </c>
      <c r="F103" s="92">
        <f>INDEX([7]Delta!$F$1:$EE$997,$L$14,$I103)</f>
        <v>2849.0239999999999</v>
      </c>
      <c r="G103" s="93">
        <f t="shared" si="33"/>
        <v>42.172602729034026</v>
      </c>
      <c r="I103" s="94">
        <f t="shared" si="37"/>
        <v>98</v>
      </c>
      <c r="J103" s="90">
        <f t="shared" si="34"/>
        <v>2025</v>
      </c>
      <c r="K103" s="95">
        <f t="shared" si="36"/>
        <v>45839</v>
      </c>
    </row>
    <row r="104" spans="2:11" outlineLevel="1">
      <c r="B104" s="95">
        <f t="shared" si="31"/>
        <v>45870</v>
      </c>
      <c r="C104" s="92">
        <f>IF(F104&lt;&gt;0,-INDEX([7]Delta!$F$1:$EE$997,$L$13,$I104),0)</f>
        <v>89767.143982231617</v>
      </c>
      <c r="D104" s="88">
        <f>IF(F104&lt;&gt;0,VLOOKUP($J104,'Table 1'!$B$13:$C$33,2,FALSE)/12*1000*Study_MW,0)</f>
        <v>0</v>
      </c>
      <c r="E104" s="88">
        <f t="shared" si="32"/>
        <v>89767.143982231617</v>
      </c>
      <c r="F104" s="92">
        <f>INDEX([7]Delta!$F$1:$EE$997,$L$14,$I104)</f>
        <v>2853.7049999999999</v>
      </c>
      <c r="G104" s="93">
        <f t="shared" si="33"/>
        <v>31.456350247216029</v>
      </c>
      <c r="I104" s="94">
        <f t="shared" si="37"/>
        <v>99</v>
      </c>
      <c r="J104" s="90">
        <f t="shared" si="34"/>
        <v>2025</v>
      </c>
      <c r="K104" s="95">
        <f t="shared" si="36"/>
        <v>45870</v>
      </c>
    </row>
    <row r="105" spans="2:11" outlineLevel="1">
      <c r="B105" s="95">
        <f t="shared" si="31"/>
        <v>45901</v>
      </c>
      <c r="C105" s="92">
        <f>IF(F105&lt;&gt;0,-INDEX([7]Delta!$F$1:$EE$997,$L$13,$I105),0)</f>
        <v>60761.880244940519</v>
      </c>
      <c r="D105" s="88">
        <f>IF(F105&lt;&gt;0,VLOOKUP($J105,'Table 1'!$B$13:$C$33,2,FALSE)/12*1000*Study_MW,0)</f>
        <v>0</v>
      </c>
      <c r="E105" s="88">
        <f t="shared" si="32"/>
        <v>60761.880244940519</v>
      </c>
      <c r="F105" s="92">
        <f>INDEX([7]Delta!$F$1:$EE$997,$L$14,$I105)</f>
        <v>2515.44</v>
      </c>
      <c r="G105" s="93">
        <f t="shared" si="33"/>
        <v>24.155567314243438</v>
      </c>
      <c r="I105" s="94">
        <f t="shared" si="37"/>
        <v>100</v>
      </c>
      <c r="J105" s="90">
        <f t="shared" si="34"/>
        <v>2025</v>
      </c>
      <c r="K105" s="95">
        <f t="shared" si="36"/>
        <v>45901</v>
      </c>
    </row>
    <row r="106" spans="2:11" outlineLevel="1">
      <c r="B106" s="95">
        <f t="shared" si="31"/>
        <v>45931</v>
      </c>
      <c r="C106" s="92">
        <f>IF(F106&lt;&gt;0,-INDEX([7]Delta!$F$1:$EE$997,$L$13,$I106),0)</f>
        <v>55108.084669649601</v>
      </c>
      <c r="D106" s="88">
        <f>IF(F106&lt;&gt;0,VLOOKUP($J106,'Table 1'!$B$13:$C$33,2,FALSE)/12*1000*Study_MW,0)</f>
        <v>0</v>
      </c>
      <c r="E106" s="88">
        <f t="shared" si="32"/>
        <v>55108.084669649601</v>
      </c>
      <c r="F106" s="92">
        <f>INDEX([7]Delta!$F$1:$EE$997,$L$14,$I106)</f>
        <v>2039.3969999999999</v>
      </c>
      <c r="G106" s="93">
        <f t="shared" si="33"/>
        <v>27.021754307596609</v>
      </c>
      <c r="I106" s="94">
        <f t="shared" si="37"/>
        <v>101</v>
      </c>
      <c r="J106" s="90">
        <f t="shared" si="34"/>
        <v>2025</v>
      </c>
      <c r="K106" s="95">
        <f t="shared" si="36"/>
        <v>45931</v>
      </c>
    </row>
    <row r="107" spans="2:11" outlineLevel="1">
      <c r="B107" s="95">
        <f t="shared" si="31"/>
        <v>45962</v>
      </c>
      <c r="C107" s="92">
        <f>IF(F107&lt;&gt;0,-INDEX([7]Delta!$F$1:$EE$997,$L$13,$I107),0)</f>
        <v>35837.327306166291</v>
      </c>
      <c r="D107" s="88">
        <f>IF(F107&lt;&gt;0,VLOOKUP($J107,'Table 1'!$B$13:$C$33,2,FALSE)/12*1000*Study_MW,0)</f>
        <v>0</v>
      </c>
      <c r="E107" s="88">
        <f t="shared" si="32"/>
        <v>35837.327306166291</v>
      </c>
      <c r="F107" s="92">
        <f>INDEX([7]Delta!$F$1:$EE$997,$L$14,$I107)</f>
        <v>1373.61</v>
      </c>
      <c r="G107" s="93">
        <f t="shared" si="33"/>
        <v>26.089885270321485</v>
      </c>
      <c r="I107" s="94">
        <f t="shared" si="37"/>
        <v>102</v>
      </c>
      <c r="J107" s="90">
        <f t="shared" si="34"/>
        <v>2025</v>
      </c>
      <c r="K107" s="95">
        <f t="shared" si="36"/>
        <v>45962</v>
      </c>
    </row>
    <row r="108" spans="2:11" outlineLevel="1">
      <c r="B108" s="99">
        <f t="shared" si="31"/>
        <v>45992</v>
      </c>
      <c r="C108" s="96">
        <f>IF(F108&lt;&gt;0,-INDEX([7]Delta!$F$1:$EE$997,$L$13,$I108),0)</f>
        <v>31619.00638063252</v>
      </c>
      <c r="D108" s="97">
        <f>IF(F108&lt;&gt;0,VLOOKUP($J108,'Table 1'!$B$13:$C$33,2,FALSE)/12*1000*Study_MW,0)</f>
        <v>0</v>
      </c>
      <c r="E108" s="97">
        <f t="shared" si="32"/>
        <v>31619.00638063252</v>
      </c>
      <c r="F108" s="96">
        <f>INDEX([7]Delta!$F$1:$EE$997,$L$14,$I108)</f>
        <v>1059.7349999999999</v>
      </c>
      <c r="G108" s="98">
        <f t="shared" si="33"/>
        <v>29.836710480103537</v>
      </c>
      <c r="I108" s="81">
        <f t="shared" si="37"/>
        <v>103</v>
      </c>
      <c r="J108" s="90">
        <f t="shared" si="34"/>
        <v>2025</v>
      </c>
      <c r="K108" s="99">
        <f t="shared" si="36"/>
        <v>45992</v>
      </c>
    </row>
    <row r="109" spans="2:11" outlineLevel="1">
      <c r="B109" s="91">
        <f t="shared" si="31"/>
        <v>46023</v>
      </c>
      <c r="C109" s="86">
        <f>IF(F109&lt;&gt;0,-INDEX([7]Delta!$F$1:$EE$997,$L$13,$I109),0)</f>
        <v>33037.292177528143</v>
      </c>
      <c r="D109" s="87">
        <f>IF(F109&lt;&gt;0,VLOOKUP($J109,'Table 1'!$B$13:$C$33,2,FALSE)/12*1000*Study_MW,0)</f>
        <v>0</v>
      </c>
      <c r="E109" s="87">
        <f t="shared" si="32"/>
        <v>33037.292177528143</v>
      </c>
      <c r="F109" s="86">
        <f>INDEX([7]Delta!$F$1:$EE$997,$L$14,$I109)</f>
        <v>1265.0170000000001</v>
      </c>
      <c r="G109" s="89">
        <f t="shared" si="33"/>
        <v>26.116085536817405</v>
      </c>
      <c r="I109" s="77">
        <f>I97+13</f>
        <v>105</v>
      </c>
      <c r="J109" s="90">
        <f t="shared" si="34"/>
        <v>2026</v>
      </c>
      <c r="K109" s="91">
        <f t="shared" si="36"/>
        <v>46023</v>
      </c>
    </row>
    <row r="110" spans="2:11" outlineLevel="1">
      <c r="B110" s="95">
        <f t="shared" si="31"/>
        <v>46054</v>
      </c>
      <c r="C110" s="92">
        <f>IF(F110&lt;&gt;0,-INDEX([7]Delta!$F$1:$EE$997,$L$13,$I110),0)</f>
        <v>32026.924637362361</v>
      </c>
      <c r="D110" s="88">
        <f>IF(F110&lt;&gt;0,VLOOKUP($J110,'Table 1'!$B$13:$C$33,2,FALSE)/12*1000*Study_MW,0)</f>
        <v>0</v>
      </c>
      <c r="E110" s="88">
        <f t="shared" si="32"/>
        <v>32026.924637362361</v>
      </c>
      <c r="F110" s="92">
        <f>INDEX([7]Delta!$F$1:$EE$997,$L$14,$I110)</f>
        <v>1415.7639999999999</v>
      </c>
      <c r="G110" s="93">
        <f t="shared" si="33"/>
        <v>22.621654906723411</v>
      </c>
      <c r="I110" s="94">
        <f t="shared" si="37"/>
        <v>106</v>
      </c>
      <c r="J110" s="90">
        <f t="shared" si="34"/>
        <v>2026</v>
      </c>
      <c r="K110" s="95">
        <f t="shared" si="36"/>
        <v>46054</v>
      </c>
    </row>
    <row r="111" spans="2:11" outlineLevel="1">
      <c r="B111" s="95">
        <f t="shared" si="31"/>
        <v>46082</v>
      </c>
      <c r="C111" s="92">
        <f>IF(F111&lt;&gt;0,-INDEX([7]Delta!$F$1:$EE$997,$L$13,$I111),0)</f>
        <v>56558.149823606014</v>
      </c>
      <c r="D111" s="88">
        <f>IF(F111&lt;&gt;0,VLOOKUP($J111,'Table 1'!$B$13:$C$33,2,FALSE)/12*1000*Study_MW,0)</f>
        <v>0</v>
      </c>
      <c r="E111" s="88">
        <f t="shared" si="32"/>
        <v>56558.149823606014</v>
      </c>
      <c r="F111" s="92">
        <f>INDEX([7]Delta!$F$1:$EE$997,$L$14,$I111)</f>
        <v>2204.9369999999999</v>
      </c>
      <c r="G111" s="93">
        <f t="shared" si="33"/>
        <v>25.650687445312958</v>
      </c>
      <c r="I111" s="94">
        <f t="shared" si="37"/>
        <v>107</v>
      </c>
      <c r="J111" s="90">
        <f t="shared" si="34"/>
        <v>2026</v>
      </c>
      <c r="K111" s="95">
        <f t="shared" si="36"/>
        <v>46082</v>
      </c>
    </row>
    <row r="112" spans="2:11" outlineLevel="1">
      <c r="B112" s="95">
        <f t="shared" si="31"/>
        <v>46113</v>
      </c>
      <c r="C112" s="92">
        <f>IF(F112&lt;&gt;0,-INDEX([7]Delta!$F$1:$EE$997,$L$13,$I112),0)</f>
        <v>66153.150467216969</v>
      </c>
      <c r="D112" s="88">
        <f>IF(F112&lt;&gt;0,VLOOKUP($J112,'Table 1'!$B$13:$C$33,2,FALSE)/12*1000*Study_MW,0)</f>
        <v>0</v>
      </c>
      <c r="E112" s="88">
        <f t="shared" si="32"/>
        <v>66153.150467216969</v>
      </c>
      <c r="F112" s="92">
        <f>INDEX([7]Delta!$F$1:$EE$997,$L$14,$I112)</f>
        <v>2546.6999999999998</v>
      </c>
      <c r="G112" s="93">
        <f t="shared" si="33"/>
        <v>25.976027984142998</v>
      </c>
      <c r="I112" s="94">
        <f t="shared" si="37"/>
        <v>108</v>
      </c>
      <c r="J112" s="90">
        <f t="shared" si="34"/>
        <v>2026</v>
      </c>
      <c r="K112" s="95">
        <f t="shared" si="36"/>
        <v>46113</v>
      </c>
    </row>
    <row r="113" spans="2:11" outlineLevel="1">
      <c r="B113" s="95">
        <f t="shared" si="31"/>
        <v>46143</v>
      </c>
      <c r="C113" s="92">
        <f>IF(F113&lt;&gt;0,-INDEX([7]Delta!$F$1:$EE$997,$L$13,$I113),0)</f>
        <v>63629.141241043806</v>
      </c>
      <c r="D113" s="88">
        <f>IF(F113&lt;&gt;0,VLOOKUP($J113,'Table 1'!$B$13:$C$33,2,FALSE)/12*1000*Study_MW,0)</f>
        <v>0</v>
      </c>
      <c r="E113" s="88">
        <f t="shared" si="32"/>
        <v>63629.141241043806</v>
      </c>
      <c r="F113" s="92">
        <f>INDEX([7]Delta!$F$1:$EE$997,$L$14,$I113)</f>
        <v>2948.0070000000001</v>
      </c>
      <c r="G113" s="93">
        <f t="shared" si="33"/>
        <v>21.583782277668881</v>
      </c>
      <c r="I113" s="94">
        <f t="shared" si="37"/>
        <v>109</v>
      </c>
      <c r="J113" s="90">
        <f t="shared" si="34"/>
        <v>2026</v>
      </c>
      <c r="K113" s="95">
        <f t="shared" si="36"/>
        <v>46143</v>
      </c>
    </row>
    <row r="114" spans="2:11" outlineLevel="1">
      <c r="B114" s="95">
        <f t="shared" si="31"/>
        <v>46174</v>
      </c>
      <c r="C114" s="92">
        <f>IF(F114&lt;&gt;0,-INDEX([7]Delta!$F$1:$EE$997,$L$13,$I114),0)</f>
        <v>85396.906581819057</v>
      </c>
      <c r="D114" s="88">
        <f>IF(F114&lt;&gt;0,VLOOKUP($J114,'Table 1'!$B$13:$C$33,2,FALSE)/12*1000*Study_MW,0)</f>
        <v>0</v>
      </c>
      <c r="E114" s="88">
        <f t="shared" si="32"/>
        <v>85396.906581819057</v>
      </c>
      <c r="F114" s="92">
        <f>INDEX([7]Delta!$F$1:$EE$997,$L$14,$I114)</f>
        <v>3131.88</v>
      </c>
      <c r="G114" s="93">
        <f t="shared" si="33"/>
        <v>27.266979124940629</v>
      </c>
      <c r="I114" s="94">
        <f t="shared" si="37"/>
        <v>110</v>
      </c>
      <c r="J114" s="90">
        <f t="shared" si="34"/>
        <v>2026</v>
      </c>
      <c r="K114" s="95">
        <f t="shared" si="36"/>
        <v>46174</v>
      </c>
    </row>
    <row r="115" spans="2:11" outlineLevel="1">
      <c r="B115" s="95">
        <f t="shared" si="31"/>
        <v>46204</v>
      </c>
      <c r="C115" s="92">
        <f>IF(F115&lt;&gt;0,-INDEX([7]Delta!$F$1:$EE$997,$L$13,$I115),0)</f>
        <v>115205.66823685169</v>
      </c>
      <c r="D115" s="88">
        <f>IF(F115&lt;&gt;0,VLOOKUP($J115,'Table 1'!$B$13:$C$33,2,FALSE)/12*1000*Study_MW,0)</f>
        <v>0</v>
      </c>
      <c r="E115" s="88">
        <f t="shared" si="32"/>
        <v>115205.66823685169</v>
      </c>
      <c r="F115" s="92">
        <f>INDEX([7]Delta!$F$1:$EE$997,$L$14,$I115)</f>
        <v>2834.7640000000001</v>
      </c>
      <c r="G115" s="93">
        <f t="shared" si="33"/>
        <v>40.64030312112461</v>
      </c>
      <c r="I115" s="94">
        <f t="shared" si="37"/>
        <v>111</v>
      </c>
      <c r="J115" s="90">
        <f t="shared" si="34"/>
        <v>2026</v>
      </c>
      <c r="K115" s="95">
        <f t="shared" si="36"/>
        <v>46204</v>
      </c>
    </row>
    <row r="116" spans="2:11" outlineLevel="1">
      <c r="B116" s="95">
        <f t="shared" si="31"/>
        <v>46235</v>
      </c>
      <c r="C116" s="92">
        <f>IF(F116&lt;&gt;0,-INDEX([7]Delta!$F$1:$EE$997,$L$13,$I116),0)</f>
        <v>88311.930597782135</v>
      </c>
      <c r="D116" s="88">
        <f>IF(F116&lt;&gt;0,VLOOKUP($J116,'Table 1'!$B$13:$C$33,2,FALSE)/12*1000*Study_MW,0)</f>
        <v>0</v>
      </c>
      <c r="E116" s="88">
        <f t="shared" si="32"/>
        <v>88311.930597782135</v>
      </c>
      <c r="F116" s="92">
        <f>INDEX([7]Delta!$F$1:$EE$997,$L$14,$I116)</f>
        <v>2839.3519999999999</v>
      </c>
      <c r="G116" s="93">
        <f t="shared" si="33"/>
        <v>31.102846916402807</v>
      </c>
      <c r="I116" s="94">
        <f t="shared" si="37"/>
        <v>112</v>
      </c>
      <c r="J116" s="90">
        <f t="shared" si="34"/>
        <v>2026</v>
      </c>
      <c r="K116" s="95">
        <f t="shared" si="36"/>
        <v>46235</v>
      </c>
    </row>
    <row r="117" spans="2:11" outlineLevel="1">
      <c r="B117" s="95">
        <f t="shared" si="31"/>
        <v>46266</v>
      </c>
      <c r="C117" s="92">
        <f>IF(F117&lt;&gt;0,-INDEX([7]Delta!$F$1:$EE$997,$L$13,$I117),0)</f>
        <v>57552.798022374511</v>
      </c>
      <c r="D117" s="88">
        <f>IF(F117&lt;&gt;0,VLOOKUP($J117,'Table 1'!$B$13:$C$33,2,FALSE)/12*1000*Study_MW,0)</f>
        <v>0</v>
      </c>
      <c r="E117" s="88">
        <f t="shared" si="32"/>
        <v>57552.798022374511</v>
      </c>
      <c r="F117" s="92">
        <f>INDEX([7]Delta!$F$1:$EE$997,$L$14,$I117)</f>
        <v>2502.9299999999998</v>
      </c>
      <c r="G117" s="93">
        <f t="shared" si="33"/>
        <v>22.994170041660979</v>
      </c>
      <c r="I117" s="94">
        <f t="shared" si="37"/>
        <v>113</v>
      </c>
      <c r="J117" s="90">
        <f t="shared" si="34"/>
        <v>2026</v>
      </c>
      <c r="K117" s="95">
        <f t="shared" si="36"/>
        <v>46266</v>
      </c>
    </row>
    <row r="118" spans="2:11" outlineLevel="1">
      <c r="B118" s="95">
        <f t="shared" si="31"/>
        <v>46296</v>
      </c>
      <c r="C118" s="92">
        <f>IF(F118&lt;&gt;0,-INDEX([7]Delta!$F$1:$EE$997,$L$13,$I118),0)</f>
        <v>52638.662066742778</v>
      </c>
      <c r="D118" s="88">
        <f>IF(F118&lt;&gt;0,VLOOKUP($J118,'Table 1'!$B$13:$C$33,2,FALSE)/12*1000*Study_MW,0)</f>
        <v>0</v>
      </c>
      <c r="E118" s="88">
        <f t="shared" si="32"/>
        <v>52638.662066742778</v>
      </c>
      <c r="F118" s="92">
        <f>INDEX([7]Delta!$F$1:$EE$997,$L$14,$I118)</f>
        <v>2029.105</v>
      </c>
      <c r="G118" s="93">
        <f t="shared" si="33"/>
        <v>25.941812802562104</v>
      </c>
      <c r="I118" s="94">
        <f t="shared" si="37"/>
        <v>114</v>
      </c>
      <c r="J118" s="90">
        <f t="shared" si="34"/>
        <v>2026</v>
      </c>
      <c r="K118" s="95">
        <f t="shared" si="36"/>
        <v>46296</v>
      </c>
    </row>
    <row r="119" spans="2:11" outlineLevel="1">
      <c r="B119" s="95">
        <f t="shared" si="31"/>
        <v>46327</v>
      </c>
      <c r="C119" s="92">
        <f>IF(F119&lt;&gt;0,-INDEX([7]Delta!$F$1:$EE$997,$L$13,$I119),0)</f>
        <v>29724.789544388652</v>
      </c>
      <c r="D119" s="88">
        <f>IF(F119&lt;&gt;0,VLOOKUP($J119,'Table 1'!$B$13:$C$33,2,FALSE)/12*1000*Study_MW,0)</f>
        <v>0</v>
      </c>
      <c r="E119" s="88">
        <f t="shared" si="32"/>
        <v>29724.789544388652</v>
      </c>
      <c r="F119" s="92">
        <f>INDEX([7]Delta!$F$1:$EE$997,$L$14,$I119)</f>
        <v>1366.71</v>
      </c>
      <c r="G119" s="93">
        <f t="shared" si="33"/>
        <v>21.749156400691188</v>
      </c>
      <c r="I119" s="94">
        <f t="shared" si="37"/>
        <v>115</v>
      </c>
      <c r="J119" s="90">
        <f t="shared" si="34"/>
        <v>2026</v>
      </c>
      <c r="K119" s="95">
        <f t="shared" si="36"/>
        <v>46327</v>
      </c>
    </row>
    <row r="120" spans="2:11" outlineLevel="1">
      <c r="B120" s="99">
        <f t="shared" si="31"/>
        <v>46357</v>
      </c>
      <c r="C120" s="96">
        <f>IF(F120&lt;&gt;0,-INDEX([7]Delta!$F$1:$EE$997,$L$13,$I120),0)</f>
        <v>30972.353878855705</v>
      </c>
      <c r="D120" s="97">
        <f>IF(F120&lt;&gt;0,VLOOKUP($J120,'Table 1'!$B$13:$C$33,2,FALSE)/12*1000*Study_MW,0)</f>
        <v>0</v>
      </c>
      <c r="E120" s="97">
        <f t="shared" si="32"/>
        <v>30972.353878855705</v>
      </c>
      <c r="F120" s="96">
        <f>INDEX([7]Delta!$F$1:$EE$997,$L$14,$I120)</f>
        <v>1054.3720000000001</v>
      </c>
      <c r="G120" s="98">
        <f t="shared" si="33"/>
        <v>29.375167283326665</v>
      </c>
      <c r="I120" s="81">
        <f t="shared" si="37"/>
        <v>116</v>
      </c>
      <c r="J120" s="90">
        <f t="shared" si="34"/>
        <v>2026</v>
      </c>
      <c r="K120" s="99">
        <f t="shared" si="36"/>
        <v>46357</v>
      </c>
    </row>
    <row r="121" spans="2:11" outlineLevel="1">
      <c r="B121" s="91">
        <f t="shared" si="31"/>
        <v>46388</v>
      </c>
      <c r="C121" s="86">
        <f>IF(F121&lt;&gt;0,-INDEX([7]Delta!$F$1:$EE$997,$L$13,$I121),0)</f>
        <v>33933.299105837941</v>
      </c>
      <c r="D121" s="87">
        <f>IF(F121&lt;&gt;0,VLOOKUP($J121,'Table 1'!$B$13:$C$33,2,FALSE)/12*1000*Study_MW,0)</f>
        <v>0</v>
      </c>
      <c r="E121" s="87">
        <f t="shared" si="32"/>
        <v>33933.299105837941</v>
      </c>
      <c r="F121" s="86">
        <f>INDEX([7]Delta!$F$1:$EE$997,$L$14,$I121)</f>
        <v>1258.662</v>
      </c>
      <c r="G121" s="89">
        <f t="shared" si="33"/>
        <v>26.959818526211119</v>
      </c>
      <c r="I121" s="77">
        <f>I109+13</f>
        <v>118</v>
      </c>
      <c r="J121" s="90">
        <f t="shared" si="34"/>
        <v>2027</v>
      </c>
      <c r="K121" s="91">
        <f t="shared" si="36"/>
        <v>46388</v>
      </c>
    </row>
    <row r="122" spans="2:11" outlineLevel="1">
      <c r="B122" s="95">
        <f t="shared" si="31"/>
        <v>46419</v>
      </c>
      <c r="C122" s="92">
        <f>IF(F122&lt;&gt;0,-INDEX([7]Delta!$F$1:$EE$997,$L$13,$I122),0)</f>
        <v>33389.749417230487</v>
      </c>
      <c r="D122" s="88">
        <f>IF(F122&lt;&gt;0,VLOOKUP($J122,'Table 1'!$B$13:$C$33,2,FALSE)/12*1000*Study_MW,0)</f>
        <v>0</v>
      </c>
      <c r="E122" s="88">
        <f t="shared" si="32"/>
        <v>33389.749417230487</v>
      </c>
      <c r="F122" s="92">
        <f>INDEX([7]Delta!$F$1:$EE$997,$L$14,$I122)</f>
        <v>1408.68</v>
      </c>
      <c r="G122" s="93">
        <f t="shared" si="33"/>
        <v>23.702863260094901</v>
      </c>
      <c r="I122" s="94">
        <f t="shared" ref="I122:I132" si="38">I110+13</f>
        <v>119</v>
      </c>
      <c r="J122" s="90">
        <f t="shared" si="34"/>
        <v>2027</v>
      </c>
      <c r="K122" s="95">
        <f t="shared" si="36"/>
        <v>46419</v>
      </c>
    </row>
    <row r="123" spans="2:11" outlineLevel="1">
      <c r="B123" s="95">
        <f t="shared" si="31"/>
        <v>46447</v>
      </c>
      <c r="C123" s="92">
        <f>IF(F123&lt;&gt;0,-INDEX([7]Delta!$F$1:$EE$997,$L$13,$I123),0)</f>
        <v>57532.706842243671</v>
      </c>
      <c r="D123" s="88">
        <f>IF(F123&lt;&gt;0,VLOOKUP($J123,'Table 1'!$B$13:$C$33,2,FALSE)/12*1000*Study_MW,0)</f>
        <v>0</v>
      </c>
      <c r="E123" s="88">
        <f t="shared" si="32"/>
        <v>57532.706842243671</v>
      </c>
      <c r="F123" s="92">
        <f>INDEX([7]Delta!$F$1:$EE$997,$L$14,$I123)</f>
        <v>2193.87</v>
      </c>
      <c r="G123" s="93">
        <f t="shared" si="33"/>
        <v>26.224300821034827</v>
      </c>
      <c r="I123" s="94">
        <f t="shared" si="38"/>
        <v>120</v>
      </c>
      <c r="J123" s="90">
        <f t="shared" si="34"/>
        <v>2027</v>
      </c>
      <c r="K123" s="95">
        <f t="shared" si="36"/>
        <v>46447</v>
      </c>
    </row>
    <row r="124" spans="2:11" outlineLevel="1">
      <c r="B124" s="95">
        <f t="shared" si="31"/>
        <v>46478</v>
      </c>
      <c r="C124" s="92">
        <f>IF(F124&lt;&gt;0,-INDEX([7]Delta!$F$1:$EE$997,$L$13,$I124),0)</f>
        <v>53301.833862200379</v>
      </c>
      <c r="D124" s="88">
        <f>IF(F124&lt;&gt;0,VLOOKUP($J124,'Table 1'!$B$13:$C$33,2,FALSE)/12*1000*Study_MW,0)</f>
        <v>0</v>
      </c>
      <c r="E124" s="88">
        <f t="shared" si="32"/>
        <v>53301.833862200379</v>
      </c>
      <c r="F124" s="92">
        <f>INDEX([7]Delta!$F$1:$EE$997,$L$14,$I124)</f>
        <v>2533.98</v>
      </c>
      <c r="G124" s="93">
        <f t="shared" si="33"/>
        <v>21.034828160522331</v>
      </c>
      <c r="I124" s="94">
        <f t="shared" si="38"/>
        <v>121</v>
      </c>
      <c r="J124" s="90">
        <f t="shared" si="34"/>
        <v>2027</v>
      </c>
      <c r="K124" s="95">
        <f t="shared" si="36"/>
        <v>46478</v>
      </c>
    </row>
    <row r="125" spans="2:11" outlineLevel="1">
      <c r="B125" s="95">
        <f t="shared" si="31"/>
        <v>46508</v>
      </c>
      <c r="C125" s="92">
        <f>IF(F125&lt;&gt;0,-INDEX([7]Delta!$F$1:$EE$997,$L$13,$I125),0)</f>
        <v>66993.892080038786</v>
      </c>
      <c r="D125" s="88">
        <f>IF(F125&lt;&gt;0,VLOOKUP($J125,'Table 1'!$B$13:$C$33,2,FALSE)/12*1000*Study_MW,0)</f>
        <v>0</v>
      </c>
      <c r="E125" s="88">
        <f t="shared" si="32"/>
        <v>66993.892080038786</v>
      </c>
      <c r="F125" s="92">
        <f>INDEX([7]Delta!$F$1:$EE$997,$L$14,$I125)</f>
        <v>2933.2510000000002</v>
      </c>
      <c r="G125" s="93">
        <f t="shared" si="33"/>
        <v>22.839467907805634</v>
      </c>
      <c r="I125" s="94">
        <f t="shared" si="38"/>
        <v>122</v>
      </c>
      <c r="J125" s="90">
        <f t="shared" si="34"/>
        <v>2027</v>
      </c>
      <c r="K125" s="95">
        <f t="shared" si="36"/>
        <v>46508</v>
      </c>
    </row>
    <row r="126" spans="2:11" outlineLevel="1">
      <c r="B126" s="95">
        <f t="shared" si="31"/>
        <v>46539</v>
      </c>
      <c r="C126" s="92">
        <f>IF(F126&lt;&gt;0,-INDEX([7]Delta!$F$1:$EE$997,$L$13,$I126),0)</f>
        <v>89318.400592982769</v>
      </c>
      <c r="D126" s="88">
        <f>IF(F126&lt;&gt;0,VLOOKUP($J126,'Table 1'!$B$13:$C$33,2,FALSE)/12*1000*Study_MW,0)</f>
        <v>0</v>
      </c>
      <c r="E126" s="88">
        <f t="shared" si="32"/>
        <v>89318.400592982769</v>
      </c>
      <c r="F126" s="92">
        <f>INDEX([7]Delta!$F$1:$EE$997,$L$14,$I126)</f>
        <v>3116.28</v>
      </c>
      <c r="G126" s="93">
        <f t="shared" si="33"/>
        <v>28.661866261370211</v>
      </c>
      <c r="I126" s="94">
        <f t="shared" si="38"/>
        <v>123</v>
      </c>
      <c r="J126" s="90">
        <f t="shared" si="34"/>
        <v>2027</v>
      </c>
      <c r="K126" s="95">
        <f t="shared" si="36"/>
        <v>46539</v>
      </c>
    </row>
    <row r="127" spans="2:11" outlineLevel="1">
      <c r="B127" s="95">
        <f t="shared" si="31"/>
        <v>46569</v>
      </c>
      <c r="C127" s="92">
        <f>IF(F127&lt;&gt;0,-INDEX([7]Delta!$F$1:$EE$997,$L$13,$I127),0)</f>
        <v>123752.88259148598</v>
      </c>
      <c r="D127" s="88">
        <f>IF(F127&lt;&gt;0,VLOOKUP($J127,'Table 1'!$B$13:$C$33,2,FALSE)/12*1000*Study_MW,0)</f>
        <v>0</v>
      </c>
      <c r="E127" s="88">
        <f t="shared" si="32"/>
        <v>123752.88259148598</v>
      </c>
      <c r="F127" s="92">
        <f>INDEX([7]Delta!$F$1:$EE$997,$L$14,$I127)</f>
        <v>2820.5659999999998</v>
      </c>
      <c r="G127" s="93">
        <f t="shared" si="33"/>
        <v>43.875194762854683</v>
      </c>
      <c r="I127" s="94">
        <f t="shared" si="38"/>
        <v>124</v>
      </c>
      <c r="J127" s="90">
        <f t="shared" si="34"/>
        <v>2027</v>
      </c>
      <c r="K127" s="95">
        <f t="shared" si="36"/>
        <v>46569</v>
      </c>
    </row>
    <row r="128" spans="2:11" outlineLevel="1">
      <c r="B128" s="95">
        <f t="shared" si="31"/>
        <v>46600</v>
      </c>
      <c r="C128" s="92">
        <f>IF(F128&lt;&gt;0,-INDEX([7]Delta!$F$1:$EE$997,$L$13,$I128),0)</f>
        <v>90426.688612729311</v>
      </c>
      <c r="D128" s="88">
        <f>IF(F128&lt;&gt;0,VLOOKUP($J128,'Table 1'!$B$13:$C$33,2,FALSE)/12*1000*Study_MW,0)</f>
        <v>0</v>
      </c>
      <c r="E128" s="88">
        <f t="shared" si="32"/>
        <v>90426.688612729311</v>
      </c>
      <c r="F128" s="92">
        <f>INDEX([7]Delta!$F$1:$EE$997,$L$14,$I128)</f>
        <v>2825.2159999999999</v>
      </c>
      <c r="G128" s="93">
        <f t="shared" si="33"/>
        <v>32.007000035653668</v>
      </c>
      <c r="I128" s="94">
        <f t="shared" si="38"/>
        <v>125</v>
      </c>
      <c r="J128" s="90">
        <f t="shared" si="34"/>
        <v>2027</v>
      </c>
      <c r="K128" s="95">
        <f t="shared" si="36"/>
        <v>46600</v>
      </c>
    </row>
    <row r="129" spans="2:11" outlineLevel="1">
      <c r="B129" s="95">
        <f t="shared" si="31"/>
        <v>46631</v>
      </c>
      <c r="C129" s="92">
        <f>IF(F129&lt;&gt;0,-INDEX([7]Delta!$F$1:$EE$997,$L$13,$I129),0)</f>
        <v>56669.146366834641</v>
      </c>
      <c r="D129" s="88">
        <f>IF(F129&lt;&gt;0,VLOOKUP($J129,'Table 1'!$B$13:$C$33,2,FALSE)/12*1000*Study_MW,0)</f>
        <v>0</v>
      </c>
      <c r="E129" s="88">
        <f t="shared" si="32"/>
        <v>56669.146366834641</v>
      </c>
      <c r="F129" s="92">
        <f>INDEX([7]Delta!$F$1:$EE$997,$L$14,$I129)</f>
        <v>2490.39</v>
      </c>
      <c r="G129" s="93">
        <f t="shared" si="33"/>
        <v>22.755129263623225</v>
      </c>
      <c r="I129" s="94">
        <f t="shared" si="38"/>
        <v>126</v>
      </c>
      <c r="J129" s="90">
        <f t="shared" si="34"/>
        <v>2027</v>
      </c>
      <c r="K129" s="95">
        <f t="shared" si="36"/>
        <v>46631</v>
      </c>
    </row>
    <row r="130" spans="2:11" outlineLevel="1">
      <c r="B130" s="95">
        <f t="shared" si="31"/>
        <v>46661</v>
      </c>
      <c r="C130" s="92">
        <f>IF(F130&lt;&gt;0,-INDEX([7]Delta!$F$1:$EE$997,$L$13,$I130),0)</f>
        <v>44540.185646533966</v>
      </c>
      <c r="D130" s="88">
        <f>IF(F130&lt;&gt;0,VLOOKUP($J130,'Table 1'!$B$13:$C$33,2,FALSE)/12*1000*Study_MW,0)</f>
        <v>0</v>
      </c>
      <c r="E130" s="88">
        <f t="shared" si="32"/>
        <v>44540.185646533966</v>
      </c>
      <c r="F130" s="92">
        <f>INDEX([7]Delta!$F$1:$EE$997,$L$14,$I130)</f>
        <v>2019.03</v>
      </c>
      <c r="G130" s="93">
        <f t="shared" si="33"/>
        <v>22.060190114329142</v>
      </c>
      <c r="I130" s="94">
        <f t="shared" si="38"/>
        <v>127</v>
      </c>
      <c r="J130" s="90">
        <f t="shared" si="34"/>
        <v>2027</v>
      </c>
      <c r="K130" s="95">
        <f t="shared" si="36"/>
        <v>46661</v>
      </c>
    </row>
    <row r="131" spans="2:11" outlineLevel="1">
      <c r="B131" s="95">
        <f t="shared" si="31"/>
        <v>46692</v>
      </c>
      <c r="C131" s="92">
        <f>IF(F131&lt;&gt;0,-INDEX([7]Delta!$F$1:$EE$997,$L$13,$I131),0)</f>
        <v>31740.670457482338</v>
      </c>
      <c r="D131" s="88">
        <f>IF(F131&lt;&gt;0,VLOOKUP($J131,'Table 1'!$B$13:$C$33,2,FALSE)/12*1000*Study_MW,0)</f>
        <v>0</v>
      </c>
      <c r="E131" s="88">
        <f t="shared" si="32"/>
        <v>31740.670457482338</v>
      </c>
      <c r="F131" s="92">
        <f>INDEX([7]Delta!$F$1:$EE$997,$L$14,$I131)</f>
        <v>1359.93</v>
      </c>
      <c r="G131" s="93">
        <f t="shared" si="33"/>
        <v>23.339929597466295</v>
      </c>
      <c r="I131" s="94">
        <f t="shared" si="38"/>
        <v>128</v>
      </c>
      <c r="J131" s="90">
        <f t="shared" si="34"/>
        <v>2027</v>
      </c>
      <c r="K131" s="95">
        <f t="shared" si="36"/>
        <v>46692</v>
      </c>
    </row>
    <row r="132" spans="2:11" outlineLevel="1">
      <c r="B132" s="99">
        <f t="shared" si="31"/>
        <v>46722</v>
      </c>
      <c r="C132" s="96">
        <f>IF(F132&lt;&gt;0,-INDEX([7]Delta!$F$1:$EE$997,$L$13,$I132),0)</f>
        <v>31366.376775547862</v>
      </c>
      <c r="D132" s="97">
        <f>IF(F132&lt;&gt;0,VLOOKUP($J132,'Table 1'!$B$13:$C$33,2,FALSE)/12*1000*Study_MW,0)</f>
        <v>0</v>
      </c>
      <c r="E132" s="97">
        <f t="shared" si="32"/>
        <v>31366.376775547862</v>
      </c>
      <c r="F132" s="96">
        <f>INDEX([7]Delta!$F$1:$EE$997,$L$14,$I132)</f>
        <v>1049.133</v>
      </c>
      <c r="G132" s="98">
        <f t="shared" si="33"/>
        <v>29.89742651841841</v>
      </c>
      <c r="I132" s="81">
        <f t="shared" si="38"/>
        <v>129</v>
      </c>
      <c r="J132" s="90">
        <f t="shared" si="34"/>
        <v>2027</v>
      </c>
      <c r="K132" s="99">
        <f t="shared" si="36"/>
        <v>46722</v>
      </c>
    </row>
    <row r="133" spans="2:11" outlineLevel="1">
      <c r="B133" s="91">
        <f t="shared" si="31"/>
        <v>46753</v>
      </c>
      <c r="C133" s="86">
        <f>IF(F133&lt;&gt;0,-INDEX([8]Delta!$F$1:$EE$65554,$L$13,$I133),0)</f>
        <v>38924.793691337109</v>
      </c>
      <c r="D133" s="87">
        <f>IF(F133&lt;&gt;0,VLOOKUP($J133,'Table 1'!$B$13:$C$33,2,FALSE)/12*1000*Study_MW,0)</f>
        <v>0</v>
      </c>
      <c r="E133" s="87">
        <f t="shared" si="32"/>
        <v>38924.793691337109</v>
      </c>
      <c r="F133" s="86">
        <f>INDEX([8]Delta!$F$1:$EE$65554,$L$14,$I133)</f>
        <v>1252.338</v>
      </c>
      <c r="G133" s="89">
        <f t="shared" si="33"/>
        <v>31.081699741872491</v>
      </c>
      <c r="I133" s="77">
        <f>I13</f>
        <v>1</v>
      </c>
      <c r="J133" s="90">
        <f t="shared" si="34"/>
        <v>2028</v>
      </c>
      <c r="K133" s="91">
        <f t="shared" si="36"/>
        <v>46753</v>
      </c>
    </row>
    <row r="134" spans="2:11" outlineLevel="1">
      <c r="B134" s="95">
        <f t="shared" si="31"/>
        <v>46784</v>
      </c>
      <c r="C134" s="92">
        <f>IF(F134&lt;&gt;0,-INDEX([8]Delta!$F$1:$EE$65554,$L$13,$I134),0)</f>
        <v>43165.985922634602</v>
      </c>
      <c r="D134" s="88">
        <f>IF(F134&lt;&gt;0,VLOOKUP($J134,'Table 1'!$B$13:$C$33,2,FALSE)/12*1000*Study_MW,0)</f>
        <v>0</v>
      </c>
      <c r="E134" s="88">
        <f t="shared" si="32"/>
        <v>43165.985922634602</v>
      </c>
      <c r="F134" s="92">
        <f>INDEX([8]Delta!$F$1:$EE$65554,$L$14,$I134)</f>
        <v>1451.682</v>
      </c>
      <c r="G134" s="93">
        <f t="shared" si="33"/>
        <v>29.735152686769279</v>
      </c>
      <c r="I134" s="94">
        <f t="shared" ref="I134:I197" si="39">I14</f>
        <v>2</v>
      </c>
      <c r="J134" s="90">
        <f t="shared" si="34"/>
        <v>2028</v>
      </c>
      <c r="K134" s="95">
        <f t="shared" si="36"/>
        <v>46784</v>
      </c>
    </row>
    <row r="135" spans="2:11" outlineLevel="1">
      <c r="B135" s="95">
        <f t="shared" si="31"/>
        <v>46813</v>
      </c>
      <c r="C135" s="92">
        <f>IF(F135&lt;&gt;0,-INDEX([8]Delta!$F$1:$EE$65554,$L$13,$I135),0)</f>
        <v>68894.727439418435</v>
      </c>
      <c r="D135" s="88">
        <f>IF(F135&lt;&gt;0,VLOOKUP($J135,'Table 1'!$B$13:$C$33,2,FALSE)/12*1000*Study_MW,0)</f>
        <v>0</v>
      </c>
      <c r="E135" s="88">
        <f t="shared" si="32"/>
        <v>68894.727439418435</v>
      </c>
      <c r="F135" s="92">
        <f>INDEX([8]Delta!$F$1:$EE$65554,$L$14,$I135)</f>
        <v>2182.9580000000001</v>
      </c>
      <c r="G135" s="93">
        <f t="shared" si="33"/>
        <v>31.560262469281788</v>
      </c>
      <c r="I135" s="94">
        <f t="shared" si="39"/>
        <v>3</v>
      </c>
      <c r="J135" s="90">
        <f t="shared" si="34"/>
        <v>2028</v>
      </c>
      <c r="K135" s="95">
        <f t="shared" si="36"/>
        <v>46813</v>
      </c>
    </row>
    <row r="136" spans="2:11" outlineLevel="1">
      <c r="B136" s="95">
        <f t="shared" si="31"/>
        <v>46844</v>
      </c>
      <c r="C136" s="92">
        <f>IF(F136&lt;&gt;0,-INDEX([8]Delta!$F$1:$EE$65554,$L$13,$I136),0)</f>
        <v>59253.036799907684</v>
      </c>
      <c r="D136" s="88">
        <f>IF(F136&lt;&gt;0,VLOOKUP($J136,'Table 1'!$B$13:$C$33,2,FALSE)/12*1000*Study_MW,0)</f>
        <v>0</v>
      </c>
      <c r="E136" s="88">
        <f t="shared" si="32"/>
        <v>59253.036799907684</v>
      </c>
      <c r="F136" s="92">
        <f>INDEX([8]Delta!$F$1:$EE$65554,$L$14,$I136)</f>
        <v>2521.29</v>
      </c>
      <c r="G136" s="93">
        <f t="shared" si="33"/>
        <v>23.501079526713582</v>
      </c>
      <c r="I136" s="94">
        <f t="shared" si="39"/>
        <v>4</v>
      </c>
      <c r="J136" s="90">
        <f t="shared" si="34"/>
        <v>2028</v>
      </c>
      <c r="K136" s="95">
        <f t="shared" si="36"/>
        <v>46844</v>
      </c>
    </row>
    <row r="137" spans="2:11" outlineLevel="1">
      <c r="B137" s="95">
        <f t="shared" si="31"/>
        <v>46874</v>
      </c>
      <c r="C137" s="92">
        <f>IF(F137&lt;&gt;0,-INDEX([8]Delta!$F$1:$EE$65554,$L$13,$I137),0)</f>
        <v>83241.890242308378</v>
      </c>
      <c r="D137" s="88">
        <f>IF(F137&lt;&gt;0,VLOOKUP($J137,'Table 1'!$B$13:$C$33,2,FALSE)/12*1000*Study_MW,0)</f>
        <v>0</v>
      </c>
      <c r="E137" s="88">
        <f t="shared" si="32"/>
        <v>83241.890242308378</v>
      </c>
      <c r="F137" s="92">
        <f>INDEX([8]Delta!$F$1:$EE$65554,$L$14,$I137)</f>
        <v>2918.681</v>
      </c>
      <c r="G137" s="93">
        <f t="shared" si="33"/>
        <v>28.520379665440785</v>
      </c>
      <c r="I137" s="94">
        <f t="shared" si="39"/>
        <v>5</v>
      </c>
      <c r="J137" s="90">
        <f t="shared" si="34"/>
        <v>2028</v>
      </c>
      <c r="K137" s="95">
        <f t="shared" si="36"/>
        <v>46874</v>
      </c>
    </row>
    <row r="138" spans="2:11" outlineLevel="1">
      <c r="B138" s="95">
        <f t="shared" si="31"/>
        <v>46905</v>
      </c>
      <c r="C138" s="92">
        <f>IF(F138&lt;&gt;0,-INDEX([8]Delta!$F$1:$EE$65554,$L$13,$I138),0)</f>
        <v>91702.61359551549</v>
      </c>
      <c r="D138" s="88">
        <f>IF(F138&lt;&gt;0,VLOOKUP($J138,'Table 1'!$B$13:$C$33,2,FALSE)/12*1000*Study_MW,0)</f>
        <v>0</v>
      </c>
      <c r="E138" s="88">
        <f t="shared" si="32"/>
        <v>91702.61359551549</v>
      </c>
      <c r="F138" s="92">
        <f>INDEX([8]Delta!$F$1:$EE$65554,$L$14,$I138)</f>
        <v>3100.65</v>
      </c>
      <c r="G138" s="93">
        <f t="shared" si="33"/>
        <v>29.575286986765835</v>
      </c>
      <c r="I138" s="94">
        <f t="shared" si="39"/>
        <v>6</v>
      </c>
      <c r="J138" s="90">
        <f t="shared" si="34"/>
        <v>2028</v>
      </c>
      <c r="K138" s="95">
        <f t="shared" si="36"/>
        <v>46905</v>
      </c>
    </row>
    <row r="139" spans="2:11" outlineLevel="1">
      <c r="B139" s="95">
        <f t="shared" si="31"/>
        <v>46935</v>
      </c>
      <c r="C139" s="92">
        <f>IF(F139&lt;&gt;0,-INDEX([8]Delta!$F$1:$EE$65554,$L$13,$I139),0)</f>
        <v>144423.03320801258</v>
      </c>
      <c r="D139" s="88">
        <f>IF(F139&lt;&gt;0,VLOOKUP($J139,'Table 1'!$B$13:$C$33,2,FALSE)/12*1000*Study_MW,0)</f>
        <v>0</v>
      </c>
      <c r="E139" s="88">
        <f t="shared" si="32"/>
        <v>144423.03320801258</v>
      </c>
      <c r="F139" s="92">
        <f>INDEX([8]Delta!$F$1:$EE$65554,$L$14,$I139)</f>
        <v>2806.4920000000002</v>
      </c>
      <c r="G139" s="93">
        <f t="shared" si="33"/>
        <v>51.460340242556391</v>
      </c>
      <c r="I139" s="94">
        <f t="shared" si="39"/>
        <v>7</v>
      </c>
      <c r="J139" s="90">
        <f t="shared" si="34"/>
        <v>2028</v>
      </c>
      <c r="K139" s="95">
        <f t="shared" si="36"/>
        <v>46935</v>
      </c>
    </row>
    <row r="140" spans="2:11" outlineLevel="1">
      <c r="B140" s="95">
        <f t="shared" si="31"/>
        <v>46966</v>
      </c>
      <c r="C140" s="92">
        <f>IF(F140&lt;&gt;0,-INDEX([8]Delta!$F$1:$EE$65554,$L$13,$I140),0)</f>
        <v>120271.85241094232</v>
      </c>
      <c r="D140" s="88">
        <f>IF(F140&lt;&gt;0,VLOOKUP($J140,'Table 1'!$B$13:$C$33,2,FALSE)/12*1000*Study_MW,0)</f>
        <v>0</v>
      </c>
      <c r="E140" s="88">
        <f t="shared" si="32"/>
        <v>120271.85241094232</v>
      </c>
      <c r="F140" s="92">
        <f>INDEX([8]Delta!$F$1:$EE$65554,$L$14,$I140)</f>
        <v>2811.1109999999999</v>
      </c>
      <c r="G140" s="93">
        <f t="shared" si="33"/>
        <v>42.78445511790261</v>
      </c>
      <c r="I140" s="94">
        <f t="shared" si="39"/>
        <v>8</v>
      </c>
      <c r="J140" s="90">
        <f t="shared" si="34"/>
        <v>2028</v>
      </c>
      <c r="K140" s="95">
        <f t="shared" si="36"/>
        <v>46966</v>
      </c>
    </row>
    <row r="141" spans="2:11" outlineLevel="1">
      <c r="B141" s="95">
        <f t="shared" si="31"/>
        <v>46997</v>
      </c>
      <c r="C141" s="92">
        <f>IF(F141&lt;&gt;0,-INDEX([8]Delta!$F$1:$EE$65554,$L$13,$I141),0)</f>
        <v>73992.97187563777</v>
      </c>
      <c r="D141" s="88">
        <f>IF(F141&lt;&gt;0,VLOOKUP($J141,'Table 1'!$B$13:$C$33,2,FALSE)/12*1000*Study_MW,0)</f>
        <v>0</v>
      </c>
      <c r="E141" s="88">
        <f t="shared" si="32"/>
        <v>73992.97187563777</v>
      </c>
      <c r="F141" s="92">
        <f>INDEX([8]Delta!$F$1:$EE$65554,$L$14,$I141)</f>
        <v>2477.88</v>
      </c>
      <c r="G141" s="93">
        <f t="shared" si="33"/>
        <v>29.861402439035693</v>
      </c>
      <c r="I141" s="94">
        <f t="shared" si="39"/>
        <v>9</v>
      </c>
      <c r="J141" s="90">
        <f t="shared" si="34"/>
        <v>2028</v>
      </c>
      <c r="K141" s="95">
        <f t="shared" si="36"/>
        <v>46997</v>
      </c>
    </row>
    <row r="142" spans="2:11" outlineLevel="1">
      <c r="B142" s="95">
        <f t="shared" ref="B142:B205" si="40">EDATE(B141,1)</f>
        <v>47027</v>
      </c>
      <c r="C142" s="92">
        <f>IF(F142&lt;&gt;0,-INDEX([8]Delta!$F$1:$EE$65554,$L$13,$I142),0)</f>
        <v>54969.033843562007</v>
      </c>
      <c r="D142" s="88">
        <f>IF(F142&lt;&gt;0,VLOOKUP($J142,'Table 1'!$B$13:$C$33,2,FALSE)/12*1000*Study_MW,0)</f>
        <v>0</v>
      </c>
      <c r="E142" s="88">
        <f t="shared" ref="E142:E205" si="41">C142+D142</f>
        <v>54969.033843562007</v>
      </c>
      <c r="F142" s="92">
        <f>INDEX([8]Delta!$F$1:$EE$65554,$L$14,$I142)</f>
        <v>2008.924</v>
      </c>
      <c r="G142" s="93">
        <f t="shared" ref="G142:G192" si="42">IF(ISNUMBER($F142),E142/$F142,"")</f>
        <v>27.362425777959746</v>
      </c>
      <c r="I142" s="94">
        <f t="shared" si="39"/>
        <v>10</v>
      </c>
      <c r="J142" s="90">
        <f t="shared" ref="J142:J205" si="43">YEAR(B142)</f>
        <v>2028</v>
      </c>
      <c r="K142" s="95">
        <f t="shared" si="36"/>
        <v>47027</v>
      </c>
    </row>
    <row r="143" spans="2:11" outlineLevel="1">
      <c r="B143" s="95">
        <f t="shared" si="40"/>
        <v>47058</v>
      </c>
      <c r="C143" s="92">
        <f>IF(F143&lt;&gt;0,-INDEX([8]Delta!$F$1:$EE$65554,$L$13,$I143),0)</f>
        <v>37190.152083739638</v>
      </c>
      <c r="D143" s="88">
        <f>IF(F143&lt;&gt;0,VLOOKUP($J143,'Table 1'!$B$13:$C$33,2,FALSE)/12*1000*Study_MW,0)</f>
        <v>0</v>
      </c>
      <c r="E143" s="88">
        <f t="shared" si="41"/>
        <v>37190.152083739638</v>
      </c>
      <c r="F143" s="92">
        <f>INDEX([8]Delta!$F$1:$EE$65554,$L$14,$I143)</f>
        <v>1353.06</v>
      </c>
      <c r="G143" s="93">
        <f t="shared" si="42"/>
        <v>27.485959295034693</v>
      </c>
      <c r="I143" s="94">
        <f t="shared" si="39"/>
        <v>11</v>
      </c>
      <c r="J143" s="90">
        <f t="shared" si="43"/>
        <v>2028</v>
      </c>
      <c r="K143" s="95">
        <f t="shared" si="36"/>
        <v>47058</v>
      </c>
    </row>
    <row r="144" spans="2:11" outlineLevel="1">
      <c r="B144" s="99">
        <f t="shared" si="40"/>
        <v>47088</v>
      </c>
      <c r="C144" s="96">
        <f>IF(F144&lt;&gt;0,-INDEX([8]Delta!$F$1:$EE$65554,$L$13,$I144),0)</f>
        <v>56518.687022209167</v>
      </c>
      <c r="D144" s="97">
        <f>IF(F144&lt;&gt;0,VLOOKUP($J144,'Table 1'!$B$13:$C$33,2,FALSE)/12*1000*Study_MW,0)</f>
        <v>0</v>
      </c>
      <c r="E144" s="97">
        <f t="shared" si="41"/>
        <v>56518.687022209167</v>
      </c>
      <c r="F144" s="96">
        <f>INDEX([8]Delta!$F$1:$EE$65554,$L$14,$I144)</f>
        <v>1043.8630000000001</v>
      </c>
      <c r="G144" s="98">
        <f t="shared" si="42"/>
        <v>54.14377846729807</v>
      </c>
      <c r="I144" s="81">
        <f t="shared" si="39"/>
        <v>12</v>
      </c>
      <c r="J144" s="90">
        <f t="shared" si="43"/>
        <v>2028</v>
      </c>
      <c r="K144" s="99">
        <f t="shared" si="36"/>
        <v>47088</v>
      </c>
    </row>
    <row r="145" spans="2:11" outlineLevel="1">
      <c r="B145" s="91">
        <f t="shared" si="40"/>
        <v>47119</v>
      </c>
      <c r="C145" s="86">
        <f>IF(F145&lt;&gt;0,-INDEX([8]Delta!$F$1:$EE$65554,$L$13,$I145),0)</f>
        <v>38786.651909977198</v>
      </c>
      <c r="D145" s="87">
        <f>IF(F145&lt;&gt;0,VLOOKUP($J145,'Table 1'!$B$13:$C$33,2,FALSE)/12*1000*Study_MW,0)</f>
        <v>0</v>
      </c>
      <c r="E145" s="87">
        <f t="shared" si="41"/>
        <v>38786.651909977198</v>
      </c>
      <c r="F145" s="86">
        <f>INDEX([8]Delta!$F$1:$EE$65554,$L$14,$I145)</f>
        <v>1246.107</v>
      </c>
      <c r="G145" s="89">
        <f t="shared" si="42"/>
        <v>31.12626115572515</v>
      </c>
      <c r="I145" s="77">
        <f>I25</f>
        <v>14</v>
      </c>
      <c r="J145" s="90">
        <f t="shared" si="43"/>
        <v>2029</v>
      </c>
      <c r="K145" s="91">
        <f t="shared" si="36"/>
        <v>47119</v>
      </c>
    </row>
    <row r="146" spans="2:11" outlineLevel="1">
      <c r="B146" s="95">
        <f t="shared" si="40"/>
        <v>47150</v>
      </c>
      <c r="C146" s="92">
        <f>IF(F146&lt;&gt;0,-INDEX([8]Delta!$F$1:$EE$65554,$L$13,$I146),0)</f>
        <v>39924.13235527277</v>
      </c>
      <c r="D146" s="88">
        <f>IF(F146&lt;&gt;0,VLOOKUP($J146,'Table 1'!$B$13:$C$33,2,FALSE)/12*1000*Study_MW,0)</f>
        <v>0</v>
      </c>
      <c r="E146" s="88">
        <f t="shared" si="41"/>
        <v>39924.13235527277</v>
      </c>
      <c r="F146" s="92">
        <f>INDEX([8]Delta!$F$1:$EE$65554,$L$14,$I146)</f>
        <v>1394.568</v>
      </c>
      <c r="G146" s="93">
        <f t="shared" si="42"/>
        <v>28.628315259831552</v>
      </c>
      <c r="I146" s="94">
        <f t="shared" si="39"/>
        <v>15</v>
      </c>
      <c r="J146" s="90">
        <f t="shared" si="43"/>
        <v>2029</v>
      </c>
      <c r="K146" s="95">
        <f t="shared" si="36"/>
        <v>47150</v>
      </c>
    </row>
    <row r="147" spans="2:11" outlineLevel="1">
      <c r="B147" s="95">
        <f t="shared" si="40"/>
        <v>47178</v>
      </c>
      <c r="C147" s="92">
        <f>IF(F147&lt;&gt;0,-INDEX([8]Delta!$F$1:$EE$65554,$L$13,$I147),0)</f>
        <v>66570.995448559523</v>
      </c>
      <c r="D147" s="88">
        <f>IF(F147&lt;&gt;0,VLOOKUP($J147,'Table 1'!$B$13:$C$33,2,FALSE)/12*1000*Study_MW,0)</f>
        <v>0</v>
      </c>
      <c r="E147" s="88">
        <f t="shared" si="41"/>
        <v>66570.995448559523</v>
      </c>
      <c r="F147" s="92">
        <f>INDEX([8]Delta!$F$1:$EE$65554,$L$14,$I147)</f>
        <v>2171.9839999999999</v>
      </c>
      <c r="G147" s="93">
        <f t="shared" si="42"/>
        <v>30.649855361991399</v>
      </c>
      <c r="I147" s="94">
        <f t="shared" si="39"/>
        <v>16</v>
      </c>
      <c r="J147" s="90">
        <f t="shared" si="43"/>
        <v>2029</v>
      </c>
      <c r="K147" s="95">
        <f t="shared" si="36"/>
        <v>47178</v>
      </c>
    </row>
    <row r="148" spans="2:11" outlineLevel="1">
      <c r="B148" s="95">
        <f t="shared" si="40"/>
        <v>47209</v>
      </c>
      <c r="C148" s="92">
        <f>IF(F148&lt;&gt;0,-INDEX([8]Delta!$F$1:$EE$65554,$L$13,$I148),0)</f>
        <v>65681.040951132774</v>
      </c>
      <c r="D148" s="88">
        <f>IF(F148&lt;&gt;0,VLOOKUP($J148,'Table 1'!$B$13:$C$33,2,FALSE)/12*1000*Study_MW,0)</f>
        <v>0</v>
      </c>
      <c r="E148" s="88">
        <f t="shared" si="41"/>
        <v>65681.040951132774</v>
      </c>
      <c r="F148" s="92">
        <f>INDEX([8]Delta!$F$1:$EE$65554,$L$14,$I148)</f>
        <v>2508.66</v>
      </c>
      <c r="G148" s="93">
        <f t="shared" si="42"/>
        <v>26.181722892353996</v>
      </c>
      <c r="I148" s="94">
        <f t="shared" si="39"/>
        <v>17</v>
      </c>
      <c r="J148" s="90">
        <f t="shared" si="43"/>
        <v>2029</v>
      </c>
      <c r="K148" s="95">
        <f t="shared" si="36"/>
        <v>47209</v>
      </c>
    </row>
    <row r="149" spans="2:11" outlineLevel="1">
      <c r="B149" s="95">
        <f t="shared" si="40"/>
        <v>47239</v>
      </c>
      <c r="C149" s="92">
        <f>IF(F149&lt;&gt;0,-INDEX([8]Delta!$F$1:$EE$65554,$L$13,$I149),0)</f>
        <v>93340.452966332436</v>
      </c>
      <c r="D149" s="88">
        <f>IF(F149&lt;&gt;0,VLOOKUP($J149,'Table 1'!$B$13:$C$33,2,FALSE)/12*1000*Study_MW,0)</f>
        <v>0</v>
      </c>
      <c r="E149" s="88">
        <f t="shared" si="41"/>
        <v>93340.452966332436</v>
      </c>
      <c r="F149" s="92">
        <f>INDEX([8]Delta!$F$1:$EE$65554,$L$14,$I149)</f>
        <v>2903.9560000000001</v>
      </c>
      <c r="G149" s="93">
        <f t="shared" si="42"/>
        <v>32.142516266201149</v>
      </c>
      <c r="I149" s="94">
        <f t="shared" si="39"/>
        <v>18</v>
      </c>
      <c r="J149" s="90">
        <f t="shared" si="43"/>
        <v>2029</v>
      </c>
      <c r="K149" s="95">
        <f t="shared" si="36"/>
        <v>47239</v>
      </c>
    </row>
    <row r="150" spans="2:11" outlineLevel="1">
      <c r="B150" s="95">
        <f t="shared" si="40"/>
        <v>47270</v>
      </c>
      <c r="C150" s="92">
        <f>IF(F150&lt;&gt;0,-INDEX([8]Delta!$F$1:$EE$65554,$L$13,$I150),0)</f>
        <v>107306.63225403428</v>
      </c>
      <c r="D150" s="88">
        <f>IF(F150&lt;&gt;0,VLOOKUP($J150,'Table 1'!$B$13:$C$33,2,FALSE)/12*1000*Study_MW,0)</f>
        <v>0</v>
      </c>
      <c r="E150" s="88">
        <f t="shared" si="41"/>
        <v>107306.63225403428</v>
      </c>
      <c r="F150" s="92">
        <f>INDEX([8]Delta!$F$1:$EE$65554,$L$14,$I150)</f>
        <v>3085.17</v>
      </c>
      <c r="G150" s="93">
        <f t="shared" si="42"/>
        <v>34.781432547974433</v>
      </c>
      <c r="I150" s="94">
        <f t="shared" si="39"/>
        <v>19</v>
      </c>
      <c r="J150" s="90">
        <f t="shared" si="43"/>
        <v>2029</v>
      </c>
      <c r="K150" s="95">
        <f t="shared" si="36"/>
        <v>47270</v>
      </c>
    </row>
    <row r="151" spans="2:11" outlineLevel="1">
      <c r="B151" s="95">
        <f t="shared" si="40"/>
        <v>47300</v>
      </c>
      <c r="C151" s="92">
        <f>IF(F151&lt;&gt;0,-INDEX([8]Delta!$F$1:$EE$65554,$L$13,$I151),0)</f>
        <v>152721.2368594408</v>
      </c>
      <c r="D151" s="88">
        <f>IF(F151&lt;&gt;0,VLOOKUP($J151,'Table 1'!$B$13:$C$33,2,FALSE)/12*1000*Study_MW,0)</f>
        <v>0</v>
      </c>
      <c r="E151" s="88">
        <f t="shared" si="41"/>
        <v>152721.2368594408</v>
      </c>
      <c r="F151" s="92">
        <f>INDEX([8]Delta!$F$1:$EE$65554,$L$14,$I151)</f>
        <v>2792.4180000000001</v>
      </c>
      <c r="G151" s="93">
        <f t="shared" si="42"/>
        <v>54.691395363960837</v>
      </c>
      <c r="I151" s="94">
        <f t="shared" si="39"/>
        <v>20</v>
      </c>
      <c r="J151" s="90">
        <f t="shared" si="43"/>
        <v>2029</v>
      </c>
      <c r="K151" s="95">
        <f t="shared" si="36"/>
        <v>47300</v>
      </c>
    </row>
    <row r="152" spans="2:11" outlineLevel="1">
      <c r="B152" s="95">
        <f t="shared" si="40"/>
        <v>47331</v>
      </c>
      <c r="C152" s="92">
        <f>IF(F152&lt;&gt;0,-INDEX([8]Delta!$F$1:$EE$65554,$L$13,$I152),0)</f>
        <v>136742.97717148066</v>
      </c>
      <c r="D152" s="88">
        <f>IF(F152&lt;&gt;0,VLOOKUP($J152,'Table 1'!$B$13:$C$33,2,FALSE)/12*1000*Study_MW,0)</f>
        <v>0</v>
      </c>
      <c r="E152" s="88">
        <f t="shared" si="41"/>
        <v>136742.97717148066</v>
      </c>
      <c r="F152" s="92">
        <f>INDEX([8]Delta!$F$1:$EE$65554,$L$14,$I152)</f>
        <v>2797.0369999999998</v>
      </c>
      <c r="G152" s="93">
        <f t="shared" si="42"/>
        <v>48.888512083136789</v>
      </c>
      <c r="I152" s="94">
        <f t="shared" si="39"/>
        <v>21</v>
      </c>
      <c r="J152" s="90">
        <f t="shared" si="43"/>
        <v>2029</v>
      </c>
      <c r="K152" s="95">
        <f t="shared" si="36"/>
        <v>47331</v>
      </c>
    </row>
    <row r="153" spans="2:11" outlineLevel="1">
      <c r="B153" s="95">
        <f t="shared" si="40"/>
        <v>47362</v>
      </c>
      <c r="C153" s="92">
        <f>IF(F153&lt;&gt;0,-INDEX([8]Delta!$F$1:$EE$65554,$L$13,$I153),0)</f>
        <v>92471.655136346817</v>
      </c>
      <c r="D153" s="88">
        <f>IF(F153&lt;&gt;0,VLOOKUP($J153,'Table 1'!$B$13:$C$33,2,FALSE)/12*1000*Study_MW,0)</f>
        <v>0</v>
      </c>
      <c r="E153" s="88">
        <f t="shared" si="41"/>
        <v>92471.655136346817</v>
      </c>
      <c r="F153" s="92">
        <f>INDEX([8]Delta!$F$1:$EE$65554,$L$14,$I153)</f>
        <v>2465.58</v>
      </c>
      <c r="G153" s="93">
        <f t="shared" si="42"/>
        <v>37.505031325832796</v>
      </c>
      <c r="I153" s="94">
        <f t="shared" si="39"/>
        <v>22</v>
      </c>
      <c r="J153" s="90">
        <f t="shared" si="43"/>
        <v>2029</v>
      </c>
      <c r="K153" s="95">
        <f t="shared" si="36"/>
        <v>47362</v>
      </c>
    </row>
    <row r="154" spans="2:11" outlineLevel="1">
      <c r="B154" s="95">
        <f t="shared" si="40"/>
        <v>47392</v>
      </c>
      <c r="C154" s="92">
        <f>IF(F154&lt;&gt;0,-INDEX([8]Delta!$F$1:$EE$65554,$L$13,$I154),0)</f>
        <v>65534.069766059518</v>
      </c>
      <c r="D154" s="88">
        <f>IF(F154&lt;&gt;0,VLOOKUP($J154,'Table 1'!$B$13:$C$33,2,FALSE)/12*1000*Study_MW,0)</f>
        <v>0</v>
      </c>
      <c r="E154" s="88">
        <f t="shared" si="41"/>
        <v>65534.069766059518</v>
      </c>
      <c r="F154" s="92">
        <f>INDEX([8]Delta!$F$1:$EE$65554,$L$14,$I154)</f>
        <v>1998.8489999999999</v>
      </c>
      <c r="G154" s="93">
        <f t="shared" si="42"/>
        <v>32.785903170304273</v>
      </c>
      <c r="I154" s="94">
        <f t="shared" si="39"/>
        <v>23</v>
      </c>
      <c r="J154" s="90">
        <f t="shared" si="43"/>
        <v>2029</v>
      </c>
      <c r="K154" s="95">
        <f t="shared" ref="K154:K216" si="44">IF(ISNUMBER(F154),IF(F154&lt;&gt;0,B154,""),"")</f>
        <v>47392</v>
      </c>
    </row>
    <row r="155" spans="2:11" outlineLevel="1">
      <c r="B155" s="95">
        <f t="shared" si="40"/>
        <v>47423</v>
      </c>
      <c r="C155" s="92">
        <f>IF(F155&lt;&gt;0,-INDEX([8]Delta!$F$1:$EE$65554,$L$13,$I155),0)</f>
        <v>37764.885783523321</v>
      </c>
      <c r="D155" s="88">
        <f>IF(F155&lt;&gt;0,VLOOKUP($J155,'Table 1'!$B$13:$C$33,2,FALSE)/12*1000*Study_MW,0)</f>
        <v>0</v>
      </c>
      <c r="E155" s="88">
        <f t="shared" si="41"/>
        <v>37764.885783523321</v>
      </c>
      <c r="F155" s="92">
        <f>INDEX([8]Delta!$F$1:$EE$65554,$L$14,$I155)</f>
        <v>1346.34</v>
      </c>
      <c r="G155" s="93">
        <f t="shared" si="42"/>
        <v>28.050036234178087</v>
      </c>
      <c r="I155" s="94">
        <f t="shared" si="39"/>
        <v>24</v>
      </c>
      <c r="J155" s="90">
        <f t="shared" si="43"/>
        <v>2029</v>
      </c>
      <c r="K155" s="95">
        <f t="shared" si="44"/>
        <v>47423</v>
      </c>
    </row>
    <row r="156" spans="2:11" outlineLevel="1">
      <c r="B156" s="99">
        <f t="shared" si="40"/>
        <v>47453</v>
      </c>
      <c r="C156" s="96">
        <f>IF(F156&lt;&gt;0,-INDEX([8]Delta!$F$1:$EE$65554,$L$13,$I156),0)</f>
        <v>65980.946363717318</v>
      </c>
      <c r="D156" s="97">
        <f>IF(F156&lt;&gt;0,VLOOKUP($J156,'Table 1'!$B$13:$C$33,2,FALSE)/12*1000*Study_MW,0)</f>
        <v>0</v>
      </c>
      <c r="E156" s="97">
        <f t="shared" si="41"/>
        <v>65980.946363717318</v>
      </c>
      <c r="F156" s="96">
        <f>INDEX([8]Delta!$F$1:$EE$65554,$L$14,$I156)</f>
        <v>1038.624</v>
      </c>
      <c r="G156" s="98">
        <f t="shared" si="42"/>
        <v>63.527269121180829</v>
      </c>
      <c r="I156" s="81">
        <f t="shared" si="39"/>
        <v>25</v>
      </c>
      <c r="J156" s="90">
        <f t="shared" si="43"/>
        <v>2029</v>
      </c>
      <c r="K156" s="99">
        <f t="shared" si="44"/>
        <v>47453</v>
      </c>
    </row>
    <row r="157" spans="2:11" outlineLevel="1">
      <c r="B157" s="91">
        <f t="shared" si="40"/>
        <v>47484</v>
      </c>
      <c r="C157" s="86">
        <f>IF(F157&lt;&gt;0,-INDEX([8]Delta!$F$1:$EE$65554,$L$13,$I157),0)</f>
        <v>42532.104690551758</v>
      </c>
      <c r="D157" s="87">
        <f>IF(F157&lt;&gt;0,VLOOKUP($J157,'Table 1'!$B$13:$C$33,2,FALSE)/12*1000*Study_MW,0)</f>
        <v>0</v>
      </c>
      <c r="E157" s="87">
        <f t="shared" si="41"/>
        <v>42532.104690551758</v>
      </c>
      <c r="F157" s="86">
        <f>INDEX([8]Delta!$F$1:$EE$65554,$L$14,$I157)</f>
        <v>1239.876</v>
      </c>
      <c r="G157" s="89">
        <f t="shared" si="42"/>
        <v>34.303514779342258</v>
      </c>
      <c r="I157" s="77">
        <f>I37</f>
        <v>27</v>
      </c>
      <c r="J157" s="90">
        <f t="shared" si="43"/>
        <v>2030</v>
      </c>
      <c r="K157" s="91">
        <f t="shared" si="44"/>
        <v>47484</v>
      </c>
    </row>
    <row r="158" spans="2:11" outlineLevel="1">
      <c r="B158" s="95">
        <f t="shared" si="40"/>
        <v>47515</v>
      </c>
      <c r="C158" s="92">
        <f>IF(F158&lt;&gt;0,-INDEX([8]Delta!$F$1:$EE$65554,$L$13,$I158),0)</f>
        <v>43071.956437110901</v>
      </c>
      <c r="D158" s="88">
        <f>IF(F158&lt;&gt;0,VLOOKUP($J158,'Table 1'!$B$13:$C$33,2,FALSE)/12*1000*Study_MW,0)</f>
        <v>0</v>
      </c>
      <c r="E158" s="88">
        <f t="shared" si="41"/>
        <v>43071.956437110901</v>
      </c>
      <c r="F158" s="92">
        <f>INDEX([8]Delta!$F$1:$EE$65554,$L$14,$I158)</f>
        <v>1387.652</v>
      </c>
      <c r="G158" s="93">
        <f t="shared" si="42"/>
        <v>31.039451128316681</v>
      </c>
      <c r="I158" s="94">
        <f t="shared" si="39"/>
        <v>28</v>
      </c>
      <c r="J158" s="90">
        <f t="shared" si="43"/>
        <v>2030</v>
      </c>
      <c r="K158" s="95">
        <f t="shared" si="44"/>
        <v>47515</v>
      </c>
    </row>
    <row r="159" spans="2:11" outlineLevel="1">
      <c r="B159" s="95">
        <f t="shared" si="40"/>
        <v>47543</v>
      </c>
      <c r="C159" s="92">
        <f>IF(F159&lt;&gt;0,-INDEX([8]Delta!$F$1:$EE$65554,$L$13,$I159),0)</f>
        <v>70141.05752363801</v>
      </c>
      <c r="D159" s="88">
        <f>IF(F159&lt;&gt;0,VLOOKUP($J159,'Table 1'!$B$13:$C$33,2,FALSE)/12*1000*Study_MW,0)</f>
        <v>0</v>
      </c>
      <c r="E159" s="88">
        <f t="shared" si="41"/>
        <v>70141.05752363801</v>
      </c>
      <c r="F159" s="92">
        <f>INDEX([8]Delta!$F$1:$EE$65554,$L$14,$I159)</f>
        <v>2161.134</v>
      </c>
      <c r="G159" s="93">
        <f t="shared" si="42"/>
        <v>32.455672588390172</v>
      </c>
      <c r="I159" s="94">
        <f t="shared" si="39"/>
        <v>29</v>
      </c>
      <c r="J159" s="90">
        <f t="shared" si="43"/>
        <v>2030</v>
      </c>
      <c r="K159" s="95">
        <f t="shared" si="44"/>
        <v>47543</v>
      </c>
    </row>
    <row r="160" spans="2:11" outlineLevel="1">
      <c r="B160" s="95">
        <f t="shared" si="40"/>
        <v>47574</v>
      </c>
      <c r="C160" s="92">
        <f>IF(F160&lt;&gt;0,-INDEX([8]Delta!$F$1:$EE$65554,$L$13,$I160),0)</f>
        <v>61345.38525159657</v>
      </c>
      <c r="D160" s="88">
        <f>IF(F160&lt;&gt;0,VLOOKUP($J160,'Table 1'!$B$13:$C$33,2,FALSE)/12*1000*Study_MW,0)</f>
        <v>0</v>
      </c>
      <c r="E160" s="88">
        <f t="shared" si="41"/>
        <v>61345.38525159657</v>
      </c>
      <c r="F160" s="92">
        <f>INDEX([8]Delta!$F$1:$EE$65554,$L$14,$I160)</f>
        <v>2496.15</v>
      </c>
      <c r="G160" s="93">
        <f t="shared" si="42"/>
        <v>24.576001142397921</v>
      </c>
      <c r="I160" s="94">
        <f t="shared" si="39"/>
        <v>30</v>
      </c>
      <c r="J160" s="90">
        <f t="shared" si="43"/>
        <v>2030</v>
      </c>
      <c r="K160" s="95">
        <f t="shared" si="44"/>
        <v>47574</v>
      </c>
    </row>
    <row r="161" spans="2:11" outlineLevel="1">
      <c r="B161" s="95">
        <f t="shared" si="40"/>
        <v>47604</v>
      </c>
      <c r="C161" s="92">
        <f>IF(F161&lt;&gt;0,-INDEX([8]Delta!$F$1:$EE$65554,$L$13,$I161),0)</f>
        <v>96859.513242840767</v>
      </c>
      <c r="D161" s="88">
        <f>IF(F161&lt;&gt;0,VLOOKUP($J161,'Table 1'!$B$13:$C$33,2,FALSE)/12*1000*Study_MW,0)</f>
        <v>0</v>
      </c>
      <c r="E161" s="88">
        <f t="shared" si="41"/>
        <v>96859.513242840767</v>
      </c>
      <c r="F161" s="92">
        <f>INDEX([8]Delta!$F$1:$EE$65554,$L$14,$I161)</f>
        <v>2889.51</v>
      </c>
      <c r="G161" s="93">
        <f t="shared" si="42"/>
        <v>33.521086012106124</v>
      </c>
      <c r="I161" s="94">
        <f t="shared" si="39"/>
        <v>31</v>
      </c>
      <c r="J161" s="90">
        <f t="shared" si="43"/>
        <v>2030</v>
      </c>
      <c r="K161" s="95">
        <f t="shared" si="44"/>
        <v>47604</v>
      </c>
    </row>
    <row r="162" spans="2:11" outlineLevel="1">
      <c r="B162" s="95">
        <f t="shared" si="40"/>
        <v>47635</v>
      </c>
      <c r="C162" s="92">
        <f>IF(F162&lt;&gt;0,-INDEX([8]Delta!$F$1:$EE$65554,$L$13,$I162),0)</f>
        <v>95570.805901229382</v>
      </c>
      <c r="D162" s="88">
        <f>IF(F162&lt;&gt;0,VLOOKUP($J162,'Table 1'!$B$13:$C$33,2,FALSE)/12*1000*Study_MW,0)</f>
        <v>0</v>
      </c>
      <c r="E162" s="88">
        <f t="shared" si="41"/>
        <v>95570.805901229382</v>
      </c>
      <c r="F162" s="92">
        <f>INDEX([8]Delta!$F$1:$EE$65554,$L$14,$I162)</f>
        <v>3069.75</v>
      </c>
      <c r="G162" s="93">
        <f t="shared" si="42"/>
        <v>31.133090936144434</v>
      </c>
      <c r="I162" s="94">
        <f t="shared" si="39"/>
        <v>32</v>
      </c>
      <c r="J162" s="90">
        <f t="shared" si="43"/>
        <v>2030</v>
      </c>
      <c r="K162" s="95">
        <f t="shared" si="44"/>
        <v>47635</v>
      </c>
    </row>
    <row r="163" spans="2:11" outlineLevel="1">
      <c r="B163" s="95">
        <f t="shared" si="40"/>
        <v>47665</v>
      </c>
      <c r="C163" s="92">
        <f>IF(F163&lt;&gt;0,-INDEX([8]Delta!$F$1:$EE$65554,$L$13,$I163),0)</f>
        <v>160616.2465519011</v>
      </c>
      <c r="D163" s="88">
        <f>IF(F163&lt;&gt;0,VLOOKUP($J163,'Table 1'!$B$13:$C$33,2,FALSE)/12*1000*Study_MW,0)</f>
        <v>0</v>
      </c>
      <c r="E163" s="88">
        <f t="shared" si="41"/>
        <v>160616.2465519011</v>
      </c>
      <c r="F163" s="92">
        <f>INDEX([8]Delta!$F$1:$EE$65554,$L$14,$I163)</f>
        <v>2778.4369999999999</v>
      </c>
      <c r="G163" s="93">
        <f t="shared" si="42"/>
        <v>57.808129733336081</v>
      </c>
      <c r="I163" s="94">
        <f t="shared" si="39"/>
        <v>33</v>
      </c>
      <c r="J163" s="90">
        <f t="shared" si="43"/>
        <v>2030</v>
      </c>
      <c r="K163" s="95">
        <f t="shared" si="44"/>
        <v>47665</v>
      </c>
    </row>
    <row r="164" spans="2:11" outlineLevel="1">
      <c r="B164" s="95">
        <f t="shared" si="40"/>
        <v>47696</v>
      </c>
      <c r="C164" s="92">
        <f>IF(F164&lt;&gt;0,-INDEX([8]Delta!$F$1:$EE$65554,$L$13,$I164),0)</f>
        <v>141788.48068532348</v>
      </c>
      <c r="D164" s="88">
        <f>IF(F164&lt;&gt;0,VLOOKUP($J164,'Table 1'!$B$13:$C$33,2,FALSE)/12*1000*Study_MW,0)</f>
        <v>0</v>
      </c>
      <c r="E164" s="88">
        <f t="shared" si="41"/>
        <v>141788.48068532348</v>
      </c>
      <c r="F164" s="92">
        <f>INDEX([8]Delta!$F$1:$EE$65554,$L$14,$I164)</f>
        <v>2783.056</v>
      </c>
      <c r="G164" s="93">
        <f t="shared" si="42"/>
        <v>50.947045508722596</v>
      </c>
      <c r="I164" s="94">
        <f t="shared" si="39"/>
        <v>34</v>
      </c>
      <c r="J164" s="90">
        <f t="shared" si="43"/>
        <v>2030</v>
      </c>
      <c r="K164" s="95">
        <f t="shared" si="44"/>
        <v>47696</v>
      </c>
    </row>
    <row r="165" spans="2:11" outlineLevel="1">
      <c r="B165" s="95">
        <f t="shared" si="40"/>
        <v>47727</v>
      </c>
      <c r="C165" s="92">
        <f>IF(F165&lt;&gt;0,-INDEX([8]Delta!$F$1:$EE$65554,$L$13,$I165),0)</f>
        <v>91673.949155241251</v>
      </c>
      <c r="D165" s="88">
        <f>IF(F165&lt;&gt;0,VLOOKUP($J165,'Table 1'!$B$13:$C$33,2,FALSE)/12*1000*Study_MW,0)</f>
        <v>0</v>
      </c>
      <c r="E165" s="88">
        <f t="shared" si="41"/>
        <v>91673.949155241251</v>
      </c>
      <c r="F165" s="92">
        <f>INDEX([8]Delta!$F$1:$EE$65554,$L$14,$I165)</f>
        <v>2453.19</v>
      </c>
      <c r="G165" s="93">
        <f t="shared" si="42"/>
        <v>37.369282100139515</v>
      </c>
      <c r="I165" s="94">
        <f t="shared" si="39"/>
        <v>35</v>
      </c>
      <c r="J165" s="90">
        <f t="shared" si="43"/>
        <v>2030</v>
      </c>
      <c r="K165" s="95">
        <f t="shared" si="44"/>
        <v>47727</v>
      </c>
    </row>
    <row r="166" spans="2:11" outlineLevel="1">
      <c r="B166" s="95">
        <f t="shared" si="40"/>
        <v>47757</v>
      </c>
      <c r="C166" s="92">
        <f>IF(F166&lt;&gt;0,-INDEX([8]Delta!$F$1:$EE$65554,$L$13,$I166),0)</f>
        <v>67860.271744683385</v>
      </c>
      <c r="D166" s="88">
        <f>IF(F166&lt;&gt;0,VLOOKUP($J166,'Table 1'!$B$13:$C$33,2,FALSE)/12*1000*Study_MW,0)</f>
        <v>0</v>
      </c>
      <c r="E166" s="88">
        <f t="shared" si="41"/>
        <v>67860.271744683385</v>
      </c>
      <c r="F166" s="92">
        <f>INDEX([8]Delta!$F$1:$EE$65554,$L$14,$I166)</f>
        <v>1988.867</v>
      </c>
      <c r="G166" s="93">
        <f t="shared" si="42"/>
        <v>34.120065215363013</v>
      </c>
      <c r="I166" s="94">
        <f t="shared" si="39"/>
        <v>36</v>
      </c>
      <c r="J166" s="90">
        <f t="shared" si="43"/>
        <v>2030</v>
      </c>
      <c r="K166" s="95">
        <f t="shared" si="44"/>
        <v>47757</v>
      </c>
    </row>
    <row r="167" spans="2:11" outlineLevel="1">
      <c r="B167" s="95">
        <f t="shared" si="40"/>
        <v>47788</v>
      </c>
      <c r="C167" s="92">
        <f>IF(F167&lt;&gt;0,-INDEX([8]Delta!$F$1:$EE$65554,$L$13,$I167),0)</f>
        <v>38188.42323179543</v>
      </c>
      <c r="D167" s="88">
        <f>IF(F167&lt;&gt;0,VLOOKUP($J167,'Table 1'!$B$13:$C$33,2,FALSE)/12*1000*Study_MW,0)</f>
        <v>0</v>
      </c>
      <c r="E167" s="88">
        <f t="shared" si="41"/>
        <v>38188.42323179543</v>
      </c>
      <c r="F167" s="92">
        <f>INDEX([8]Delta!$F$1:$EE$65554,$L$14,$I167)</f>
        <v>1339.65</v>
      </c>
      <c r="G167" s="93">
        <f t="shared" si="42"/>
        <v>28.506268974579502</v>
      </c>
      <c r="I167" s="94">
        <f t="shared" si="39"/>
        <v>37</v>
      </c>
      <c r="J167" s="90">
        <f t="shared" si="43"/>
        <v>2030</v>
      </c>
      <c r="K167" s="95">
        <f t="shared" si="44"/>
        <v>47788</v>
      </c>
    </row>
    <row r="168" spans="2:11" outlineLevel="1">
      <c r="B168" s="99">
        <f t="shared" si="40"/>
        <v>47818</v>
      </c>
      <c r="C168" s="96">
        <f>IF(F168&lt;&gt;0,-INDEX([8]Delta!$F$1:$EE$65554,$L$13,$I168),0)</f>
        <v>80252.744665324688</v>
      </c>
      <c r="D168" s="97">
        <f>IF(F168&lt;&gt;0,VLOOKUP($J168,'Table 1'!$B$13:$C$33,2,FALSE)/12*1000*Study_MW,0)</f>
        <v>0</v>
      </c>
      <c r="E168" s="97">
        <f t="shared" si="41"/>
        <v>80252.744665324688</v>
      </c>
      <c r="F168" s="96">
        <f>INDEX([8]Delta!$F$1:$EE$65554,$L$14,$I168)</f>
        <v>1033.509</v>
      </c>
      <c r="G168" s="98">
        <f t="shared" si="42"/>
        <v>77.650745823524218</v>
      </c>
      <c r="I168" s="81">
        <f t="shared" si="39"/>
        <v>38</v>
      </c>
      <c r="J168" s="90">
        <f t="shared" si="43"/>
        <v>2030</v>
      </c>
      <c r="K168" s="99">
        <f t="shared" si="44"/>
        <v>47818</v>
      </c>
    </row>
    <row r="169" spans="2:11" outlineLevel="1">
      <c r="B169" s="91">
        <f t="shared" si="40"/>
        <v>47849</v>
      </c>
      <c r="C169" s="86">
        <f>IF(F169&lt;&gt;0,-INDEX([8]Delta!$F$1:$EE$65554,$L$13,$I169),0)</f>
        <v>-15.445602506399155</v>
      </c>
      <c r="D169" s="87">
        <f>IF(F169&lt;&gt;0,VLOOKUP($J169,'Table 1'!$B$13:$C$33,2,FALSE)/12*1000*Study_MW,0)</f>
        <v>168105.62261604558</v>
      </c>
      <c r="E169" s="87">
        <f t="shared" si="41"/>
        <v>168090.17701353919</v>
      </c>
      <c r="F169" s="86">
        <f>INDEX([8]Delta!$F$1:$EE$65554,$L$14,$I169)</f>
        <v>1233.7070000000001</v>
      </c>
      <c r="G169" s="89">
        <f t="shared" si="42"/>
        <v>136.24805323592975</v>
      </c>
      <c r="I169" s="77">
        <f>I49</f>
        <v>40</v>
      </c>
      <c r="J169" s="90">
        <f t="shared" si="43"/>
        <v>2031</v>
      </c>
      <c r="K169" s="91">
        <f t="shared" si="44"/>
        <v>47849</v>
      </c>
    </row>
    <row r="170" spans="2:11" outlineLevel="1">
      <c r="B170" s="95">
        <f t="shared" si="40"/>
        <v>47880</v>
      </c>
      <c r="C170" s="92">
        <f>IF(F170&lt;&gt;0,-INDEX([8]Delta!$F$1:$EE$65554,$L$13,$I170),0)</f>
        <v>-23.630646347999573</v>
      </c>
      <c r="D170" s="88">
        <f>IF(F170&lt;&gt;0,VLOOKUP($J170,'Table 1'!$B$13:$C$33,2,FALSE)/12*1000*Study_MW,0)</f>
        <v>168105.62261604558</v>
      </c>
      <c r="E170" s="88">
        <f t="shared" si="41"/>
        <v>168081.99196969758</v>
      </c>
      <c r="F170" s="92">
        <f>INDEX([8]Delta!$F$1:$EE$65554,$L$14,$I170)</f>
        <v>1380.68</v>
      </c>
      <c r="G170" s="93">
        <f t="shared" si="42"/>
        <v>121.73855779014512</v>
      </c>
      <c r="I170" s="94">
        <f t="shared" si="39"/>
        <v>41</v>
      </c>
      <c r="J170" s="90">
        <f t="shared" si="43"/>
        <v>2031</v>
      </c>
      <c r="K170" s="95">
        <f t="shared" si="44"/>
        <v>47880</v>
      </c>
    </row>
    <row r="171" spans="2:11" outlineLevel="1">
      <c r="B171" s="95">
        <f t="shared" si="40"/>
        <v>47908</v>
      </c>
      <c r="C171" s="92">
        <f>IF(F171&lt;&gt;0,-INDEX([8]Delta!$F$1:$EE$65554,$L$13,$I171),0)</f>
        <v>-37.295968323945999</v>
      </c>
      <c r="D171" s="88">
        <f>IF(F171&lt;&gt;0,VLOOKUP($J171,'Table 1'!$B$13:$C$33,2,FALSE)/12*1000*Study_MW,0)</f>
        <v>168105.62261604558</v>
      </c>
      <c r="E171" s="88">
        <f t="shared" si="41"/>
        <v>168068.32664772164</v>
      </c>
      <c r="F171" s="92">
        <f>INDEX([8]Delta!$F$1:$EE$65554,$L$14,$I171)</f>
        <v>2150.377</v>
      </c>
      <c r="G171" s="93">
        <f t="shared" si="42"/>
        <v>78.157609873860096</v>
      </c>
      <c r="I171" s="94">
        <f t="shared" si="39"/>
        <v>42</v>
      </c>
      <c r="J171" s="90">
        <f t="shared" si="43"/>
        <v>2031</v>
      </c>
      <c r="K171" s="95">
        <f t="shared" si="44"/>
        <v>47908</v>
      </c>
    </row>
    <row r="172" spans="2:11" outlineLevel="1">
      <c r="B172" s="95">
        <f t="shared" si="40"/>
        <v>47939</v>
      </c>
      <c r="C172" s="92">
        <f>IF(F172&lt;&gt;0,-INDEX([8]Delta!$F$1:$EE$65554,$L$13,$I172),0)</f>
        <v>-33.625620365142822</v>
      </c>
      <c r="D172" s="88">
        <f>IF(F172&lt;&gt;0,VLOOKUP($J172,'Table 1'!$B$13:$C$33,2,FALSE)/12*1000*Study_MW,0)</f>
        <v>168105.62261604558</v>
      </c>
      <c r="E172" s="88">
        <f t="shared" si="41"/>
        <v>168071.99699568044</v>
      </c>
      <c r="F172" s="92">
        <f>INDEX([8]Delta!$F$1:$EE$65554,$L$14,$I172)</f>
        <v>2483.64</v>
      </c>
      <c r="G172" s="93">
        <f t="shared" si="42"/>
        <v>67.671642023675105</v>
      </c>
      <c r="I172" s="94">
        <f t="shared" si="39"/>
        <v>43</v>
      </c>
      <c r="J172" s="90">
        <f t="shared" si="43"/>
        <v>2031</v>
      </c>
      <c r="K172" s="95">
        <f t="shared" si="44"/>
        <v>47939</v>
      </c>
    </row>
    <row r="173" spans="2:11" outlineLevel="1">
      <c r="B173" s="95">
        <f t="shared" si="40"/>
        <v>47969</v>
      </c>
      <c r="C173" s="92">
        <f>IF(F173&lt;&gt;0,-INDEX([8]Delta!$F$1:$EE$65554,$L$13,$I173),0)</f>
        <v>-44.208441644906998</v>
      </c>
      <c r="D173" s="88">
        <f>IF(F173&lt;&gt;0,VLOOKUP($J173,'Table 1'!$B$13:$C$33,2,FALSE)/12*1000*Study_MW,0)</f>
        <v>168105.62261604558</v>
      </c>
      <c r="E173" s="88">
        <f t="shared" si="41"/>
        <v>168061.41417440068</v>
      </c>
      <c r="F173" s="92">
        <f>INDEX([8]Delta!$F$1:$EE$65554,$L$14,$I173)</f>
        <v>2875.0949999999998</v>
      </c>
      <c r="G173" s="93">
        <f t="shared" si="42"/>
        <v>58.454212530160113</v>
      </c>
      <c r="I173" s="94">
        <f t="shared" si="39"/>
        <v>44</v>
      </c>
      <c r="J173" s="90">
        <f t="shared" si="43"/>
        <v>2031</v>
      </c>
      <c r="K173" s="95">
        <f t="shared" si="44"/>
        <v>47969</v>
      </c>
    </row>
    <row r="174" spans="2:11" outlineLevel="1">
      <c r="B174" s="95">
        <f t="shared" si="40"/>
        <v>48000</v>
      </c>
      <c r="C174" s="92">
        <f>IF(F174&lt;&gt;0,-INDEX([8]Delta!$F$1:$EE$65554,$L$13,$I174),0)</f>
        <v>-44.118364363908768</v>
      </c>
      <c r="D174" s="88">
        <f>IF(F174&lt;&gt;0,VLOOKUP($J174,'Table 1'!$B$13:$C$33,2,FALSE)/12*1000*Study_MW,0)</f>
        <v>168105.62261604558</v>
      </c>
      <c r="E174" s="88">
        <f t="shared" si="41"/>
        <v>168061.50425168168</v>
      </c>
      <c r="F174" s="92">
        <f>INDEX([8]Delta!$F$1:$EE$65554,$L$14,$I174)</f>
        <v>3054.36</v>
      </c>
      <c r="G174" s="93">
        <f t="shared" si="42"/>
        <v>55.023476031535793</v>
      </c>
      <c r="I174" s="94">
        <f t="shared" si="39"/>
        <v>45</v>
      </c>
      <c r="J174" s="90">
        <f t="shared" si="43"/>
        <v>2031</v>
      </c>
      <c r="K174" s="95">
        <f t="shared" si="44"/>
        <v>48000</v>
      </c>
    </row>
    <row r="175" spans="2:11" outlineLevel="1">
      <c r="B175" s="95">
        <f t="shared" si="40"/>
        <v>48030</v>
      </c>
      <c r="C175" s="92">
        <f>IF(F175&lt;&gt;0,-INDEX([8]Delta!$F$1:$EE$65554,$L$13,$I175),0)</f>
        <v>-50.566677421331406</v>
      </c>
      <c r="D175" s="88">
        <f>IF(F175&lt;&gt;0,VLOOKUP($J175,'Table 1'!$B$13:$C$33,2,FALSE)/12*1000*Study_MW,0)</f>
        <v>168105.62261604558</v>
      </c>
      <c r="E175" s="88">
        <f t="shared" si="41"/>
        <v>168055.05593862425</v>
      </c>
      <c r="F175" s="92">
        <f>INDEX([8]Delta!$F$1:$EE$65554,$L$14,$I175)</f>
        <v>2764.6109999999999</v>
      </c>
      <c r="G175" s="93">
        <f t="shared" si="42"/>
        <v>60.787957487915754</v>
      </c>
      <c r="I175" s="94">
        <f t="shared" si="39"/>
        <v>46</v>
      </c>
      <c r="J175" s="90">
        <f t="shared" si="43"/>
        <v>2031</v>
      </c>
      <c r="K175" s="95">
        <f t="shared" si="44"/>
        <v>48030</v>
      </c>
    </row>
    <row r="176" spans="2:11" outlineLevel="1">
      <c r="B176" s="95">
        <f t="shared" si="40"/>
        <v>48061</v>
      </c>
      <c r="C176" s="92">
        <f>IF(F176&lt;&gt;0,-INDEX([8]Delta!$F$1:$EE$65554,$L$13,$I176),0)</f>
        <v>-66.751660406589508</v>
      </c>
      <c r="D176" s="88">
        <f>IF(F176&lt;&gt;0,VLOOKUP($J176,'Table 1'!$B$13:$C$33,2,FALSE)/12*1000*Study_MW,0)</f>
        <v>168105.62261604558</v>
      </c>
      <c r="E176" s="88">
        <f t="shared" si="41"/>
        <v>168038.87095563899</v>
      </c>
      <c r="F176" s="92">
        <f>INDEX([8]Delta!$F$1:$EE$65554,$L$14,$I176)</f>
        <v>2769.0749999999998</v>
      </c>
      <c r="G176" s="93">
        <f t="shared" si="42"/>
        <v>60.684116882222042</v>
      </c>
      <c r="I176" s="94">
        <f t="shared" si="39"/>
        <v>47</v>
      </c>
      <c r="J176" s="90">
        <f t="shared" si="43"/>
        <v>2031</v>
      </c>
      <c r="K176" s="95">
        <f t="shared" si="44"/>
        <v>48061</v>
      </c>
    </row>
    <row r="177" spans="2:11" outlineLevel="1">
      <c r="B177" s="95">
        <f t="shared" si="40"/>
        <v>48092</v>
      </c>
      <c r="C177" s="92">
        <f>IF(F177&lt;&gt;0,-INDEX([8]Delta!$F$1:$EE$65554,$L$13,$I177),0)</f>
        <v>-44.046307563781738</v>
      </c>
      <c r="D177" s="88">
        <f>IF(F177&lt;&gt;0,VLOOKUP($J177,'Table 1'!$B$13:$C$33,2,FALSE)/12*1000*Study_MW,0)</f>
        <v>168105.62261604558</v>
      </c>
      <c r="E177" s="88">
        <f t="shared" si="41"/>
        <v>168061.5763084818</v>
      </c>
      <c r="F177" s="92">
        <f>INDEX([8]Delta!$F$1:$EE$65554,$L$14,$I177)</f>
        <v>2440.9499999999998</v>
      </c>
      <c r="G177" s="93">
        <f t="shared" si="42"/>
        <v>68.850888509998896</v>
      </c>
      <c r="I177" s="94">
        <f t="shared" si="39"/>
        <v>48</v>
      </c>
      <c r="J177" s="90">
        <f t="shared" si="43"/>
        <v>2031</v>
      </c>
      <c r="K177" s="95">
        <f t="shared" si="44"/>
        <v>48092</v>
      </c>
    </row>
    <row r="178" spans="2:11" outlineLevel="1">
      <c r="B178" s="95">
        <f t="shared" si="40"/>
        <v>48122</v>
      </c>
      <c r="C178" s="92">
        <f>IF(F178&lt;&gt;0,-INDEX([8]Delta!$F$1:$EE$65554,$L$13,$I178),0)</f>
        <v>-30.938062056899071</v>
      </c>
      <c r="D178" s="88">
        <f>IF(F178&lt;&gt;0,VLOOKUP($J178,'Table 1'!$B$13:$C$33,2,FALSE)/12*1000*Study_MW,0)</f>
        <v>168105.62261604558</v>
      </c>
      <c r="E178" s="88">
        <f t="shared" si="41"/>
        <v>168074.68455398869</v>
      </c>
      <c r="F178" s="92">
        <f>INDEX([8]Delta!$F$1:$EE$65554,$L$14,$I178)</f>
        <v>1978.9469999999999</v>
      </c>
      <c r="G178" s="93">
        <f t="shared" si="42"/>
        <v>84.931372368228509</v>
      </c>
      <c r="I178" s="94">
        <f t="shared" si="39"/>
        <v>49</v>
      </c>
      <c r="J178" s="90">
        <f t="shared" si="43"/>
        <v>2031</v>
      </c>
      <c r="K178" s="95">
        <f t="shared" si="44"/>
        <v>48122</v>
      </c>
    </row>
    <row r="179" spans="2:11" outlineLevel="1">
      <c r="B179" s="95">
        <f t="shared" si="40"/>
        <v>48153</v>
      </c>
      <c r="C179" s="92">
        <f>IF(F179&lt;&gt;0,-INDEX([8]Delta!$F$1:$EE$65554,$L$13,$I179),0)</f>
        <v>-15.333134308457375</v>
      </c>
      <c r="D179" s="88">
        <f>IF(F179&lt;&gt;0,VLOOKUP($J179,'Table 1'!$B$13:$C$33,2,FALSE)/12*1000*Study_MW,0)</f>
        <v>168105.62261604558</v>
      </c>
      <c r="E179" s="88">
        <f t="shared" si="41"/>
        <v>168090.28948173713</v>
      </c>
      <c r="F179" s="92">
        <f>INDEX([8]Delta!$F$1:$EE$65554,$L$14,$I179)</f>
        <v>1332.96</v>
      </c>
      <c r="G179" s="93">
        <f t="shared" si="42"/>
        <v>126.10302595857124</v>
      </c>
      <c r="I179" s="94">
        <f t="shared" si="39"/>
        <v>50</v>
      </c>
      <c r="J179" s="90">
        <f t="shared" si="43"/>
        <v>2031</v>
      </c>
      <c r="K179" s="95">
        <f t="shared" si="44"/>
        <v>48153</v>
      </c>
    </row>
    <row r="180" spans="2:11" outlineLevel="1">
      <c r="B180" s="99">
        <f t="shared" si="40"/>
        <v>48183</v>
      </c>
      <c r="C180" s="96">
        <f>IF(F180&lt;&gt;0,-INDEX([8]Delta!$F$1:$EE$65554,$L$13,$I180),0)</f>
        <v>-19.600003272294998</v>
      </c>
      <c r="D180" s="97">
        <f>IF(F180&lt;&gt;0,VLOOKUP($J180,'Table 1'!$B$13:$C$33,2,FALSE)/12*1000*Study_MW,0)</f>
        <v>168105.62261604558</v>
      </c>
      <c r="E180" s="97">
        <f t="shared" si="41"/>
        <v>168086.02261277329</v>
      </c>
      <c r="F180" s="96">
        <f>INDEX([8]Delta!$F$1:$EE$65554,$L$14,$I180)</f>
        <v>1028.27</v>
      </c>
      <c r="G180" s="98">
        <f t="shared" si="42"/>
        <v>163.4648707175871</v>
      </c>
      <c r="I180" s="81">
        <f t="shared" si="39"/>
        <v>51</v>
      </c>
      <c r="J180" s="90">
        <f t="shared" si="43"/>
        <v>2031</v>
      </c>
      <c r="K180" s="99">
        <f t="shared" si="44"/>
        <v>48183</v>
      </c>
    </row>
    <row r="181" spans="2:11" outlineLevel="1" collapsed="1">
      <c r="B181" s="91">
        <f t="shared" si="40"/>
        <v>48214</v>
      </c>
      <c r="C181" s="86">
        <f>IF(F181&lt;&gt;0,-INDEX([8]Delta!$F$1:$EE$65554,$L$13,$I181),0)</f>
        <v>-162.25597131252289</v>
      </c>
      <c r="D181" s="87">
        <f>IF(F181&lt;&gt;0,VLOOKUP($J181,'Table 1'!$B$13:$C$33,2,FALSE)/12*1000*Study_MW,0)</f>
        <v>171792.52628570655</v>
      </c>
      <c r="E181" s="87">
        <f t="shared" si="41"/>
        <v>171630.27031439403</v>
      </c>
      <c r="F181" s="86">
        <f>INDEX([8]Delta!$F$1:$EE$65554,$L$14,$I181)</f>
        <v>1227.538</v>
      </c>
      <c r="G181" s="89">
        <f t="shared" si="42"/>
        <v>139.81666580944463</v>
      </c>
      <c r="I181" s="77">
        <f>I61</f>
        <v>53</v>
      </c>
      <c r="J181" s="90">
        <f t="shared" si="43"/>
        <v>2032</v>
      </c>
      <c r="K181" s="91">
        <f t="shared" si="44"/>
        <v>48214</v>
      </c>
    </row>
    <row r="182" spans="2:11" outlineLevel="1">
      <c r="B182" s="95">
        <f t="shared" si="40"/>
        <v>48245</v>
      </c>
      <c r="C182" s="92">
        <f>IF(F182&lt;&gt;0,-INDEX([8]Delta!$F$1:$EE$65554,$L$13,$I182),0)</f>
        <v>-188.95761650800705</v>
      </c>
      <c r="D182" s="88">
        <f>IF(F182&lt;&gt;0,VLOOKUP($J182,'Table 1'!$B$13:$C$33,2,FALSE)/12*1000*Study_MW,0)</f>
        <v>171792.52628570655</v>
      </c>
      <c r="E182" s="88">
        <f t="shared" si="41"/>
        <v>171603.56866919855</v>
      </c>
      <c r="F182" s="92">
        <f>INDEX([8]Delta!$F$1:$EE$65554,$L$14,$I182)</f>
        <v>1422.885</v>
      </c>
      <c r="G182" s="93">
        <f t="shared" si="42"/>
        <v>120.60255654476542</v>
      </c>
      <c r="I182" s="94">
        <f t="shared" si="39"/>
        <v>54</v>
      </c>
      <c r="J182" s="90">
        <f t="shared" si="43"/>
        <v>2032</v>
      </c>
      <c r="K182" s="95">
        <f t="shared" si="44"/>
        <v>48245</v>
      </c>
    </row>
    <row r="183" spans="2:11" outlineLevel="1">
      <c r="B183" s="95">
        <f t="shared" si="40"/>
        <v>48274</v>
      </c>
      <c r="C183" s="92">
        <f>IF(F183&lt;&gt;0,-INDEX([8]Delta!$F$1:$EE$65554,$L$13,$I183),0)</f>
        <v>-290.51786062121391</v>
      </c>
      <c r="D183" s="88">
        <f>IF(F183&lt;&gt;0,VLOOKUP($J183,'Table 1'!$B$13:$C$33,2,FALSE)/12*1000*Study_MW,0)</f>
        <v>171792.52628570655</v>
      </c>
      <c r="E183" s="88">
        <f t="shared" si="41"/>
        <v>171502.00842508534</v>
      </c>
      <c r="F183" s="92">
        <f>INDEX([8]Delta!$F$1:$EE$65554,$L$14,$I183)</f>
        <v>2139.62</v>
      </c>
      <c r="G183" s="93">
        <f t="shared" si="42"/>
        <v>80.155358626805395</v>
      </c>
      <c r="I183" s="94">
        <f t="shared" si="39"/>
        <v>55</v>
      </c>
      <c r="J183" s="90">
        <f t="shared" si="43"/>
        <v>2032</v>
      </c>
      <c r="K183" s="95">
        <f t="shared" si="44"/>
        <v>48274</v>
      </c>
    </row>
    <row r="184" spans="2:11" outlineLevel="1">
      <c r="B184" s="95">
        <f t="shared" si="40"/>
        <v>48305</v>
      </c>
      <c r="C184" s="92">
        <f>IF(F184&lt;&gt;0,-INDEX([8]Delta!$F$1:$EE$65554,$L$13,$I184),0)</f>
        <v>-257.81460244953632</v>
      </c>
      <c r="D184" s="88">
        <f>IF(F184&lt;&gt;0,VLOOKUP($J184,'Table 1'!$B$13:$C$33,2,FALSE)/12*1000*Study_MW,0)</f>
        <v>171792.52628570655</v>
      </c>
      <c r="E184" s="88">
        <f t="shared" si="41"/>
        <v>171534.71168325702</v>
      </c>
      <c r="F184" s="92">
        <f>INDEX([8]Delta!$F$1:$EE$65554,$L$14,$I184)</f>
        <v>2471.2800000000002</v>
      </c>
      <c r="G184" s="93">
        <f t="shared" si="42"/>
        <v>69.411281474886295</v>
      </c>
      <c r="I184" s="94">
        <f t="shared" si="39"/>
        <v>56</v>
      </c>
      <c r="J184" s="90">
        <f t="shared" si="43"/>
        <v>2032</v>
      </c>
      <c r="K184" s="95">
        <f t="shared" si="44"/>
        <v>48305</v>
      </c>
    </row>
    <row r="185" spans="2:11" outlineLevel="1">
      <c r="B185" s="95">
        <f t="shared" si="40"/>
        <v>48335</v>
      </c>
      <c r="C185" s="92">
        <f>IF(F185&lt;&gt;0,-INDEX([8]Delta!$F$1:$EE$65554,$L$13,$I185),0)</f>
        <v>-363.64288271963596</v>
      </c>
      <c r="D185" s="88">
        <f>IF(F185&lt;&gt;0,VLOOKUP($J185,'Table 1'!$B$13:$C$33,2,FALSE)/12*1000*Study_MW,0)</f>
        <v>171792.52628570655</v>
      </c>
      <c r="E185" s="88">
        <f t="shared" si="41"/>
        <v>171428.88340298692</v>
      </c>
      <c r="F185" s="92">
        <f>INDEX([8]Delta!$F$1:$EE$65554,$L$14,$I185)</f>
        <v>2860.6179999999999</v>
      </c>
      <c r="G185" s="93">
        <f t="shared" si="42"/>
        <v>59.927219713707643</v>
      </c>
      <c r="I185" s="94">
        <f t="shared" si="39"/>
        <v>57</v>
      </c>
      <c r="J185" s="90">
        <f t="shared" si="43"/>
        <v>2032</v>
      </c>
      <c r="K185" s="95">
        <f t="shared" si="44"/>
        <v>48335</v>
      </c>
    </row>
    <row r="186" spans="2:11" outlineLevel="1">
      <c r="B186" s="95">
        <f t="shared" si="40"/>
        <v>48366</v>
      </c>
      <c r="C186" s="92">
        <f>IF(F186&lt;&gt;0,-INDEX([8]Delta!$F$1:$EE$65554,$L$13,$I186),0)</f>
        <v>-392.20285329222679</v>
      </c>
      <c r="D186" s="88">
        <f>IF(F186&lt;&gt;0,VLOOKUP($J186,'Table 1'!$B$13:$C$33,2,FALSE)/12*1000*Study_MW,0)</f>
        <v>171792.52628570655</v>
      </c>
      <c r="E186" s="88">
        <f t="shared" si="41"/>
        <v>171400.32343241433</v>
      </c>
      <c r="F186" s="92">
        <f>INDEX([8]Delta!$F$1:$EE$65554,$L$14,$I186)</f>
        <v>3039.09</v>
      </c>
      <c r="G186" s="93">
        <f t="shared" si="42"/>
        <v>56.398567805630741</v>
      </c>
      <c r="I186" s="94">
        <f t="shared" si="39"/>
        <v>58</v>
      </c>
      <c r="J186" s="90">
        <f t="shared" si="43"/>
        <v>2032</v>
      </c>
      <c r="K186" s="95">
        <f t="shared" si="44"/>
        <v>48366</v>
      </c>
    </row>
    <row r="187" spans="2:11" outlineLevel="1">
      <c r="B187" s="95">
        <f t="shared" si="40"/>
        <v>48396</v>
      </c>
      <c r="C187" s="92">
        <f>IF(F187&lt;&gt;0,-INDEX([8]Delta!$F$1:$EE$65554,$L$13,$I187),0)</f>
        <v>-465.69475170969963</v>
      </c>
      <c r="D187" s="88">
        <f>IF(F187&lt;&gt;0,VLOOKUP($J187,'Table 1'!$B$13:$C$33,2,FALSE)/12*1000*Study_MW,0)</f>
        <v>171792.52628570655</v>
      </c>
      <c r="E187" s="88">
        <f t="shared" si="41"/>
        <v>171326.83153399685</v>
      </c>
      <c r="F187" s="92">
        <f>INDEX([8]Delta!$F$1:$EE$65554,$L$14,$I187)</f>
        <v>2750.7539999999999</v>
      </c>
      <c r="G187" s="93">
        <f t="shared" si="42"/>
        <v>62.283588984691782</v>
      </c>
      <c r="I187" s="94">
        <f t="shared" si="39"/>
        <v>59</v>
      </c>
      <c r="J187" s="90">
        <f t="shared" si="43"/>
        <v>2032</v>
      </c>
      <c r="K187" s="95">
        <f t="shared" si="44"/>
        <v>48396</v>
      </c>
    </row>
    <row r="188" spans="2:11" outlineLevel="1">
      <c r="B188" s="95">
        <f t="shared" si="40"/>
        <v>48427</v>
      </c>
      <c r="C188" s="92">
        <f>IF(F188&lt;&gt;0,-INDEX([8]Delta!$F$1:$EE$65554,$L$13,$I188),0)</f>
        <v>-590.11083650588989</v>
      </c>
      <c r="D188" s="88">
        <f>IF(F188&lt;&gt;0,VLOOKUP($J188,'Table 1'!$B$13:$C$33,2,FALSE)/12*1000*Study_MW,0)</f>
        <v>171792.52628570655</v>
      </c>
      <c r="E188" s="88">
        <f t="shared" si="41"/>
        <v>171202.41544920066</v>
      </c>
      <c r="F188" s="92">
        <f>INDEX([8]Delta!$F$1:$EE$65554,$L$14,$I188)</f>
        <v>2755.28</v>
      </c>
      <c r="G188" s="93">
        <f t="shared" si="42"/>
        <v>62.136122444615665</v>
      </c>
      <c r="I188" s="94">
        <f t="shared" si="39"/>
        <v>60</v>
      </c>
      <c r="J188" s="90">
        <f t="shared" si="43"/>
        <v>2032</v>
      </c>
      <c r="K188" s="95">
        <f t="shared" si="44"/>
        <v>48427</v>
      </c>
    </row>
    <row r="189" spans="2:11" outlineLevel="1">
      <c r="B189" s="95">
        <f t="shared" si="40"/>
        <v>48458</v>
      </c>
      <c r="C189" s="92">
        <f>IF(F189&lt;&gt;0,-INDEX([8]Delta!$F$1:$EE$65554,$L$13,$I189),0)</f>
        <v>-382.18411698937416</v>
      </c>
      <c r="D189" s="88">
        <f>IF(F189&lt;&gt;0,VLOOKUP($J189,'Table 1'!$B$13:$C$33,2,FALSE)/12*1000*Study_MW,0)</f>
        <v>171792.52628570655</v>
      </c>
      <c r="E189" s="88">
        <f t="shared" si="41"/>
        <v>171410.34216871718</v>
      </c>
      <c r="F189" s="92">
        <f>INDEX([8]Delta!$F$1:$EE$65554,$L$14,$I189)</f>
        <v>2428.71</v>
      </c>
      <c r="G189" s="93">
        <f t="shared" si="42"/>
        <v>70.576702104704623</v>
      </c>
      <c r="I189" s="94">
        <f t="shared" si="39"/>
        <v>61</v>
      </c>
      <c r="J189" s="90">
        <f t="shared" si="43"/>
        <v>2032</v>
      </c>
      <c r="K189" s="95">
        <f t="shared" si="44"/>
        <v>48458</v>
      </c>
    </row>
    <row r="190" spans="2:11" outlineLevel="1">
      <c r="B190" s="95">
        <f t="shared" si="40"/>
        <v>48488</v>
      </c>
      <c r="C190" s="92">
        <f>IF(F190&lt;&gt;0,-INDEX([8]Delta!$F$1:$EE$65554,$L$13,$I190),0)</f>
        <v>-259.31647372245789</v>
      </c>
      <c r="D190" s="88">
        <f>IF(F190&lt;&gt;0,VLOOKUP($J190,'Table 1'!$B$13:$C$33,2,FALSE)/12*1000*Study_MW,0)</f>
        <v>171792.52628570655</v>
      </c>
      <c r="E190" s="88">
        <f t="shared" si="41"/>
        <v>171533.2098119841</v>
      </c>
      <c r="F190" s="92">
        <f>INDEX([8]Delta!$F$1:$EE$65554,$L$14,$I190)</f>
        <v>1969.0889999999999</v>
      </c>
      <c r="G190" s="93">
        <f t="shared" si="42"/>
        <v>87.112979561606465</v>
      </c>
      <c r="I190" s="94">
        <f t="shared" si="39"/>
        <v>62</v>
      </c>
      <c r="J190" s="90">
        <f t="shared" si="43"/>
        <v>2032</v>
      </c>
      <c r="K190" s="95">
        <f t="shared" si="44"/>
        <v>48488</v>
      </c>
    </row>
    <row r="191" spans="2:11" outlineLevel="1">
      <c r="B191" s="95">
        <f t="shared" si="40"/>
        <v>48519</v>
      </c>
      <c r="C191" s="92">
        <f>IF(F191&lt;&gt;0,-INDEX([8]Delta!$F$1:$EE$65554,$L$13,$I191),0)</f>
        <v>-153.72113999724388</v>
      </c>
      <c r="D191" s="88">
        <f>IF(F191&lt;&gt;0,VLOOKUP($J191,'Table 1'!$B$13:$C$33,2,FALSE)/12*1000*Study_MW,0)</f>
        <v>171792.52628570655</v>
      </c>
      <c r="E191" s="88">
        <f t="shared" si="41"/>
        <v>171638.80514570931</v>
      </c>
      <c r="F191" s="92">
        <f>INDEX([8]Delta!$F$1:$EE$65554,$L$14,$I191)</f>
        <v>1326.27</v>
      </c>
      <c r="G191" s="93">
        <f t="shared" si="42"/>
        <v>129.4146781166047</v>
      </c>
      <c r="I191" s="94">
        <f t="shared" si="39"/>
        <v>63</v>
      </c>
      <c r="J191" s="90">
        <f t="shared" si="43"/>
        <v>2032</v>
      </c>
      <c r="K191" s="95">
        <f t="shared" si="44"/>
        <v>48519</v>
      </c>
    </row>
    <row r="192" spans="2:11" outlineLevel="1">
      <c r="B192" s="99">
        <f t="shared" si="40"/>
        <v>48549</v>
      </c>
      <c r="C192" s="96">
        <f>IF(F192&lt;&gt;0,-INDEX([8]Delta!$F$1:$EE$65554,$L$13,$I192),0)</f>
        <v>-141.47541117668152</v>
      </c>
      <c r="D192" s="97">
        <f>IF(F192&lt;&gt;0,VLOOKUP($J192,'Table 1'!$B$13:$C$33,2,FALSE)/12*1000*Study_MW,0)</f>
        <v>171792.52628570655</v>
      </c>
      <c r="E192" s="97">
        <f t="shared" si="41"/>
        <v>171651.05087452987</v>
      </c>
      <c r="F192" s="96">
        <f>INDEX([8]Delta!$F$1:$EE$65554,$L$14,$I192)</f>
        <v>1023.155</v>
      </c>
      <c r="G192" s="98">
        <f t="shared" si="42"/>
        <v>167.76641943256874</v>
      </c>
      <c r="I192" s="81">
        <f t="shared" si="39"/>
        <v>64</v>
      </c>
      <c r="J192" s="90">
        <f t="shared" si="43"/>
        <v>2032</v>
      </c>
      <c r="K192" s="99">
        <f t="shared" si="44"/>
        <v>48549</v>
      </c>
    </row>
    <row r="193" spans="2:11">
      <c r="B193" s="91">
        <f t="shared" si="40"/>
        <v>48580</v>
      </c>
      <c r="C193" s="86">
        <f>IF(F193&lt;&gt;0,-INDEX([8]Delta!$F$1:$EE$65554,$L$13,$I193),0)</f>
        <v>-287.6519261598587</v>
      </c>
      <c r="D193" s="87">
        <f>IF(F193&lt;&gt;0,VLOOKUP($J193,'Table 1'!$B$13:$C$33,2,FALSE)/12*1000*Study_MW,0)</f>
        <v>175565.35355783839</v>
      </c>
      <c r="E193" s="87">
        <f t="shared" si="41"/>
        <v>175277.70163167853</v>
      </c>
      <c r="F193" s="86">
        <f>INDEX([8]Delta!$F$1:$EE$65554,$L$14,$I193)</f>
        <v>1221.4000000000001</v>
      </c>
      <c r="G193" s="89">
        <f>IFERROR(E193/$F193,0)</f>
        <v>143.50556871760153</v>
      </c>
      <c r="I193" s="77">
        <f>I73</f>
        <v>66</v>
      </c>
      <c r="J193" s="90">
        <f t="shared" si="43"/>
        <v>2033</v>
      </c>
      <c r="K193" s="91">
        <f t="shared" si="44"/>
        <v>48580</v>
      </c>
    </row>
    <row r="194" spans="2:11">
      <c r="B194" s="95">
        <f t="shared" si="40"/>
        <v>48611</v>
      </c>
      <c r="C194" s="92">
        <f>IF(F194&lt;&gt;0,-INDEX([8]Delta!$F$1:$EE$65554,$L$13,$I194),0)</f>
        <v>-316.33839082717896</v>
      </c>
      <c r="D194" s="88">
        <f>IF(F194&lt;&gt;0,VLOOKUP($J194,'Table 1'!$B$13:$C$33,2,FALSE)/12*1000*Study_MW,0)</f>
        <v>175565.35355783839</v>
      </c>
      <c r="E194" s="88">
        <f t="shared" si="41"/>
        <v>175249.01516701121</v>
      </c>
      <c r="F194" s="92">
        <f>INDEX([8]Delta!$F$1:$EE$65554,$L$14,$I194)</f>
        <v>1366.96</v>
      </c>
      <c r="G194" s="93">
        <f t="shared" ref="G194:G252" si="45">IFERROR(E194/$F194,0)</f>
        <v>128.20346986525664</v>
      </c>
      <c r="I194" s="94">
        <f t="shared" si="39"/>
        <v>67</v>
      </c>
      <c r="J194" s="90">
        <f t="shared" si="43"/>
        <v>2033</v>
      </c>
      <c r="K194" s="95">
        <f t="shared" si="44"/>
        <v>48611</v>
      </c>
    </row>
    <row r="195" spans="2:11">
      <c r="B195" s="95">
        <f t="shared" si="40"/>
        <v>48639</v>
      </c>
      <c r="C195" s="92">
        <f>IF(F195&lt;&gt;0,-INDEX([8]Delta!$F$1:$EE$65554,$L$13,$I195),0)</f>
        <v>-467.05436751246452</v>
      </c>
      <c r="D195" s="88">
        <f>IF(F195&lt;&gt;0,VLOOKUP($J195,'Table 1'!$B$13:$C$33,2,FALSE)/12*1000*Study_MW,0)</f>
        <v>175565.35355783839</v>
      </c>
      <c r="E195" s="88">
        <f t="shared" si="41"/>
        <v>175098.29919032592</v>
      </c>
      <c r="F195" s="92">
        <f>INDEX([8]Delta!$F$1:$EE$65554,$L$14,$I195)</f>
        <v>2128.9250000000002</v>
      </c>
      <c r="G195" s="93">
        <f t="shared" si="45"/>
        <v>82.247284047266064</v>
      </c>
      <c r="I195" s="94">
        <f t="shared" si="39"/>
        <v>68</v>
      </c>
      <c r="J195" s="90">
        <f t="shared" si="43"/>
        <v>2033</v>
      </c>
      <c r="K195" s="95">
        <f t="shared" si="44"/>
        <v>48639</v>
      </c>
    </row>
    <row r="196" spans="2:11">
      <c r="B196" s="95">
        <f t="shared" si="40"/>
        <v>48670</v>
      </c>
      <c r="C196" s="92">
        <f>IF(F196&lt;&gt;0,-INDEX([8]Delta!$F$1:$EE$65554,$L$13,$I196),0)</f>
        <v>-444.59767265617847</v>
      </c>
      <c r="D196" s="88">
        <f>IF(F196&lt;&gt;0,VLOOKUP($J196,'Table 1'!$B$13:$C$33,2,FALSE)/12*1000*Study_MW,0)</f>
        <v>175565.35355783839</v>
      </c>
      <c r="E196" s="88">
        <f t="shared" si="41"/>
        <v>175120.75588518221</v>
      </c>
      <c r="F196" s="92">
        <f>INDEX([8]Delta!$F$1:$EE$65554,$L$14,$I196)</f>
        <v>2458.89</v>
      </c>
      <c r="G196" s="93">
        <f t="shared" si="45"/>
        <v>71.219434738919688</v>
      </c>
      <c r="I196" s="94">
        <f t="shared" si="39"/>
        <v>69</v>
      </c>
      <c r="J196" s="90">
        <f t="shared" si="43"/>
        <v>2033</v>
      </c>
      <c r="K196" s="95">
        <f t="shared" si="44"/>
        <v>48670</v>
      </c>
    </row>
    <row r="197" spans="2:11">
      <c r="B197" s="95">
        <f t="shared" si="40"/>
        <v>48700</v>
      </c>
      <c r="C197" s="92">
        <f>IF(F197&lt;&gt;0,-INDEX([8]Delta!$F$1:$EE$65554,$L$13,$I197),0)</f>
        <v>-627.69329853355885</v>
      </c>
      <c r="D197" s="88">
        <f>IF(F197&lt;&gt;0,VLOOKUP($J197,'Table 1'!$B$13:$C$33,2,FALSE)/12*1000*Study_MW,0)</f>
        <v>175565.35355783839</v>
      </c>
      <c r="E197" s="88">
        <f t="shared" si="41"/>
        <v>174937.66025930483</v>
      </c>
      <c r="F197" s="92">
        <f>INDEX([8]Delta!$F$1:$EE$65554,$L$14,$I197)</f>
        <v>2846.3890000000001</v>
      </c>
      <c r="G197" s="93">
        <f t="shared" si="45"/>
        <v>61.459505450345972</v>
      </c>
      <c r="I197" s="94">
        <f t="shared" si="39"/>
        <v>70</v>
      </c>
      <c r="J197" s="90">
        <f t="shared" si="43"/>
        <v>2033</v>
      </c>
      <c r="K197" s="95">
        <f t="shared" si="44"/>
        <v>48700</v>
      </c>
    </row>
    <row r="198" spans="2:11">
      <c r="B198" s="95">
        <f t="shared" si="40"/>
        <v>48731</v>
      </c>
      <c r="C198" s="92">
        <f>IF(F198&lt;&gt;0,-INDEX([8]Delta!$F$1:$EE$65554,$L$13,$I198),0)</f>
        <v>-615.03187388181686</v>
      </c>
      <c r="D198" s="88">
        <f>IF(F198&lt;&gt;0,VLOOKUP($J198,'Table 1'!$B$13:$C$33,2,FALSE)/12*1000*Study_MW,0)</f>
        <v>175565.35355783839</v>
      </c>
      <c r="E198" s="88">
        <f t="shared" si="41"/>
        <v>174950.32168395657</v>
      </c>
      <c r="F198" s="92">
        <f>INDEX([8]Delta!$F$1:$EE$65554,$L$14,$I198)</f>
        <v>3023.91</v>
      </c>
      <c r="G198" s="93">
        <f t="shared" si="45"/>
        <v>57.85566425057511</v>
      </c>
      <c r="I198" s="94">
        <f t="shared" ref="I198:I204" si="46">I78</f>
        <v>71</v>
      </c>
      <c r="J198" s="90">
        <f t="shared" si="43"/>
        <v>2033</v>
      </c>
      <c r="K198" s="95">
        <f t="shared" si="44"/>
        <v>48731</v>
      </c>
    </row>
    <row r="199" spans="2:11">
      <c r="B199" s="95">
        <f t="shared" si="40"/>
        <v>48761</v>
      </c>
      <c r="C199" s="92">
        <f>IF(F199&lt;&gt;0,-INDEX([8]Delta!$F$1:$EE$65554,$L$13,$I199),0)</f>
        <v>-862.3140889108181</v>
      </c>
      <c r="D199" s="88">
        <f>IF(F199&lt;&gt;0,VLOOKUP($J199,'Table 1'!$B$13:$C$33,2,FALSE)/12*1000*Study_MW,0)</f>
        <v>175565.35355783839</v>
      </c>
      <c r="E199" s="88">
        <f t="shared" si="41"/>
        <v>174703.03946892757</v>
      </c>
      <c r="F199" s="92">
        <f>INDEX([8]Delta!$F$1:$EE$65554,$L$14,$I199)</f>
        <v>2737.0520000000001</v>
      </c>
      <c r="G199" s="93">
        <f t="shared" si="45"/>
        <v>63.828907696648642</v>
      </c>
      <c r="I199" s="94">
        <f t="shared" si="46"/>
        <v>72</v>
      </c>
      <c r="J199" s="90">
        <f t="shared" si="43"/>
        <v>2033</v>
      </c>
      <c r="K199" s="95">
        <f t="shared" si="44"/>
        <v>48761</v>
      </c>
    </row>
    <row r="200" spans="2:11">
      <c r="B200" s="95">
        <f t="shared" si="40"/>
        <v>48792</v>
      </c>
      <c r="C200" s="92">
        <f>IF(F200&lt;&gt;0,-INDEX([8]Delta!$F$1:$EE$65554,$L$13,$I200),0)</f>
        <v>-1054.722184240818</v>
      </c>
      <c r="D200" s="88">
        <f>IF(F200&lt;&gt;0,VLOOKUP($J200,'Table 1'!$B$13:$C$33,2,FALSE)/12*1000*Study_MW,0)</f>
        <v>175565.35355783839</v>
      </c>
      <c r="E200" s="88">
        <f t="shared" si="41"/>
        <v>174510.63137359757</v>
      </c>
      <c r="F200" s="92">
        <f>INDEX([8]Delta!$F$1:$EE$65554,$L$14,$I200)</f>
        <v>2741.5160000000001</v>
      </c>
      <c r="G200" s="93">
        <f t="shared" si="45"/>
        <v>63.654792229407953</v>
      </c>
      <c r="I200" s="94">
        <f t="shared" si="46"/>
        <v>73</v>
      </c>
      <c r="J200" s="90">
        <f t="shared" si="43"/>
        <v>2033</v>
      </c>
      <c r="K200" s="95">
        <f t="shared" si="44"/>
        <v>48792</v>
      </c>
    </row>
    <row r="201" spans="2:11">
      <c r="B201" s="95">
        <f t="shared" si="40"/>
        <v>48823</v>
      </c>
      <c r="C201" s="92">
        <f>IF(F201&lt;&gt;0,-INDEX([8]Delta!$F$1:$EE$65554,$L$13,$I201),0)</f>
        <v>-646.59626886248589</v>
      </c>
      <c r="D201" s="88">
        <f>IF(F201&lt;&gt;0,VLOOKUP($J201,'Table 1'!$B$13:$C$33,2,FALSE)/12*1000*Study_MW,0)</f>
        <v>175565.35355783839</v>
      </c>
      <c r="E201" s="88">
        <f t="shared" si="41"/>
        <v>174918.7572889759</v>
      </c>
      <c r="F201" s="92">
        <f>INDEX([8]Delta!$F$1:$EE$65554,$L$14,$I201)</f>
        <v>2416.59</v>
      </c>
      <c r="G201" s="93">
        <f t="shared" si="45"/>
        <v>72.382471701437098</v>
      </c>
      <c r="I201" s="94">
        <f t="shared" si="46"/>
        <v>74</v>
      </c>
      <c r="J201" s="90">
        <f t="shared" si="43"/>
        <v>2033</v>
      </c>
      <c r="K201" s="95">
        <f t="shared" si="44"/>
        <v>48823</v>
      </c>
    </row>
    <row r="202" spans="2:11">
      <c r="B202" s="95">
        <f t="shared" si="40"/>
        <v>48853</v>
      </c>
      <c r="C202" s="92">
        <f>IF(F202&lt;&gt;0,-INDEX([8]Delta!$F$1:$EE$65554,$L$13,$I202),0)</f>
        <v>-474.44757363200188</v>
      </c>
      <c r="D202" s="88">
        <f>IF(F202&lt;&gt;0,VLOOKUP($J202,'Table 1'!$B$13:$C$33,2,FALSE)/12*1000*Study_MW,0)</f>
        <v>175565.35355783839</v>
      </c>
      <c r="E202" s="88">
        <f t="shared" si="41"/>
        <v>175090.90598420639</v>
      </c>
      <c r="F202" s="92">
        <f>INDEX([8]Delta!$F$1:$EE$65554,$L$14,$I202)</f>
        <v>1959.1379999999999</v>
      </c>
      <c r="G202" s="93">
        <f t="shared" si="45"/>
        <v>89.371400066869413</v>
      </c>
      <c r="I202" s="94">
        <f t="shared" si="46"/>
        <v>75</v>
      </c>
      <c r="J202" s="90">
        <f t="shared" si="43"/>
        <v>2033</v>
      </c>
      <c r="K202" s="95">
        <f t="shared" si="44"/>
        <v>48853</v>
      </c>
    </row>
    <row r="203" spans="2:11">
      <c r="B203" s="95">
        <f t="shared" si="40"/>
        <v>48884</v>
      </c>
      <c r="C203" s="92">
        <f>IF(F203&lt;&gt;0,-INDEX([8]Delta!$F$1:$EE$65554,$L$13,$I203),0)</f>
        <v>-267.71642974019051</v>
      </c>
      <c r="D203" s="88">
        <f>IF(F203&lt;&gt;0,VLOOKUP($J203,'Table 1'!$B$13:$C$33,2,FALSE)/12*1000*Study_MW,0)</f>
        <v>175565.35355783839</v>
      </c>
      <c r="E203" s="88">
        <f t="shared" si="41"/>
        <v>175297.6371280982</v>
      </c>
      <c r="F203" s="92">
        <f>INDEX([8]Delta!$F$1:$EE$65554,$L$14,$I203)</f>
        <v>1319.61</v>
      </c>
      <c r="G203" s="93">
        <f t="shared" si="45"/>
        <v>132.84048857472905</v>
      </c>
      <c r="I203" s="94">
        <f t="shared" si="46"/>
        <v>76</v>
      </c>
      <c r="J203" s="90">
        <f t="shared" si="43"/>
        <v>2033</v>
      </c>
      <c r="K203" s="95">
        <f t="shared" si="44"/>
        <v>48884</v>
      </c>
    </row>
    <row r="204" spans="2:11">
      <c r="B204" s="99">
        <f t="shared" si="40"/>
        <v>48914</v>
      </c>
      <c r="C204" s="96">
        <f>IF(F204&lt;&gt;0,-INDEX([8]Delta!$F$1:$EE$65554,$L$13,$I204),0)</f>
        <v>-255.29532998800278</v>
      </c>
      <c r="D204" s="97">
        <f>IF(F204&lt;&gt;0,VLOOKUP($J204,'Table 1'!$B$13:$C$33,2,FALSE)/12*1000*Study_MW,0)</f>
        <v>175565.35355783839</v>
      </c>
      <c r="E204" s="97">
        <f t="shared" si="41"/>
        <v>175310.05822785039</v>
      </c>
      <c r="F204" s="96">
        <f>INDEX([8]Delta!$F$1:$EE$65554,$L$14,$I204)</f>
        <v>1018.009</v>
      </c>
      <c r="G204" s="98">
        <f t="shared" si="45"/>
        <v>172.20875083407944</v>
      </c>
      <c r="I204" s="81">
        <f t="shared" si="46"/>
        <v>77</v>
      </c>
      <c r="J204" s="90">
        <f t="shared" si="43"/>
        <v>2033</v>
      </c>
      <c r="K204" s="99">
        <f t="shared" si="44"/>
        <v>48914</v>
      </c>
    </row>
    <row r="205" spans="2:11" outlineLevel="1">
      <c r="B205" s="91">
        <f t="shared" si="40"/>
        <v>48945</v>
      </c>
      <c r="C205" s="86">
        <f>IF(F205&lt;&gt;0,-INDEX([8]Delta!$F$1:$EE$65554,$L$13,$I205),0)</f>
        <v>-342.36688736081123</v>
      </c>
      <c r="D205" s="87">
        <f>IF(ISNUMBER($F205)*SUM(F205:F216)&lt;&gt;0,VLOOKUP($J205,'Table 1'!$B$13:$C$33,2,FALSE)/12*1000*Study_MW,0)</f>
        <v>179603.76287397131</v>
      </c>
      <c r="E205" s="87">
        <f t="shared" si="41"/>
        <v>179261.3959866105</v>
      </c>
      <c r="F205" s="86">
        <f>INDEX([8]Delta!$F$1:$EE$65554,$L$14,$I205)</f>
        <v>1215.2619999999999</v>
      </c>
      <c r="G205" s="89">
        <f t="shared" si="45"/>
        <v>147.50843520706687</v>
      </c>
      <c r="I205" s="77">
        <f>I85</f>
        <v>79</v>
      </c>
      <c r="J205" s="90">
        <f t="shared" si="43"/>
        <v>2034</v>
      </c>
      <c r="K205" s="91">
        <f t="shared" si="44"/>
        <v>48945</v>
      </c>
    </row>
    <row r="206" spans="2:11" outlineLevel="1">
      <c r="B206" s="95">
        <f t="shared" ref="B206:B264" si="47">EDATE(B205,1)</f>
        <v>48976</v>
      </c>
      <c r="C206" s="92">
        <f>IF(F206&lt;&gt;0,-INDEX([8]Delta!$F$1:$EE$65554,$L$13,$I206),0)</f>
        <v>-342.68409979343414</v>
      </c>
      <c r="D206" s="88">
        <f>IF(ISNUMBER($F206)*SUM(F206:F217)&lt;&gt;0,VLOOKUP($J206,'Table 1'!$B$13:$C$33,2,FALSE)/12*1000*Study_MW,0)</f>
        <v>179603.76287397131</v>
      </c>
      <c r="E206" s="88">
        <f t="shared" ref="E206:E252" si="48">C206+D206</f>
        <v>179261.07877417788</v>
      </c>
      <c r="F206" s="92">
        <f>INDEX([8]Delta!$F$1:$EE$65554,$L$14,$I206)</f>
        <v>1360.1279999999999</v>
      </c>
      <c r="G206" s="93">
        <f t="shared" si="45"/>
        <v>131.79721230220824</v>
      </c>
      <c r="I206" s="94">
        <f t="shared" ref="I206:I240" si="49">I86</f>
        <v>80</v>
      </c>
      <c r="J206" s="90">
        <f t="shared" ref="J206:J252" si="50">YEAR(B206)</f>
        <v>2034</v>
      </c>
      <c r="K206" s="95">
        <f t="shared" si="44"/>
        <v>48976</v>
      </c>
    </row>
    <row r="207" spans="2:11" outlineLevel="1">
      <c r="B207" s="95">
        <f t="shared" si="47"/>
        <v>49004</v>
      </c>
      <c r="C207" s="92">
        <f>IF(F207&lt;&gt;0,-INDEX([8]Delta!$F$1:$EE$65554,$L$13,$I207),0)</f>
        <v>-557.76062408089638</v>
      </c>
      <c r="D207" s="88">
        <f>IF(ISNUMBER($F207)*SUM(F207:F218)&lt;&gt;0,VLOOKUP($J207,'Table 1'!$B$13:$C$33,2,FALSE)/12*1000*Study_MW,0)</f>
        <v>179603.76287397131</v>
      </c>
      <c r="E207" s="88">
        <f t="shared" si="48"/>
        <v>179046.00224989041</v>
      </c>
      <c r="F207" s="92">
        <f>INDEX([8]Delta!$F$1:$EE$65554,$L$14,$I207)</f>
        <v>2118.23</v>
      </c>
      <c r="G207" s="93">
        <f t="shared" si="45"/>
        <v>84.526232868900166</v>
      </c>
      <c r="I207" s="94">
        <f t="shared" si="49"/>
        <v>81</v>
      </c>
      <c r="J207" s="90">
        <f t="shared" si="50"/>
        <v>2034</v>
      </c>
      <c r="K207" s="95">
        <f t="shared" si="44"/>
        <v>49004</v>
      </c>
    </row>
    <row r="208" spans="2:11" outlineLevel="1">
      <c r="B208" s="95">
        <f t="shared" si="47"/>
        <v>49035</v>
      </c>
      <c r="C208" s="92">
        <f>IF(F208&lt;&gt;0,-INDEX([8]Delta!$F$1:$EE$65554,$L$13,$I208),0)</f>
        <v>-528.38145853579044</v>
      </c>
      <c r="D208" s="88">
        <f>IF(ISNUMBER($F208)*SUM(F208:F219)&lt;&gt;0,VLOOKUP($J208,'Table 1'!$B$13:$C$33,2,FALSE)/12*1000*Study_MW,0)</f>
        <v>179603.76287397131</v>
      </c>
      <c r="E208" s="88">
        <f t="shared" si="48"/>
        <v>179075.38141543552</v>
      </c>
      <c r="F208" s="92">
        <f>INDEX([8]Delta!$F$1:$EE$65554,$L$14,$I208)</f>
        <v>2446.59</v>
      </c>
      <c r="G208" s="93">
        <f t="shared" si="45"/>
        <v>73.193866326370795</v>
      </c>
      <c r="I208" s="94">
        <f t="shared" si="49"/>
        <v>82</v>
      </c>
      <c r="J208" s="90">
        <f t="shared" si="50"/>
        <v>2034</v>
      </c>
      <c r="K208" s="95">
        <f t="shared" si="44"/>
        <v>49035</v>
      </c>
    </row>
    <row r="209" spans="2:13" outlineLevel="1">
      <c r="B209" s="95">
        <f t="shared" si="47"/>
        <v>49065</v>
      </c>
      <c r="C209" s="92">
        <f>IF(F209&lt;&gt;0,-INDEX([8]Delta!$F$1:$EE$65554,$L$13,$I209),0)</f>
        <v>-725.43128256499767</v>
      </c>
      <c r="D209" s="88">
        <f>IF(ISNUMBER($F209)*SUM(F209:F220)&lt;&gt;0,VLOOKUP($J209,'Table 1'!$B$13:$C$33,2,FALSE)/12*1000*Study_MW,0)</f>
        <v>179603.76287397131</v>
      </c>
      <c r="E209" s="88">
        <f t="shared" si="48"/>
        <v>178878.33159140631</v>
      </c>
      <c r="F209" s="92">
        <f>INDEX([8]Delta!$F$1:$EE$65554,$L$14,$I209)</f>
        <v>2832.098</v>
      </c>
      <c r="G209" s="93">
        <f t="shared" si="45"/>
        <v>63.161067022188611</v>
      </c>
      <c r="I209" s="94">
        <f t="shared" si="49"/>
        <v>83</v>
      </c>
      <c r="J209" s="90">
        <f t="shared" si="50"/>
        <v>2034</v>
      </c>
      <c r="K209" s="95">
        <f t="shared" si="44"/>
        <v>49065</v>
      </c>
    </row>
    <row r="210" spans="2:13" outlineLevel="1">
      <c r="B210" s="95">
        <f t="shared" si="47"/>
        <v>49096</v>
      </c>
      <c r="C210" s="92">
        <f>IF(F210&lt;&gt;0,-INDEX([8]Delta!$F$1:$EE$65554,$L$13,$I210),0)</f>
        <v>-725.82675567269325</v>
      </c>
      <c r="D210" s="88">
        <f>IF(ISNUMBER($F210)*SUM(F210:F221)&lt;&gt;0,VLOOKUP($J210,'Table 1'!$B$13:$C$33,2,FALSE)/12*1000*Study_MW,0)</f>
        <v>179603.76287397131</v>
      </c>
      <c r="E210" s="88">
        <f t="shared" si="48"/>
        <v>178877.93611829862</v>
      </c>
      <c r="F210" s="92">
        <f>INDEX([8]Delta!$F$1:$EE$65554,$L$14,$I210)</f>
        <v>3008.82</v>
      </c>
      <c r="G210" s="93">
        <f t="shared" si="45"/>
        <v>59.451192201028512</v>
      </c>
      <c r="I210" s="94">
        <f t="shared" si="49"/>
        <v>84</v>
      </c>
      <c r="J210" s="90">
        <f t="shared" si="50"/>
        <v>2034</v>
      </c>
      <c r="K210" s="95">
        <f t="shared" si="44"/>
        <v>49096</v>
      </c>
    </row>
    <row r="211" spans="2:13" outlineLevel="1">
      <c r="B211" s="95">
        <f t="shared" si="47"/>
        <v>49126</v>
      </c>
      <c r="C211" s="92">
        <f>IF(F211&lt;&gt;0,-INDEX([8]Delta!$F$1:$EE$65554,$L$13,$I211),0)</f>
        <v>-976.51177600026131</v>
      </c>
      <c r="D211" s="88">
        <f>IF(ISNUMBER($F211)*SUM(F211:F222)&lt;&gt;0,VLOOKUP($J211,'Table 1'!$B$13:$C$33,2,FALSE)/12*1000*Study_MW,0)</f>
        <v>179603.76287397131</v>
      </c>
      <c r="E211" s="88">
        <f t="shared" si="48"/>
        <v>178627.25109797105</v>
      </c>
      <c r="F211" s="92">
        <f>INDEX([8]Delta!$F$1:$EE$65554,$L$14,$I211)</f>
        <v>2723.35</v>
      </c>
      <c r="G211" s="93">
        <f t="shared" si="45"/>
        <v>65.591000458248502</v>
      </c>
      <c r="I211" s="94">
        <f t="shared" si="49"/>
        <v>85</v>
      </c>
      <c r="J211" s="90">
        <f t="shared" si="50"/>
        <v>2034</v>
      </c>
      <c r="K211" s="95">
        <f t="shared" si="44"/>
        <v>49126</v>
      </c>
    </row>
    <row r="212" spans="2:13" outlineLevel="1">
      <c r="B212" s="95">
        <f t="shared" si="47"/>
        <v>49157</v>
      </c>
      <c r="C212" s="92">
        <f>IF(F212&lt;&gt;0,-INDEX([8]Delta!$F$1:$EE$65554,$L$13,$I212),0)</f>
        <v>-1210.3175798654556</v>
      </c>
      <c r="D212" s="88">
        <f>IF(ISNUMBER($F212)*SUM(F212:F223)&lt;&gt;0,VLOOKUP($J212,'Table 1'!$B$13:$C$33,2,FALSE)/12*1000*Study_MW,0)</f>
        <v>179603.76287397131</v>
      </c>
      <c r="E212" s="88">
        <f t="shared" si="48"/>
        <v>178393.44529410586</v>
      </c>
      <c r="F212" s="92">
        <f>INDEX([8]Delta!$F$1:$EE$65554,$L$14,$I212)</f>
        <v>2727.7829999999999</v>
      </c>
      <c r="G212" s="93">
        <f t="shared" si="45"/>
        <v>65.398693845553652</v>
      </c>
      <c r="I212" s="94">
        <f t="shared" si="49"/>
        <v>86</v>
      </c>
      <c r="J212" s="90">
        <f t="shared" si="50"/>
        <v>2034</v>
      </c>
      <c r="K212" s="95">
        <f t="shared" si="44"/>
        <v>49157</v>
      </c>
    </row>
    <row r="213" spans="2:13" outlineLevel="1">
      <c r="B213" s="95">
        <f t="shared" si="47"/>
        <v>49188</v>
      </c>
      <c r="C213" s="92">
        <f>IF(F213&lt;&gt;0,-INDEX([8]Delta!$F$1:$EE$65554,$L$13,$I213),0)</f>
        <v>-727.0160975754261</v>
      </c>
      <c r="D213" s="88">
        <f>IF(ISNUMBER($F213)*SUM(F213:F224)&lt;&gt;0,VLOOKUP($J213,'Table 1'!$B$13:$C$33,2,FALSE)/12*1000*Study_MW,0)</f>
        <v>179603.76287397131</v>
      </c>
      <c r="E213" s="88">
        <f t="shared" si="48"/>
        <v>178876.74677639588</v>
      </c>
      <c r="F213" s="92">
        <f>INDEX([8]Delta!$F$1:$EE$65554,$L$14,$I213)</f>
        <v>2404.56</v>
      </c>
      <c r="G213" s="93">
        <f t="shared" si="45"/>
        <v>74.390635615828216</v>
      </c>
      <c r="I213" s="94">
        <f t="shared" si="49"/>
        <v>87</v>
      </c>
      <c r="J213" s="90">
        <f t="shared" si="50"/>
        <v>2034</v>
      </c>
      <c r="K213" s="95">
        <f t="shared" si="44"/>
        <v>49188</v>
      </c>
    </row>
    <row r="214" spans="2:13" outlineLevel="1">
      <c r="B214" s="95">
        <f t="shared" si="47"/>
        <v>49218</v>
      </c>
      <c r="C214" s="92">
        <f>IF(F214&lt;&gt;0,-INDEX([8]Delta!$F$1:$EE$65554,$L$13,$I214),0)</f>
        <v>-539.70232105255127</v>
      </c>
      <c r="D214" s="88">
        <f>IF(ISNUMBER($F214)*SUM(F214:F225)&lt;&gt;0,VLOOKUP($J214,'Table 1'!$B$13:$C$33,2,FALSE)/12*1000*Study_MW,0)</f>
        <v>179603.76287397131</v>
      </c>
      <c r="E214" s="88">
        <f t="shared" si="48"/>
        <v>179064.06055291876</v>
      </c>
      <c r="F214" s="92">
        <f>INDEX([8]Delta!$F$1:$EE$65554,$L$14,$I214)</f>
        <v>1949.404</v>
      </c>
      <c r="G214" s="93">
        <f t="shared" si="45"/>
        <v>91.855798260862684</v>
      </c>
      <c r="I214" s="94">
        <f t="shared" si="49"/>
        <v>88</v>
      </c>
      <c r="J214" s="90">
        <f t="shared" si="50"/>
        <v>2034</v>
      </c>
      <c r="K214" s="95">
        <f t="shared" si="44"/>
        <v>49218</v>
      </c>
    </row>
    <row r="215" spans="2:13" outlineLevel="1">
      <c r="B215" s="95">
        <f t="shared" si="47"/>
        <v>49249</v>
      </c>
      <c r="C215" s="92">
        <f>IF(F215&lt;&gt;0,-INDEX([8]Delta!$F$1:$EE$65554,$L$13,$I215),0)</f>
        <v>-316.94248834252357</v>
      </c>
      <c r="D215" s="88">
        <f>IF(ISNUMBER($F215)*SUM(F215:F226)&lt;&gt;0,VLOOKUP($J215,'Table 1'!$B$13:$C$33,2,FALSE)/12*1000*Study_MW,0)</f>
        <v>179603.76287397131</v>
      </c>
      <c r="E215" s="88">
        <f t="shared" si="48"/>
        <v>179286.82038562879</v>
      </c>
      <c r="F215" s="92">
        <f>INDEX([8]Delta!$F$1:$EE$65554,$L$14,$I215)</f>
        <v>1313.01</v>
      </c>
      <c r="G215" s="93">
        <f t="shared" si="45"/>
        <v>136.54642415947234</v>
      </c>
      <c r="I215" s="94">
        <f t="shared" si="49"/>
        <v>89</v>
      </c>
      <c r="J215" s="90">
        <f t="shared" si="50"/>
        <v>2034</v>
      </c>
      <c r="K215" s="95">
        <f t="shared" si="44"/>
        <v>49249</v>
      </c>
    </row>
    <row r="216" spans="2:13" outlineLevel="1">
      <c r="B216" s="99">
        <f t="shared" si="47"/>
        <v>49279</v>
      </c>
      <c r="C216" s="96">
        <f>IF(F216&lt;&gt;0,-INDEX([8]Delta!$F$1:$EE$65554,$L$13,$I216),0)</f>
        <v>-288.73780563473701</v>
      </c>
      <c r="D216" s="97">
        <f>IF(ISNUMBER($F216)*SUM(F216:F227)&lt;&gt;0,VLOOKUP($J216,'Table 1'!$B$13:$C$33,2,FALSE)/12*1000*Study_MW,0)</f>
        <v>179603.76287397131</v>
      </c>
      <c r="E216" s="97">
        <f t="shared" si="48"/>
        <v>179315.02506833657</v>
      </c>
      <c r="F216" s="96">
        <f>INDEX([8]Delta!$F$1:$EE$65554,$L$14,$I216)</f>
        <v>1012.925</v>
      </c>
      <c r="G216" s="98">
        <f t="shared" si="45"/>
        <v>177.02695171738932</v>
      </c>
      <c r="I216" s="81">
        <f t="shared" si="49"/>
        <v>90</v>
      </c>
      <c r="J216" s="90">
        <f t="shared" si="50"/>
        <v>2034</v>
      </c>
      <c r="K216" s="99">
        <f t="shared" si="44"/>
        <v>49279</v>
      </c>
    </row>
    <row r="217" spans="2:13" outlineLevel="1">
      <c r="B217" s="91">
        <f t="shared" si="47"/>
        <v>49310</v>
      </c>
      <c r="C217" s="86">
        <f>IF(F217&lt;&gt;0,-INDEX([8]Delta!$F$1:$EE$65554,$L$13,$I217),0)</f>
        <v>-579.03171527385712</v>
      </c>
      <c r="D217" s="87">
        <f>IF(ISNUMBER($F217)*SUM(F217:F228)&lt;&gt;0,VLOOKUP($J217,'Table 1'!$B$13:$C$33,2,FALSE)/12*1000*Study_MW,0)</f>
        <v>183751.52950233989</v>
      </c>
      <c r="E217" s="87">
        <f t="shared" si="48"/>
        <v>183172.49778706604</v>
      </c>
      <c r="F217" s="86">
        <f>INDEX([8]Delta!$F$1:$EE$65554,$L$14,$I217)</f>
        <v>1209.2170000000001</v>
      </c>
      <c r="G217" s="89">
        <f t="shared" ref="G217:G240" si="51">IFERROR(E217/$F217,0)</f>
        <v>151.48025357488856</v>
      </c>
      <c r="I217" s="77">
        <f t="shared" si="49"/>
        <v>92</v>
      </c>
      <c r="J217" s="90">
        <f t="shared" si="50"/>
        <v>2035</v>
      </c>
      <c r="K217" s="91">
        <f t="shared" ref="K217:K240" si="52">IF(ISNUMBER(F217),IF(F217&lt;&gt;0,B217,""),"")</f>
        <v>49310</v>
      </c>
      <c r="M217" s="57">
        <v>2.3E-2</v>
      </c>
    </row>
    <row r="218" spans="2:13" outlineLevel="1">
      <c r="B218" s="95">
        <f t="shared" si="47"/>
        <v>49341</v>
      </c>
      <c r="C218" s="92">
        <f>IF(F218&lt;&gt;0,-INDEX([8]Delta!$F$1:$EE$65554,$L$13,$I218),0)</f>
        <v>-569.19154188036919</v>
      </c>
      <c r="D218" s="88">
        <f>IF(ISNUMBER($F218)*SUM(F218:F229)&lt;&gt;0,VLOOKUP($J218,'Table 1'!$B$13:$C$33,2,FALSE)/12*1000*Study_MW,0)</f>
        <v>183751.52950233989</v>
      </c>
      <c r="E218" s="88">
        <f t="shared" ref="E218:E240" si="53">C218+D218</f>
        <v>183182.33796045952</v>
      </c>
      <c r="F218" s="92">
        <f>INDEX([8]Delta!$F$1:$EE$65554,$L$14,$I218)</f>
        <v>1353.296</v>
      </c>
      <c r="G218" s="93">
        <f t="shared" si="51"/>
        <v>135.36014143281258</v>
      </c>
      <c r="I218" s="94">
        <f t="shared" si="49"/>
        <v>93</v>
      </c>
      <c r="J218" s="90">
        <f t="shared" ref="J218:J240" si="54">YEAR(B218)</f>
        <v>2035</v>
      </c>
      <c r="K218" s="95">
        <f t="shared" si="52"/>
        <v>49341</v>
      </c>
      <c r="M218" s="57">
        <v>2.3E-2</v>
      </c>
    </row>
    <row r="219" spans="2:13" outlineLevel="1">
      <c r="B219" s="95">
        <f t="shared" si="47"/>
        <v>49369</v>
      </c>
      <c r="C219" s="92">
        <f>IF(F219&lt;&gt;0,-INDEX([8]Delta!$F$1:$EE$65554,$L$13,$I219),0)</f>
        <v>-909.58709970116615</v>
      </c>
      <c r="D219" s="88">
        <f>IF(ISNUMBER($F219)*SUM(F219:F230)&lt;&gt;0,VLOOKUP($J219,'Table 1'!$B$13:$C$33,2,FALSE)/12*1000*Study_MW,0)</f>
        <v>183751.52950233989</v>
      </c>
      <c r="E219" s="88">
        <f t="shared" si="53"/>
        <v>182841.94240263873</v>
      </c>
      <c r="F219" s="92">
        <f>INDEX([8]Delta!$F$1:$EE$65554,$L$14,$I219)</f>
        <v>2107.6590000000001</v>
      </c>
      <c r="G219" s="93">
        <f t="shared" si="51"/>
        <v>86.751197609593731</v>
      </c>
      <c r="I219" s="94">
        <f t="shared" si="49"/>
        <v>94</v>
      </c>
      <c r="J219" s="90">
        <f t="shared" si="54"/>
        <v>2035</v>
      </c>
      <c r="K219" s="95">
        <f t="shared" si="52"/>
        <v>49369</v>
      </c>
      <c r="M219" s="57">
        <v>2.3E-2</v>
      </c>
    </row>
    <row r="220" spans="2:13" outlineLevel="1">
      <c r="B220" s="95">
        <f t="shared" si="47"/>
        <v>49400</v>
      </c>
      <c r="C220" s="92">
        <f>IF(F220&lt;&gt;0,-INDEX([8]Delta!$F$1:$EE$65554,$L$13,$I220),0)</f>
        <v>-871.33787697553635</v>
      </c>
      <c r="D220" s="88">
        <f>IF(ISNUMBER($F220)*SUM(F220:F231)&lt;&gt;0,VLOOKUP($J220,'Table 1'!$B$13:$C$33,2,FALSE)/12*1000*Study_MW,0)</f>
        <v>183751.52950233989</v>
      </c>
      <c r="E220" s="88">
        <f t="shared" si="53"/>
        <v>182880.19162536436</v>
      </c>
      <c r="F220" s="92">
        <f>INDEX([8]Delta!$F$1:$EE$65554,$L$14,$I220)</f>
        <v>2434.38</v>
      </c>
      <c r="G220" s="93">
        <f t="shared" si="51"/>
        <v>75.12392955305431</v>
      </c>
      <c r="I220" s="94">
        <f t="shared" si="49"/>
        <v>95</v>
      </c>
      <c r="J220" s="90">
        <f t="shared" si="54"/>
        <v>2035</v>
      </c>
      <c r="K220" s="95">
        <f t="shared" si="52"/>
        <v>49400</v>
      </c>
      <c r="M220" s="57">
        <v>2.3E-2</v>
      </c>
    </row>
    <row r="221" spans="2:13" outlineLevel="1">
      <c r="B221" s="95">
        <f t="shared" si="47"/>
        <v>49430</v>
      </c>
      <c r="C221" s="92">
        <f>IF(F221&lt;&gt;0,-INDEX([8]Delta!$F$1:$EE$65554,$L$13,$I221),0)</f>
        <v>-1190.3977686017752</v>
      </c>
      <c r="D221" s="88">
        <f>IF(ISNUMBER($F221)*SUM(F221:F232)&lt;&gt;0,VLOOKUP($J221,'Table 1'!$B$13:$C$33,2,FALSE)/12*1000*Study_MW,0)</f>
        <v>183751.52950233989</v>
      </c>
      <c r="E221" s="88">
        <f t="shared" si="53"/>
        <v>182561.13173373812</v>
      </c>
      <c r="F221" s="92">
        <f>INDEX([8]Delta!$F$1:$EE$65554,$L$14,$I221)</f>
        <v>2817.9929999999999</v>
      </c>
      <c r="G221" s="93">
        <f t="shared" si="51"/>
        <v>64.784096956145078</v>
      </c>
      <c r="I221" s="94">
        <f t="shared" si="49"/>
        <v>96</v>
      </c>
      <c r="J221" s="90">
        <f t="shared" si="54"/>
        <v>2035</v>
      </c>
      <c r="K221" s="95">
        <f t="shared" si="52"/>
        <v>49430</v>
      </c>
      <c r="M221" s="57">
        <v>2.3E-2</v>
      </c>
    </row>
    <row r="222" spans="2:13" outlineLevel="1">
      <c r="B222" s="95">
        <f t="shared" si="47"/>
        <v>49461</v>
      </c>
      <c r="C222" s="92">
        <f>IF(F222&lt;&gt;0,-INDEX([8]Delta!$F$1:$EE$65554,$L$13,$I222),0)</f>
        <v>-1168.0095146894455</v>
      </c>
      <c r="D222" s="88">
        <f>IF(ISNUMBER($F222)*SUM(F222:F233)&lt;&gt;0,VLOOKUP($J222,'Table 1'!$B$13:$C$33,2,FALSE)/12*1000*Study_MW,0)</f>
        <v>183751.52950233989</v>
      </c>
      <c r="E222" s="88">
        <f t="shared" si="53"/>
        <v>182583.51998765045</v>
      </c>
      <c r="F222" s="92">
        <f>INDEX([8]Delta!$F$1:$EE$65554,$L$14,$I222)</f>
        <v>2993.76</v>
      </c>
      <c r="G222" s="93">
        <f t="shared" si="51"/>
        <v>60.988028428347775</v>
      </c>
      <c r="I222" s="94">
        <f t="shared" si="49"/>
        <v>97</v>
      </c>
      <c r="J222" s="90">
        <f t="shared" si="54"/>
        <v>2035</v>
      </c>
      <c r="K222" s="95">
        <f t="shared" si="52"/>
        <v>49461</v>
      </c>
      <c r="M222" s="57">
        <v>2.3E-2</v>
      </c>
    </row>
    <row r="223" spans="2:13" outlineLevel="1">
      <c r="B223" s="95">
        <f t="shared" si="47"/>
        <v>49491</v>
      </c>
      <c r="C223" s="92">
        <f>IF(F223&lt;&gt;0,-INDEX([8]Delta!$F$1:$EE$65554,$L$13,$I223),0)</f>
        <v>-1628.0304547548294</v>
      </c>
      <c r="D223" s="88">
        <f>IF(ISNUMBER($F223)*SUM(F223:F234)&lt;&gt;0,VLOOKUP($J223,'Table 1'!$B$13:$C$33,2,FALSE)/12*1000*Study_MW,0)</f>
        <v>183751.52950233989</v>
      </c>
      <c r="E223" s="88">
        <f t="shared" si="53"/>
        <v>182123.49904758506</v>
      </c>
      <c r="F223" s="92">
        <f>INDEX([8]Delta!$F$1:$EE$65554,$L$14,$I223)</f>
        <v>2709.741</v>
      </c>
      <c r="G223" s="93">
        <f t="shared" si="51"/>
        <v>67.210666645847354</v>
      </c>
      <c r="I223" s="94">
        <f t="shared" si="49"/>
        <v>98</v>
      </c>
      <c r="J223" s="90">
        <f t="shared" si="54"/>
        <v>2035</v>
      </c>
      <c r="K223" s="95">
        <f t="shared" si="52"/>
        <v>49491</v>
      </c>
      <c r="M223" s="57">
        <v>2.3E-2</v>
      </c>
    </row>
    <row r="224" spans="2:13" outlineLevel="1">
      <c r="B224" s="95">
        <f t="shared" si="47"/>
        <v>49522</v>
      </c>
      <c r="C224" s="92">
        <f>IF(F224&lt;&gt;0,-INDEX([8]Delta!$F$1:$EE$65554,$L$13,$I224),0)</f>
        <v>-1943.2482789158821</v>
      </c>
      <c r="D224" s="88">
        <f>IF(ISNUMBER($F224)*SUM(F224:F235)&lt;&gt;0,VLOOKUP($J224,'Table 1'!$B$13:$C$33,2,FALSE)/12*1000*Study_MW,0)</f>
        <v>183751.52950233989</v>
      </c>
      <c r="E224" s="88">
        <f t="shared" si="53"/>
        <v>181808.28122342401</v>
      </c>
      <c r="F224" s="92">
        <f>INDEX([8]Delta!$F$1:$EE$65554,$L$14,$I224)</f>
        <v>2714.143</v>
      </c>
      <c r="G224" s="93">
        <f t="shared" si="51"/>
        <v>66.98552037362218</v>
      </c>
      <c r="I224" s="94">
        <f t="shared" si="49"/>
        <v>99</v>
      </c>
      <c r="J224" s="90">
        <f t="shared" si="54"/>
        <v>2035</v>
      </c>
      <c r="K224" s="95">
        <f t="shared" si="52"/>
        <v>49522</v>
      </c>
      <c r="M224" s="57">
        <v>2.3E-2</v>
      </c>
    </row>
    <row r="225" spans="2:20" outlineLevel="1">
      <c r="B225" s="95">
        <f t="shared" si="47"/>
        <v>49553</v>
      </c>
      <c r="C225" s="92">
        <f>IF(F225&lt;&gt;0,-INDEX([8]Delta!$F$1:$EE$65554,$L$13,$I225),0)</f>
        <v>-1175.8960519731045</v>
      </c>
      <c r="D225" s="88">
        <f>IF(ISNUMBER($F225)*SUM(F225:F236)&lt;&gt;0,VLOOKUP($J225,'Table 1'!$B$13:$C$33,2,FALSE)/12*1000*Study_MW,0)</f>
        <v>183751.52950233989</v>
      </c>
      <c r="E225" s="88">
        <f t="shared" si="53"/>
        <v>182575.63345036679</v>
      </c>
      <c r="F225" s="92">
        <f>INDEX([8]Delta!$F$1:$EE$65554,$L$14,$I225)</f>
        <v>2392.5300000000002</v>
      </c>
      <c r="G225" s="93">
        <f t="shared" si="51"/>
        <v>76.310697650757476</v>
      </c>
      <c r="I225" s="94">
        <f t="shared" si="49"/>
        <v>100</v>
      </c>
      <c r="J225" s="90">
        <f t="shared" si="54"/>
        <v>2035</v>
      </c>
      <c r="K225" s="95">
        <f t="shared" si="52"/>
        <v>49553</v>
      </c>
      <c r="M225" s="57">
        <v>2.3E-2</v>
      </c>
    </row>
    <row r="226" spans="2:20" outlineLevel="1">
      <c r="B226" s="95">
        <f t="shared" si="47"/>
        <v>49583</v>
      </c>
      <c r="C226" s="92">
        <f>IF(F226&lt;&gt;0,-INDEX([8]Delta!$F$1:$EE$65554,$L$13,$I226),0)</f>
        <v>-780.52457970380783</v>
      </c>
      <c r="D226" s="88">
        <f>IF(ISNUMBER($F226)*SUM(F226:F237)&lt;&gt;0,VLOOKUP($J226,'Table 1'!$B$13:$C$33,2,FALSE)/12*1000*Study_MW,0)</f>
        <v>183751.52950233989</v>
      </c>
      <c r="E226" s="88">
        <f t="shared" si="53"/>
        <v>182971.00492263609</v>
      </c>
      <c r="F226" s="92">
        <f>INDEX([8]Delta!$F$1:$EE$65554,$L$14,$I226)</f>
        <v>1939.6079999999999</v>
      </c>
      <c r="G226" s="93">
        <f t="shared" si="51"/>
        <v>94.334012296626994</v>
      </c>
      <c r="I226" s="94">
        <f t="shared" si="49"/>
        <v>101</v>
      </c>
      <c r="J226" s="90">
        <f t="shared" si="54"/>
        <v>2035</v>
      </c>
      <c r="K226" s="95">
        <f t="shared" si="52"/>
        <v>49583</v>
      </c>
      <c r="M226" s="57">
        <v>2.3E-2</v>
      </c>
    </row>
    <row r="227" spans="2:20" outlineLevel="1">
      <c r="B227" s="95">
        <f t="shared" si="47"/>
        <v>49614</v>
      </c>
      <c r="C227" s="92">
        <f>IF(F227&lt;&gt;0,-INDEX([8]Delta!$F$1:$EE$65554,$L$13,$I227),0)</f>
        <v>-522.03223437070847</v>
      </c>
      <c r="D227" s="88">
        <f>IF(ISNUMBER($F227)*SUM(F227:F238)&lt;&gt;0,VLOOKUP($J227,'Table 1'!$B$13:$C$33,2,FALSE)/12*1000*Study_MW,0)</f>
        <v>183751.52950233989</v>
      </c>
      <c r="E227" s="88">
        <f t="shared" si="53"/>
        <v>183229.49726796919</v>
      </c>
      <c r="F227" s="92">
        <f>INDEX([8]Delta!$F$1:$EE$65554,$L$14,$I227)</f>
        <v>1306.44</v>
      </c>
      <c r="G227" s="93">
        <f t="shared" si="51"/>
        <v>140.25098532498177</v>
      </c>
      <c r="I227" s="94">
        <f t="shared" si="49"/>
        <v>102</v>
      </c>
      <c r="J227" s="90">
        <f t="shared" si="54"/>
        <v>2035</v>
      </c>
      <c r="K227" s="95">
        <f t="shared" si="52"/>
        <v>49614</v>
      </c>
      <c r="M227" s="57">
        <v>2.3E-2</v>
      </c>
      <c r="T227" s="272"/>
    </row>
    <row r="228" spans="2:20" outlineLevel="1">
      <c r="B228" s="99">
        <f t="shared" si="47"/>
        <v>49644</v>
      </c>
      <c r="C228" s="96">
        <f>IF(F228&lt;&gt;0,-INDEX([8]Delta!$F$1:$EE$65554,$L$13,$I228),0)</f>
        <v>-474.94026878476143</v>
      </c>
      <c r="D228" s="97">
        <f>IF(ISNUMBER($F228)*SUM(F228:F239)&lt;&gt;0,VLOOKUP($J228,'Table 1'!$B$13:$C$33,2,FALSE)/12*1000*Study_MW,0)</f>
        <v>183751.52950233989</v>
      </c>
      <c r="E228" s="97">
        <f t="shared" si="53"/>
        <v>183276.58923355513</v>
      </c>
      <c r="F228" s="96">
        <f>INDEX([8]Delta!$F$1:$EE$65554,$L$14,$I228)</f>
        <v>1007.841</v>
      </c>
      <c r="G228" s="98">
        <f t="shared" si="51"/>
        <v>181.85069791123314</v>
      </c>
      <c r="I228" s="81">
        <f t="shared" si="49"/>
        <v>103</v>
      </c>
      <c r="J228" s="90">
        <f t="shared" si="54"/>
        <v>2035</v>
      </c>
      <c r="K228" s="99">
        <f t="shared" si="52"/>
        <v>49644</v>
      </c>
      <c r="M228" s="57">
        <v>2.3E-2</v>
      </c>
      <c r="T228" s="272"/>
    </row>
    <row r="229" spans="2:20" outlineLevel="1">
      <c r="B229" s="91">
        <f t="shared" si="47"/>
        <v>49675</v>
      </c>
      <c r="C229" s="86">
        <f>IF(F229&lt;&gt;0,-INDEX([8]Delta!$F$1:$EE$65554,$L$13,$I229),0)</f>
        <v>-584.30936601758003</v>
      </c>
      <c r="D229" s="87">
        <f>IF(ISNUMBER($F229)*SUM(F229:F240)&lt;&gt;0,VLOOKUP($J229,'Table 1'!$B$13:$C$33,2,FALSE)/12*1000*Study_MW,0)</f>
        <v>187961.78602341458</v>
      </c>
      <c r="E229" s="87">
        <f t="shared" si="53"/>
        <v>187377.476657397</v>
      </c>
      <c r="F229" s="86">
        <f>INDEX([8]Delta!$F$1:$EE$65554,$L$14,$I229)</f>
        <v>1203.079</v>
      </c>
      <c r="G229" s="89">
        <f t="shared" si="51"/>
        <v>155.74827310375878</v>
      </c>
      <c r="I229" s="77">
        <f t="shared" si="49"/>
        <v>105</v>
      </c>
      <c r="J229" s="90">
        <f t="shared" si="54"/>
        <v>2036</v>
      </c>
      <c r="K229" s="91">
        <f t="shared" si="52"/>
        <v>49675</v>
      </c>
      <c r="M229" s="57">
        <v>2.3E-2</v>
      </c>
      <c r="T229" s="272"/>
    </row>
    <row r="230" spans="2:20" outlineLevel="1">
      <c r="B230" s="95">
        <f t="shared" si="47"/>
        <v>49706</v>
      </c>
      <c r="C230" s="92">
        <f>IF(F230&lt;&gt;0,-INDEX([8]Delta!$F$1:$EE$65554,$L$13,$I230),0)</f>
        <v>-559.41243657469749</v>
      </c>
      <c r="D230" s="88">
        <f>IF(ISNUMBER($F230)*SUM(F230:F241)&lt;&gt;0,VLOOKUP($J230,'Table 1'!$B$13:$C$33,2,FALSE)/12*1000*Study_MW,0)</f>
        <v>187961.78602341458</v>
      </c>
      <c r="E230" s="88">
        <f t="shared" si="53"/>
        <v>187402.37358683988</v>
      </c>
      <c r="F230" s="92">
        <f>INDEX([8]Delta!$F$1:$EE$65554,$L$14,$I230)</f>
        <v>1394.61</v>
      </c>
      <c r="G230" s="93">
        <f t="shared" si="51"/>
        <v>134.37618659470382</v>
      </c>
      <c r="I230" s="94">
        <f t="shared" si="49"/>
        <v>106</v>
      </c>
      <c r="J230" s="90">
        <f t="shared" si="54"/>
        <v>2036</v>
      </c>
      <c r="K230" s="95">
        <f t="shared" si="52"/>
        <v>49706</v>
      </c>
      <c r="M230" s="57">
        <v>2.3E-2</v>
      </c>
      <c r="T230" s="272"/>
    </row>
    <row r="231" spans="2:20" outlineLevel="1">
      <c r="B231" s="95">
        <f t="shared" si="47"/>
        <v>49735</v>
      </c>
      <c r="C231" s="92">
        <f>IF(F231&lt;&gt;0,-INDEX([8]Delta!$F$1:$EE$65554,$L$13,$I231),0)</f>
        <v>-836.2907742857933</v>
      </c>
      <c r="D231" s="88">
        <f>IF(ISNUMBER($F231)*SUM(F231:F242)&lt;&gt;0,VLOOKUP($J231,'Table 1'!$B$13:$C$33,2,FALSE)/12*1000*Study_MW,0)</f>
        <v>187961.78602341458</v>
      </c>
      <c r="E231" s="88">
        <f t="shared" si="53"/>
        <v>187125.49524912878</v>
      </c>
      <c r="F231" s="92">
        <f>INDEX([8]Delta!$F$1:$EE$65554,$L$14,$I231)</f>
        <v>2097.15</v>
      </c>
      <c r="G231" s="93">
        <f t="shared" si="51"/>
        <v>89.228474476851332</v>
      </c>
      <c r="I231" s="94">
        <f t="shared" si="49"/>
        <v>107</v>
      </c>
      <c r="J231" s="90">
        <f t="shared" si="54"/>
        <v>2036</v>
      </c>
      <c r="K231" s="95">
        <f t="shared" si="52"/>
        <v>49735</v>
      </c>
      <c r="M231" s="57">
        <v>2.3E-2</v>
      </c>
      <c r="T231" s="272"/>
    </row>
    <row r="232" spans="2:20" outlineLevel="1">
      <c r="B232" s="95">
        <f t="shared" si="47"/>
        <v>49766</v>
      </c>
      <c r="C232" s="92">
        <f>IF(F232&lt;&gt;0,-INDEX([8]Delta!$F$1:$EE$65554,$L$13,$I232),0)</f>
        <v>-888.54144886136055</v>
      </c>
      <c r="D232" s="88">
        <f>IF(ISNUMBER($F232)*SUM(F232:F243)&lt;&gt;0,VLOOKUP($J232,'Table 1'!$B$13:$C$33,2,FALSE)/12*1000*Study_MW,0)</f>
        <v>187961.78602341458</v>
      </c>
      <c r="E232" s="88">
        <f t="shared" si="53"/>
        <v>187073.24457455322</v>
      </c>
      <c r="F232" s="92">
        <f>INDEX([8]Delta!$F$1:$EE$65554,$L$14,$I232)</f>
        <v>2422.14</v>
      </c>
      <c r="G232" s="93">
        <f t="shared" si="51"/>
        <v>77.234695176394936</v>
      </c>
      <c r="I232" s="94">
        <f t="shared" si="49"/>
        <v>108</v>
      </c>
      <c r="J232" s="90">
        <f t="shared" si="54"/>
        <v>2036</v>
      </c>
      <c r="K232" s="95">
        <f t="shared" si="52"/>
        <v>49766</v>
      </c>
      <c r="M232" s="57">
        <v>2.3E-2</v>
      </c>
      <c r="T232" s="272"/>
    </row>
    <row r="233" spans="2:20" outlineLevel="1">
      <c r="B233" s="95">
        <f t="shared" si="47"/>
        <v>49796</v>
      </c>
      <c r="C233" s="92">
        <f>IF(F233&lt;&gt;0,-INDEX([8]Delta!$F$1:$EE$65554,$L$13,$I233),0)</f>
        <v>-1208.6862879544497</v>
      </c>
      <c r="D233" s="88">
        <f>IF(ISNUMBER($F233)*SUM(F233:F244)&lt;&gt;0,VLOOKUP($J233,'Table 1'!$B$13:$C$33,2,FALSE)/12*1000*Study_MW,0)</f>
        <v>187961.78602341458</v>
      </c>
      <c r="E233" s="88">
        <f t="shared" si="53"/>
        <v>186753.09973546013</v>
      </c>
      <c r="F233" s="92">
        <f>INDEX([8]Delta!$F$1:$EE$65554,$L$14,$I233)</f>
        <v>2803.8879999999999</v>
      </c>
      <c r="G233" s="93">
        <f t="shared" si="51"/>
        <v>66.60504975072476</v>
      </c>
      <c r="I233" s="94">
        <f t="shared" si="49"/>
        <v>109</v>
      </c>
      <c r="J233" s="90">
        <f t="shared" si="54"/>
        <v>2036</v>
      </c>
      <c r="K233" s="95">
        <f t="shared" si="52"/>
        <v>49796</v>
      </c>
      <c r="M233" s="57">
        <v>2.3E-2</v>
      </c>
      <c r="T233" s="272"/>
    </row>
    <row r="234" spans="2:20" outlineLevel="1">
      <c r="B234" s="95">
        <f t="shared" si="47"/>
        <v>49827</v>
      </c>
      <c r="C234" s="92">
        <f>IF(F234&lt;&gt;0,-INDEX([8]Delta!$F$1:$EE$65554,$L$13,$I234),0)</f>
        <v>-1701.7650308310986</v>
      </c>
      <c r="D234" s="88">
        <f>IF(ISNUMBER($F234)*SUM(F234:F245)&lt;&gt;0,VLOOKUP($J234,'Table 1'!$B$13:$C$33,2,FALSE)/12*1000*Study_MW,0)</f>
        <v>187961.78602341458</v>
      </c>
      <c r="E234" s="88">
        <f t="shared" si="53"/>
        <v>186260.02099258348</v>
      </c>
      <c r="F234" s="92">
        <f>INDEX([8]Delta!$F$1:$EE$65554,$L$14,$I234)</f>
        <v>2978.79</v>
      </c>
      <c r="G234" s="93">
        <f t="shared" si="51"/>
        <v>62.528751940413215</v>
      </c>
      <c r="I234" s="94">
        <f t="shared" si="49"/>
        <v>110</v>
      </c>
      <c r="J234" s="90">
        <f t="shared" si="54"/>
        <v>2036</v>
      </c>
      <c r="K234" s="95">
        <f t="shared" si="52"/>
        <v>49827</v>
      </c>
      <c r="M234" s="57">
        <v>2.3E-2</v>
      </c>
      <c r="T234" s="272"/>
    </row>
    <row r="235" spans="2:20" outlineLevel="1">
      <c r="B235" s="95">
        <f t="shared" si="47"/>
        <v>49857</v>
      </c>
      <c r="C235" s="92">
        <f>IF(F235&lt;&gt;0,-INDEX([8]Delta!$F$1:$EE$65554,$L$13,$I235),0)</f>
        <v>-1747.1314845979214</v>
      </c>
      <c r="D235" s="88">
        <f>IF(ISNUMBER($F235)*SUM(F235:F246)&lt;&gt;0,VLOOKUP($J235,'Table 1'!$B$13:$C$33,2,FALSE)/12*1000*Study_MW,0)</f>
        <v>187961.78602341458</v>
      </c>
      <c r="E235" s="88">
        <f t="shared" si="53"/>
        <v>186214.65453881666</v>
      </c>
      <c r="F235" s="92">
        <f>INDEX([8]Delta!$F$1:$EE$65554,$L$14,$I235)</f>
        <v>2696.2249999999999</v>
      </c>
      <c r="G235" s="93">
        <f t="shared" si="51"/>
        <v>69.064953606919545</v>
      </c>
      <c r="I235" s="94">
        <f t="shared" si="49"/>
        <v>111</v>
      </c>
      <c r="J235" s="90">
        <f t="shared" si="54"/>
        <v>2036</v>
      </c>
      <c r="K235" s="95">
        <f t="shared" si="52"/>
        <v>49857</v>
      </c>
      <c r="M235" s="57">
        <v>2.3E-2</v>
      </c>
      <c r="T235" s="272"/>
    </row>
    <row r="236" spans="2:20" outlineLevel="1">
      <c r="B236" s="95">
        <f t="shared" si="47"/>
        <v>49888</v>
      </c>
      <c r="C236" s="92">
        <f>IF(F236&lt;&gt;0,-INDEX([8]Delta!$F$1:$EE$65554,$L$13,$I236),0)</f>
        <v>-2155.5788874328136</v>
      </c>
      <c r="D236" s="88">
        <f>IF(ISNUMBER($F236)*SUM(F236:F247)&lt;&gt;0,VLOOKUP($J236,'Table 1'!$B$13:$C$33,2,FALSE)/12*1000*Study_MW,0)</f>
        <v>187961.78602341458</v>
      </c>
      <c r="E236" s="88">
        <f t="shared" si="53"/>
        <v>185806.20713598176</v>
      </c>
      <c r="F236" s="92">
        <f>INDEX([8]Delta!$F$1:$EE$65554,$L$14,$I236)</f>
        <v>2700.596</v>
      </c>
      <c r="G236" s="93">
        <f t="shared" si="51"/>
        <v>68.801926365876923</v>
      </c>
      <c r="I236" s="94">
        <f t="shared" si="49"/>
        <v>112</v>
      </c>
      <c r="J236" s="90">
        <f t="shared" si="54"/>
        <v>2036</v>
      </c>
      <c r="K236" s="95">
        <f t="shared" si="52"/>
        <v>49888</v>
      </c>
      <c r="M236" s="57">
        <v>2.3E-2</v>
      </c>
      <c r="T236" s="272"/>
    </row>
    <row r="237" spans="2:20" outlineLevel="1">
      <c r="B237" s="95">
        <f t="shared" si="47"/>
        <v>49919</v>
      </c>
      <c r="C237" s="92">
        <f>IF(F237&lt;&gt;0,-INDEX([8]Delta!$F$1:$EE$65554,$L$13,$I237),0)</f>
        <v>-1411.3172068893909</v>
      </c>
      <c r="D237" s="88">
        <f>IF(ISNUMBER($F237)*SUM(F237:F248)&lt;&gt;0,VLOOKUP($J237,'Table 1'!$B$13:$C$33,2,FALSE)/12*1000*Study_MW,0)</f>
        <v>187961.78602341458</v>
      </c>
      <c r="E237" s="88">
        <f t="shared" si="53"/>
        <v>186550.46881652519</v>
      </c>
      <c r="F237" s="92">
        <f>INDEX([8]Delta!$F$1:$EE$65554,$L$14,$I237)</f>
        <v>2380.56</v>
      </c>
      <c r="G237" s="93">
        <f t="shared" si="51"/>
        <v>78.364111308484212</v>
      </c>
      <c r="I237" s="94">
        <f t="shared" si="49"/>
        <v>113</v>
      </c>
      <c r="J237" s="90">
        <f t="shared" si="54"/>
        <v>2036</v>
      </c>
      <c r="K237" s="95">
        <f t="shared" si="52"/>
        <v>49919</v>
      </c>
      <c r="M237" s="57">
        <v>2.3E-2</v>
      </c>
      <c r="T237" s="272"/>
    </row>
    <row r="238" spans="2:20" outlineLevel="1">
      <c r="B238" s="95">
        <f t="shared" si="47"/>
        <v>49949</v>
      </c>
      <c r="C238" s="92">
        <f>IF(F238&lt;&gt;0,-INDEX([8]Delta!$F$1:$EE$65554,$L$13,$I238),0)</f>
        <v>-996.76322773098946</v>
      </c>
      <c r="D238" s="88">
        <f>IF(ISNUMBER($F238)*SUM(F238:F249)&lt;&gt;0,VLOOKUP($J238,'Table 1'!$B$13:$C$33,2,FALSE)/12*1000*Study_MW,0)</f>
        <v>187961.78602341458</v>
      </c>
      <c r="E238" s="88">
        <f t="shared" si="53"/>
        <v>186965.02279568359</v>
      </c>
      <c r="F238" s="92">
        <f>INDEX([8]Delta!$F$1:$EE$65554,$L$14,$I238)</f>
        <v>1929.905</v>
      </c>
      <c r="G238" s="93">
        <f t="shared" si="51"/>
        <v>96.877837404267879</v>
      </c>
      <c r="I238" s="94">
        <f t="shared" si="49"/>
        <v>114</v>
      </c>
      <c r="J238" s="90">
        <f t="shared" si="54"/>
        <v>2036</v>
      </c>
      <c r="K238" s="95">
        <f t="shared" si="52"/>
        <v>49949</v>
      </c>
      <c r="M238" s="57">
        <v>2.3E-2</v>
      </c>
      <c r="T238" s="272"/>
    </row>
    <row r="239" spans="2:20" outlineLevel="1">
      <c r="B239" s="95">
        <f t="shared" si="47"/>
        <v>49980</v>
      </c>
      <c r="C239" s="92">
        <f>IF(F239&lt;&gt;0,-INDEX([8]Delta!$F$1:$EE$65554,$L$13,$I239),0)</f>
        <v>-597.91947224736214</v>
      </c>
      <c r="D239" s="88">
        <f>IF(ISNUMBER($F239)*SUM(F239:F250)&lt;&gt;0,VLOOKUP($J239,'Table 1'!$B$13:$C$33,2,FALSE)/12*1000*Study_MW,0)</f>
        <v>187961.78602341458</v>
      </c>
      <c r="E239" s="88">
        <f t="shared" si="53"/>
        <v>187363.86655116722</v>
      </c>
      <c r="F239" s="92">
        <f>INDEX([8]Delta!$F$1:$EE$65554,$L$14,$I239)</f>
        <v>1299.8699999999999</v>
      </c>
      <c r="G239" s="93">
        <f t="shared" si="51"/>
        <v>144.14046523972954</v>
      </c>
      <c r="I239" s="94">
        <f t="shared" si="49"/>
        <v>115</v>
      </c>
      <c r="J239" s="90">
        <f t="shared" si="54"/>
        <v>2036</v>
      </c>
      <c r="K239" s="95">
        <f t="shared" si="52"/>
        <v>49980</v>
      </c>
      <c r="M239" s="57">
        <v>2.3E-2</v>
      </c>
      <c r="T239" s="272"/>
    </row>
    <row r="240" spans="2:20" outlineLevel="1">
      <c r="B240" s="99">
        <f t="shared" si="47"/>
        <v>50010</v>
      </c>
      <c r="C240" s="96">
        <f>IF(F240&lt;&gt;0,-INDEX([8]Delta!$F$1:$EE$65554,$L$13,$I240),0)</f>
        <v>-525.24152135848999</v>
      </c>
      <c r="D240" s="97">
        <f>IF(ISNUMBER($F240)*SUM(F240:F251)&lt;&gt;0,VLOOKUP($J240,'Table 1'!$B$13:$C$33,2,FALSE)/12*1000*Study_MW,0)</f>
        <v>187961.78602341458</v>
      </c>
      <c r="E240" s="97">
        <f t="shared" si="53"/>
        <v>187436.54450205609</v>
      </c>
      <c r="F240" s="96">
        <f>INDEX([8]Delta!$F$1:$EE$65554,$L$14,$I240)</f>
        <v>1002.819</v>
      </c>
      <c r="G240" s="98">
        <f t="shared" si="51"/>
        <v>186.90964620939181</v>
      </c>
      <c r="I240" s="81">
        <f t="shared" si="49"/>
        <v>116</v>
      </c>
      <c r="J240" s="90">
        <f t="shared" si="54"/>
        <v>2036</v>
      </c>
      <c r="K240" s="99">
        <f t="shared" si="52"/>
        <v>50010</v>
      </c>
      <c r="M240" s="57">
        <v>2.3E-2</v>
      </c>
      <c r="T240" s="272"/>
    </row>
    <row r="241" spans="2:20" outlineLevel="1">
      <c r="B241" s="292">
        <f t="shared" si="47"/>
        <v>50041</v>
      </c>
      <c r="C241" s="281">
        <f t="shared" ref="C241:C252" si="55">(C229*(1+M241))*IF(AND(MONTH(K241)=2,OR(J229=2036,J229=2040)),28/29,1)</f>
        <v>-597.16417206996675</v>
      </c>
      <c r="D241" s="282">
        <f>IF(ISNUMBER($F241)*SUM(F241:F252)&lt;&gt;0,VLOOKUP($J241,'Table 1'!$B$13:$C$33,2,FALSE)/12*1000*Study_MW,0)</f>
        <v>192109.55265178316</v>
      </c>
      <c r="E241" s="282">
        <f t="shared" si="48"/>
        <v>191512.38847971321</v>
      </c>
      <c r="F241" s="281">
        <f>IF(J241&gt;2036,F229*IF(AND(MONTH(B241)=2,OR(J229=2036,J229=2040)),28/29,1),INDEX([8]Delta!$F$1:$EE$65554,$L$14,$I241))</f>
        <v>1203.079</v>
      </c>
      <c r="G241" s="283">
        <f t="shared" si="45"/>
        <v>159.1852143373072</v>
      </c>
      <c r="I241" s="77">
        <f>I121</f>
        <v>118</v>
      </c>
      <c r="J241" s="90">
        <f t="shared" si="50"/>
        <v>2037</v>
      </c>
      <c r="K241" s="91">
        <f t="shared" ref="K241:K252" si="56">IF(ISNUMBER(F241),IF(F241&lt;&gt;0,B241,""),"")</f>
        <v>50041</v>
      </c>
      <c r="M241" s="57">
        <v>2.1999999999999999E-2</v>
      </c>
      <c r="T241" s="272"/>
    </row>
    <row r="242" spans="2:20" outlineLevel="1">
      <c r="B242" s="293">
        <f t="shared" si="47"/>
        <v>50072</v>
      </c>
      <c r="C242" s="275">
        <f t="shared" si="55"/>
        <v>-552.00504431108777</v>
      </c>
      <c r="D242" s="276">
        <f>IF(ISNUMBER($F242)*SUM(F242:F253)&lt;&gt;0,VLOOKUP($J242,'Table 1'!$B$13:$C$33,2,FALSE)/12*1000*Study_MW,0)</f>
        <v>192109.55265178316</v>
      </c>
      <c r="E242" s="276">
        <f t="shared" si="48"/>
        <v>191557.54760747208</v>
      </c>
      <c r="F242" s="275">
        <f>IF(J242&gt;2036,F230*IF(AND(MONTH(B242)=2,OR(J230=2036,J230=2040)),28/29,1),INDEX([8]Delta!$F$1:$EE$65554,$L$14,$I242))</f>
        <v>1346.52</v>
      </c>
      <c r="G242" s="277">
        <f t="shared" si="45"/>
        <v>142.26119746269796</v>
      </c>
      <c r="I242" s="94">
        <f t="shared" ref="I242:I264" si="57">I122</f>
        <v>119</v>
      </c>
      <c r="J242" s="90">
        <f t="shared" si="50"/>
        <v>2037</v>
      </c>
      <c r="K242" s="95">
        <f t="shared" si="56"/>
        <v>50072</v>
      </c>
      <c r="M242" s="57">
        <v>2.1999999999999999E-2</v>
      </c>
      <c r="T242" s="272"/>
    </row>
    <row r="243" spans="2:20" outlineLevel="1">
      <c r="B243" s="293">
        <f t="shared" si="47"/>
        <v>50100</v>
      </c>
      <c r="C243" s="275">
        <f t="shared" si="55"/>
        <v>-854.68917132008073</v>
      </c>
      <c r="D243" s="276">
        <f>IF(ISNUMBER($F243)*SUM(F243:F254)&lt;&gt;0,VLOOKUP($J243,'Table 1'!$B$13:$C$33,2,FALSE)/12*1000*Study_MW,0)</f>
        <v>192109.55265178316</v>
      </c>
      <c r="E243" s="276">
        <f t="shared" si="48"/>
        <v>191254.86348046307</v>
      </c>
      <c r="F243" s="275">
        <f>IF(J243&gt;2036,F231*IF(AND(MONTH(B243)=2,OR(J231=2036,J231=2040)),28/29,1),INDEX([8]Delta!$F$1:$EE$65554,$L$14,$I243))</f>
        <v>2097.15</v>
      </c>
      <c r="G243" s="277">
        <f t="shared" si="45"/>
        <v>91.197512567276092</v>
      </c>
      <c r="I243" s="94">
        <f t="shared" si="57"/>
        <v>120</v>
      </c>
      <c r="J243" s="90">
        <f t="shared" si="50"/>
        <v>2037</v>
      </c>
      <c r="K243" s="95">
        <f t="shared" si="56"/>
        <v>50100</v>
      </c>
      <c r="M243" s="57">
        <v>2.1999999999999999E-2</v>
      </c>
      <c r="T243" s="272"/>
    </row>
    <row r="244" spans="2:20" outlineLevel="1">
      <c r="B244" s="293">
        <f t="shared" si="47"/>
        <v>50131</v>
      </c>
      <c r="C244" s="275">
        <f t="shared" si="55"/>
        <v>-908.08936073631048</v>
      </c>
      <c r="D244" s="276">
        <f>IF(ISNUMBER($F244)*SUM(F244:F255)&lt;&gt;0,VLOOKUP($J244,'Table 1'!$B$13:$C$33,2,FALSE)/12*1000*Study_MW,0)</f>
        <v>192109.55265178316</v>
      </c>
      <c r="E244" s="276">
        <f t="shared" si="48"/>
        <v>191201.46329104685</v>
      </c>
      <c r="F244" s="275">
        <f>IF(J244&gt;2036,F232*IF(AND(MONTH(B244)=2,OR(J232=2036,J232=2040)),28/29,1),INDEX([8]Delta!$F$1:$EE$65554,$L$14,$I244))</f>
        <v>2422.14</v>
      </c>
      <c r="G244" s="277">
        <f t="shared" si="45"/>
        <v>78.939063510386205</v>
      </c>
      <c r="I244" s="94">
        <f t="shared" si="57"/>
        <v>121</v>
      </c>
      <c r="J244" s="90">
        <f t="shared" si="50"/>
        <v>2037</v>
      </c>
      <c r="K244" s="95">
        <f t="shared" si="56"/>
        <v>50131</v>
      </c>
      <c r="M244" s="57">
        <v>2.1999999999999999E-2</v>
      </c>
      <c r="T244" s="272"/>
    </row>
    <row r="245" spans="2:20" outlineLevel="1">
      <c r="B245" s="293">
        <f t="shared" si="47"/>
        <v>50161</v>
      </c>
      <c r="C245" s="275">
        <f t="shared" si="55"/>
        <v>-1235.2773862894476</v>
      </c>
      <c r="D245" s="276">
        <f>IF(ISNUMBER($F245)*SUM(F245:F256)&lt;&gt;0,VLOOKUP($J245,'Table 1'!$B$13:$C$33,2,FALSE)/12*1000*Study_MW,0)</f>
        <v>192109.55265178316</v>
      </c>
      <c r="E245" s="276">
        <f t="shared" si="48"/>
        <v>190874.27526549372</v>
      </c>
      <c r="F245" s="275">
        <f>IF(J245&gt;2036,F233*IF(AND(MONTH(B245)=2,OR(J233=2036,J233=2040)),28/29,1),INDEX([8]Delta!$F$1:$EE$65554,$L$14,$I245))</f>
        <v>2803.8879999999999</v>
      </c>
      <c r="G245" s="277">
        <f t="shared" si="45"/>
        <v>68.074857221648557</v>
      </c>
      <c r="I245" s="94">
        <f t="shared" si="57"/>
        <v>122</v>
      </c>
      <c r="J245" s="90">
        <f t="shared" si="50"/>
        <v>2037</v>
      </c>
      <c r="K245" s="95">
        <f t="shared" si="56"/>
        <v>50161</v>
      </c>
      <c r="M245" s="57">
        <v>2.1999999999999999E-2</v>
      </c>
      <c r="T245" s="272"/>
    </row>
    <row r="246" spans="2:20" outlineLevel="1">
      <c r="B246" s="293">
        <f t="shared" si="47"/>
        <v>50192</v>
      </c>
      <c r="C246" s="275">
        <f t="shared" si="55"/>
        <v>-1739.2038615093827</v>
      </c>
      <c r="D246" s="276">
        <f>IF(ISNUMBER($F246)*SUM(F246:F257)&lt;&gt;0,VLOOKUP($J246,'Table 1'!$B$13:$C$33,2,FALSE)/12*1000*Study_MW,0)</f>
        <v>192109.55265178316</v>
      </c>
      <c r="E246" s="276">
        <f t="shared" si="48"/>
        <v>190370.34879027377</v>
      </c>
      <c r="F246" s="275">
        <f>IF(J246&gt;2036,F234*IF(AND(MONTH(B246)=2,OR(J234=2036,J234=2040)),28/29,1),INDEX([8]Delta!$F$1:$EE$65554,$L$14,$I246))</f>
        <v>2978.79</v>
      </c>
      <c r="G246" s="277">
        <f t="shared" si="45"/>
        <v>63.908616851229446</v>
      </c>
      <c r="I246" s="94">
        <f t="shared" si="57"/>
        <v>123</v>
      </c>
      <c r="J246" s="90">
        <f t="shared" si="50"/>
        <v>2037</v>
      </c>
      <c r="K246" s="95">
        <f t="shared" si="56"/>
        <v>50192</v>
      </c>
      <c r="M246" s="57">
        <v>2.1999999999999999E-2</v>
      </c>
      <c r="T246" s="272"/>
    </row>
    <row r="247" spans="2:20" outlineLevel="1">
      <c r="B247" s="293">
        <f t="shared" si="47"/>
        <v>50222</v>
      </c>
      <c r="C247" s="275">
        <f t="shared" si="55"/>
        <v>-1785.5683772590758</v>
      </c>
      <c r="D247" s="276">
        <f>IF(ISNUMBER($F247)*SUM(F247:F258)&lt;&gt;0,VLOOKUP($J247,'Table 1'!$B$13:$C$33,2,FALSE)/12*1000*Study_MW,0)</f>
        <v>192109.55265178316</v>
      </c>
      <c r="E247" s="276">
        <f t="shared" si="48"/>
        <v>190323.98427452409</v>
      </c>
      <c r="F247" s="275">
        <f>IF(J247&gt;2036,F235*IF(AND(MONTH(B247)=2,OR(J235=2036,J235=2040)),28/29,1),INDEX([8]Delta!$F$1:$EE$65554,$L$14,$I247))</f>
        <v>2696.2249999999999</v>
      </c>
      <c r="G247" s="277">
        <f t="shared" si="45"/>
        <v>70.589058507551897</v>
      </c>
      <c r="I247" s="94">
        <f t="shared" si="57"/>
        <v>124</v>
      </c>
      <c r="J247" s="90">
        <f t="shared" si="50"/>
        <v>2037</v>
      </c>
      <c r="K247" s="95">
        <f t="shared" si="56"/>
        <v>50222</v>
      </c>
      <c r="M247" s="57">
        <v>2.1999999999999999E-2</v>
      </c>
      <c r="T247" s="272"/>
    </row>
    <row r="248" spans="2:20" outlineLevel="1">
      <c r="B248" s="293">
        <f t="shared" si="47"/>
        <v>50253</v>
      </c>
      <c r="C248" s="275">
        <f t="shared" si="55"/>
        <v>-2203.0016229563357</v>
      </c>
      <c r="D248" s="276">
        <f>IF(ISNUMBER($F248)*SUM(F248:F259)&lt;&gt;0,VLOOKUP($J248,'Table 1'!$B$13:$C$33,2,FALSE)/12*1000*Study_MW,0)</f>
        <v>192109.55265178316</v>
      </c>
      <c r="E248" s="276">
        <f t="shared" si="48"/>
        <v>189906.55102882683</v>
      </c>
      <c r="F248" s="275">
        <f>IF(J248&gt;2036,F236*IF(AND(MONTH(B248)=2,OR(J236=2036,J236=2040)),28/29,1),INDEX([8]Delta!$F$1:$EE$65554,$L$14,$I248))</f>
        <v>2700.596</v>
      </c>
      <c r="G248" s="277">
        <f t="shared" si="45"/>
        <v>70.320237099079918</v>
      </c>
      <c r="I248" s="94">
        <f t="shared" si="57"/>
        <v>125</v>
      </c>
      <c r="J248" s="90">
        <f t="shared" si="50"/>
        <v>2037</v>
      </c>
      <c r="K248" s="95">
        <f t="shared" si="56"/>
        <v>50253</v>
      </c>
      <c r="M248" s="57">
        <v>2.1999999999999999E-2</v>
      </c>
      <c r="T248" s="272"/>
    </row>
    <row r="249" spans="2:20" outlineLevel="1">
      <c r="B249" s="293">
        <f t="shared" si="47"/>
        <v>50284</v>
      </c>
      <c r="C249" s="275">
        <f t="shared" si="55"/>
        <v>-1442.3661854409577</v>
      </c>
      <c r="D249" s="276">
        <f>IF(ISNUMBER($F249)*SUM(F249:F260)&lt;&gt;0,VLOOKUP($J249,'Table 1'!$B$13:$C$33,2,FALSE)/12*1000*Study_MW,0)</f>
        <v>192109.55265178316</v>
      </c>
      <c r="E249" s="276">
        <f t="shared" si="48"/>
        <v>190667.18646634222</v>
      </c>
      <c r="F249" s="275">
        <f>IF(J249&gt;2036,F237*IF(AND(MONTH(B249)=2,OR(J237=2036,J237=2040)),28/29,1),INDEX([8]Delta!$F$1:$EE$65554,$L$14,$I249))</f>
        <v>2380.56</v>
      </c>
      <c r="G249" s="277">
        <f t="shared" si="45"/>
        <v>80.093417711102518</v>
      </c>
      <c r="I249" s="94">
        <f t="shared" si="57"/>
        <v>126</v>
      </c>
      <c r="J249" s="90">
        <f t="shared" si="50"/>
        <v>2037</v>
      </c>
      <c r="K249" s="95">
        <f t="shared" si="56"/>
        <v>50284</v>
      </c>
      <c r="M249" s="57">
        <v>2.1999999999999999E-2</v>
      </c>
      <c r="T249" s="272"/>
    </row>
    <row r="250" spans="2:20" outlineLevel="1">
      <c r="B250" s="293">
        <f t="shared" si="47"/>
        <v>50314</v>
      </c>
      <c r="C250" s="275">
        <f t="shared" si="55"/>
        <v>-1018.6920187410713</v>
      </c>
      <c r="D250" s="276">
        <f>IF(ISNUMBER($F250)*SUM(F250:F261)&lt;&gt;0,VLOOKUP($J250,'Table 1'!$B$13:$C$33,2,FALSE)/12*1000*Study_MW,0)</f>
        <v>192109.55265178316</v>
      </c>
      <c r="E250" s="276">
        <f t="shared" si="48"/>
        <v>191090.86063304209</v>
      </c>
      <c r="F250" s="275">
        <f>IF(J250&gt;2036,F238*IF(AND(MONTH(B250)=2,OR(J238=2036,J238=2040)),28/29,1),INDEX([8]Delta!$F$1:$EE$65554,$L$14,$I250))</f>
        <v>1929.905</v>
      </c>
      <c r="G250" s="277">
        <f t="shared" si="45"/>
        <v>99.015682447085268</v>
      </c>
      <c r="I250" s="94">
        <f t="shared" si="57"/>
        <v>127</v>
      </c>
      <c r="J250" s="90">
        <f t="shared" si="50"/>
        <v>2037</v>
      </c>
      <c r="K250" s="95">
        <f t="shared" si="56"/>
        <v>50314</v>
      </c>
      <c r="M250" s="57">
        <v>2.1999999999999999E-2</v>
      </c>
      <c r="T250" s="272"/>
    </row>
    <row r="251" spans="2:20" outlineLevel="1">
      <c r="B251" s="293">
        <f t="shared" si="47"/>
        <v>50345</v>
      </c>
      <c r="C251" s="275">
        <f t="shared" si="55"/>
        <v>-611.07370063680412</v>
      </c>
      <c r="D251" s="276">
        <f>IF(ISNUMBER($F251)*SUM(F251:F262)&lt;&gt;0,VLOOKUP($J251,'Table 1'!$B$13:$C$33,2,FALSE)/12*1000*Study_MW,0)</f>
        <v>192109.55265178316</v>
      </c>
      <c r="E251" s="276">
        <f t="shared" si="48"/>
        <v>191498.47895114636</v>
      </c>
      <c r="F251" s="275">
        <f>IF(J251&gt;2036,F239*IF(AND(MONTH(B251)=2,OR(J239=2036,J239=2040)),28/29,1),INDEX([8]Delta!$F$1:$EE$65554,$L$14,$I251))</f>
        <v>1299.8699999999999</v>
      </c>
      <c r="G251" s="277">
        <f t="shared" si="45"/>
        <v>147.32125439555216</v>
      </c>
      <c r="I251" s="94">
        <f t="shared" si="57"/>
        <v>128</v>
      </c>
      <c r="J251" s="90">
        <f t="shared" si="50"/>
        <v>2037</v>
      </c>
      <c r="K251" s="95">
        <f t="shared" si="56"/>
        <v>50345</v>
      </c>
      <c r="M251" s="57">
        <v>2.1999999999999999E-2</v>
      </c>
      <c r="O251" s="272"/>
      <c r="P251" s="272"/>
      <c r="T251" s="272"/>
    </row>
    <row r="252" spans="2:20" outlineLevel="1" collapsed="1">
      <c r="B252" s="294">
        <f t="shared" si="47"/>
        <v>50375</v>
      </c>
      <c r="C252" s="278">
        <f t="shared" si="55"/>
        <v>-536.79683482837675</v>
      </c>
      <c r="D252" s="279">
        <f>IF(ISNUMBER($F252)*SUM(F252:F263)&lt;&gt;0,VLOOKUP($J252,'Table 1'!$B$13:$C$33,2,FALSE)/12*1000*Study_MW,0)</f>
        <v>192109.55265178316</v>
      </c>
      <c r="E252" s="279">
        <f t="shared" si="48"/>
        <v>191572.75581695477</v>
      </c>
      <c r="F252" s="278">
        <f>IF(J252&gt;2036,F240*IF(AND(MONTH(B252)=2,OR(J240=2036,J240=2040)),28/29,1),INDEX([8]Delta!$F$1:$EE$65554,$L$14,$I252))</f>
        <v>1002.819</v>
      </c>
      <c r="G252" s="280">
        <f t="shared" si="45"/>
        <v>191.03423032167797</v>
      </c>
      <c r="I252" s="81">
        <f t="shared" si="57"/>
        <v>129</v>
      </c>
      <c r="J252" s="90">
        <f t="shared" si="50"/>
        <v>2037</v>
      </c>
      <c r="K252" s="99">
        <f t="shared" si="56"/>
        <v>50375</v>
      </c>
      <c r="M252" s="57">
        <v>2.1999999999999999E-2</v>
      </c>
      <c r="O252" s="272"/>
      <c r="P252" s="272"/>
      <c r="T252" s="272"/>
    </row>
    <row r="253" spans="2:20" outlineLevel="1">
      <c r="B253" s="292">
        <f t="shared" si="47"/>
        <v>50406</v>
      </c>
      <c r="C253" s="281">
        <f t="shared" ref="C253:C264" si="58">(C241*(1+M253))*IF(AND(MONTH(K253)=2,OR(J241=2036,J241=2040)),28/29,1)</f>
        <v>-610.30178385550607</v>
      </c>
      <c r="D253" s="282">
        <f>IF(ISNUMBER($F253)*SUM(F253:F264)&lt;&gt;0,VLOOKUP($J253,'Table 1'!$B$13:$C$33,2,FALSE)/12*1000*Study_MW,0)</f>
        <v>196327.62040944613</v>
      </c>
      <c r="E253" s="282">
        <f t="shared" ref="E253:E264" si="59">C253+D253</f>
        <v>195717.31862559062</v>
      </c>
      <c r="F253" s="281">
        <f>IF(J253&gt;2036,F241*IF(AND(MONTH(B253)=2,OR(J241=2036,J241=2040)),28/29,1),INDEX([8]Delta!$F$1:$EE$65554,$L$14,$I253))</f>
        <v>1203.079</v>
      </c>
      <c r="G253" s="283">
        <f t="shared" ref="G253:G264" si="60">IFERROR(E253/$F253,0)</f>
        <v>162.6803548441878</v>
      </c>
      <c r="I253" s="77">
        <f>I133</f>
        <v>1</v>
      </c>
      <c r="J253" s="90">
        <f t="shared" ref="J253:J264" si="61">YEAR(B253)</f>
        <v>2038</v>
      </c>
      <c r="K253" s="91">
        <f t="shared" ref="K253:K264" si="62">IF(ISNUMBER(F253),IF(F253&lt;&gt;0,B253,""),"")</f>
        <v>50406</v>
      </c>
      <c r="M253" s="57">
        <v>2.1999999999999999E-2</v>
      </c>
      <c r="O253" s="272"/>
      <c r="P253" s="272"/>
      <c r="T253" s="272"/>
    </row>
    <row r="254" spans="2:20" outlineLevel="1">
      <c r="B254" s="293">
        <f t="shared" si="47"/>
        <v>50437</v>
      </c>
      <c r="C254" s="275">
        <f t="shared" si="58"/>
        <v>-564.14915528593167</v>
      </c>
      <c r="D254" s="276">
        <f>IF(ISNUMBER($F254)*SUM(F254:F265)&lt;&gt;0,VLOOKUP($J254,'Table 1'!$B$13:$C$33,2,FALSE)/12*1000*Study_MW,0)</f>
        <v>196327.62040944613</v>
      </c>
      <c r="E254" s="276">
        <f t="shared" si="59"/>
        <v>195763.47125416019</v>
      </c>
      <c r="F254" s="275">
        <f>IF(J254&gt;2036,F242*IF(AND(MONTH(B254)=2,OR(J242=2036,J242=2040)),28/29,1),INDEX([8]Delta!$F$1:$EE$65554,$L$14,$I254))</f>
        <v>1346.52</v>
      </c>
      <c r="G254" s="277">
        <f t="shared" si="60"/>
        <v>145.38474828012966</v>
      </c>
      <c r="I254" s="94">
        <f t="shared" si="57"/>
        <v>2</v>
      </c>
      <c r="J254" s="90">
        <f t="shared" si="61"/>
        <v>2038</v>
      </c>
      <c r="K254" s="95">
        <f t="shared" si="62"/>
        <v>50437</v>
      </c>
      <c r="M254" s="57">
        <v>2.1999999999999999E-2</v>
      </c>
      <c r="O254" s="272"/>
      <c r="P254" s="272"/>
      <c r="T254" s="272"/>
    </row>
    <row r="255" spans="2:20" outlineLevel="1">
      <c r="B255" s="293">
        <f t="shared" si="47"/>
        <v>50465</v>
      </c>
      <c r="C255" s="275">
        <f t="shared" si="58"/>
        <v>-873.49233308912255</v>
      </c>
      <c r="D255" s="276">
        <f>IF(ISNUMBER($F255)*SUM(F255:F266)&lt;&gt;0,VLOOKUP($J255,'Table 1'!$B$13:$C$33,2,FALSE)/12*1000*Study_MW,0)</f>
        <v>196327.62040944613</v>
      </c>
      <c r="E255" s="276">
        <f t="shared" si="59"/>
        <v>195454.12807635701</v>
      </c>
      <c r="F255" s="275">
        <f>IF(J255&gt;2036,F243*IF(AND(MONTH(B255)=2,OR(J243=2036,J243=2040)),28/29,1),INDEX([8]Delta!$F$1:$EE$65554,$L$14,$I255))</f>
        <v>2097.15</v>
      </c>
      <c r="G255" s="277">
        <f t="shared" si="60"/>
        <v>93.199879873331426</v>
      </c>
      <c r="I255" s="94">
        <f t="shared" si="57"/>
        <v>3</v>
      </c>
      <c r="J255" s="90">
        <f t="shared" si="61"/>
        <v>2038</v>
      </c>
      <c r="K255" s="95">
        <f t="shared" si="62"/>
        <v>50465</v>
      </c>
      <c r="M255" s="57">
        <v>2.1999999999999999E-2</v>
      </c>
      <c r="O255" s="272"/>
      <c r="P255" s="272"/>
      <c r="T255" s="272"/>
    </row>
    <row r="256" spans="2:20" outlineLevel="1">
      <c r="B256" s="293">
        <f t="shared" si="47"/>
        <v>50496</v>
      </c>
      <c r="C256" s="275">
        <f t="shared" si="58"/>
        <v>-928.06732667250935</v>
      </c>
      <c r="D256" s="276">
        <f>IF(ISNUMBER($F256)*SUM(F256:F267)&lt;&gt;0,VLOOKUP($J256,'Table 1'!$B$13:$C$33,2,FALSE)/12*1000*Study_MW,0)</f>
        <v>196327.62040944613</v>
      </c>
      <c r="E256" s="276">
        <f t="shared" si="59"/>
        <v>195399.55308277361</v>
      </c>
      <c r="F256" s="275">
        <f>IF(J256&gt;2036,F244*IF(AND(MONTH(B256)=2,OR(J244=2036,J244=2040)),28/29,1),INDEX([8]Delta!$F$1:$EE$65554,$L$14,$I256))</f>
        <v>2422.14</v>
      </c>
      <c r="G256" s="277">
        <f t="shared" si="60"/>
        <v>80.67227868032964</v>
      </c>
      <c r="I256" s="94">
        <f t="shared" si="57"/>
        <v>4</v>
      </c>
      <c r="J256" s="90">
        <f t="shared" si="61"/>
        <v>2038</v>
      </c>
      <c r="K256" s="95">
        <f t="shared" si="62"/>
        <v>50496</v>
      </c>
      <c r="M256" s="57">
        <v>2.1999999999999999E-2</v>
      </c>
      <c r="O256" s="272"/>
      <c r="P256" s="272"/>
      <c r="T256" s="272"/>
    </row>
    <row r="257" spans="2:20" outlineLevel="1">
      <c r="B257" s="293">
        <f t="shared" si="47"/>
        <v>50526</v>
      </c>
      <c r="C257" s="275">
        <f t="shared" si="58"/>
        <v>-1262.4534887878156</v>
      </c>
      <c r="D257" s="276">
        <f>IF(ISNUMBER($F257)*SUM(F257:F268)&lt;&gt;0,VLOOKUP($J257,'Table 1'!$B$13:$C$33,2,FALSE)/12*1000*Study_MW,0)</f>
        <v>196327.62040944613</v>
      </c>
      <c r="E257" s="276">
        <f t="shared" si="59"/>
        <v>195065.16692065832</v>
      </c>
      <c r="F257" s="275">
        <f>IF(J257&gt;2036,F245*IF(AND(MONTH(B257)=2,OR(J245=2036,J245=2040)),28/29,1),INDEX([8]Delta!$F$1:$EE$65554,$L$14,$I257))</f>
        <v>2803.8879999999999</v>
      </c>
      <c r="G257" s="277">
        <f t="shared" si="60"/>
        <v>69.569528783124838</v>
      </c>
      <c r="I257" s="94">
        <f t="shared" si="57"/>
        <v>5</v>
      </c>
      <c r="J257" s="90">
        <f t="shared" si="61"/>
        <v>2038</v>
      </c>
      <c r="K257" s="95">
        <f t="shared" si="62"/>
        <v>50526</v>
      </c>
      <c r="M257" s="57">
        <v>2.1999999999999999E-2</v>
      </c>
      <c r="O257" s="272"/>
      <c r="P257" s="272"/>
      <c r="T257" s="272"/>
    </row>
    <row r="258" spans="2:20" outlineLevel="1">
      <c r="B258" s="293">
        <f t="shared" si="47"/>
        <v>50557</v>
      </c>
      <c r="C258" s="275">
        <f t="shared" si="58"/>
        <v>-1777.4663464625892</v>
      </c>
      <c r="D258" s="276">
        <f>IF(ISNUMBER($F258)*SUM(F258:F269)&lt;&gt;0,VLOOKUP($J258,'Table 1'!$B$13:$C$33,2,FALSE)/12*1000*Study_MW,0)</f>
        <v>196327.62040944613</v>
      </c>
      <c r="E258" s="276">
        <f t="shared" si="59"/>
        <v>194550.15406298355</v>
      </c>
      <c r="F258" s="275">
        <f>IF(J258&gt;2036,F246*IF(AND(MONTH(B258)=2,OR(J246=2036,J246=2040)),28/29,1),INDEX([8]Delta!$F$1:$EE$65554,$L$14,$I258))</f>
        <v>2978.79</v>
      </c>
      <c r="G258" s="277">
        <f t="shared" si="60"/>
        <v>65.311805821485748</v>
      </c>
      <c r="I258" s="94">
        <f t="shared" si="57"/>
        <v>6</v>
      </c>
      <c r="J258" s="90">
        <f t="shared" si="61"/>
        <v>2038</v>
      </c>
      <c r="K258" s="95">
        <f t="shared" si="62"/>
        <v>50557</v>
      </c>
      <c r="M258" s="57">
        <v>2.1999999999999999E-2</v>
      </c>
      <c r="O258" s="272"/>
      <c r="P258" s="272"/>
      <c r="T258" s="272"/>
    </row>
    <row r="259" spans="2:20" outlineLevel="1">
      <c r="B259" s="293">
        <f t="shared" si="47"/>
        <v>50587</v>
      </c>
      <c r="C259" s="275">
        <f t="shared" si="58"/>
        <v>-1824.8508815587754</v>
      </c>
      <c r="D259" s="276">
        <f>IF(ISNUMBER($F259)*SUM(F259:F270)&lt;&gt;0,VLOOKUP($J259,'Table 1'!$B$13:$C$33,2,FALSE)/12*1000*Study_MW,0)</f>
        <v>196327.62040944613</v>
      </c>
      <c r="E259" s="276">
        <f t="shared" si="59"/>
        <v>194502.76952788734</v>
      </c>
      <c r="F259" s="275">
        <f>IF(J259&gt;2036,F247*IF(AND(MONTH(B259)=2,OR(J247=2036,J247=2040)),28/29,1),INDEX([8]Delta!$F$1:$EE$65554,$L$14,$I259))</f>
        <v>2696.2249999999999</v>
      </c>
      <c r="G259" s="277">
        <f t="shared" si="60"/>
        <v>72.138923690673948</v>
      </c>
      <c r="I259" s="94">
        <f t="shared" si="57"/>
        <v>7</v>
      </c>
      <c r="J259" s="90">
        <f t="shared" si="61"/>
        <v>2038</v>
      </c>
      <c r="K259" s="95">
        <f t="shared" si="62"/>
        <v>50587</v>
      </c>
      <c r="M259" s="57">
        <v>2.1999999999999999E-2</v>
      </c>
      <c r="O259" s="272"/>
      <c r="P259" s="272"/>
    </row>
    <row r="260" spans="2:20" outlineLevel="1">
      <c r="B260" s="293">
        <f t="shared" si="47"/>
        <v>50618</v>
      </c>
      <c r="C260" s="275">
        <f t="shared" si="58"/>
        <v>-2251.467658661375</v>
      </c>
      <c r="D260" s="276">
        <f>IF(ISNUMBER($F260)*SUM(F260:F271)&lt;&gt;0,VLOOKUP($J260,'Table 1'!$B$13:$C$33,2,FALSE)/12*1000*Study_MW,0)</f>
        <v>196327.62040944613</v>
      </c>
      <c r="E260" s="276">
        <f t="shared" si="59"/>
        <v>194076.15275078476</v>
      </c>
      <c r="F260" s="275">
        <f>IF(J260&gt;2036,F248*IF(AND(MONTH(B260)=2,OR(J248=2036,J248=2040)),28/29,1),INDEX([8]Delta!$F$1:$EE$65554,$L$14,$I260))</f>
        <v>2700.596</v>
      </c>
      <c r="G260" s="277">
        <f t="shared" si="60"/>
        <v>71.864193219120807</v>
      </c>
      <c r="I260" s="94">
        <f t="shared" si="57"/>
        <v>8</v>
      </c>
      <c r="J260" s="90">
        <f t="shared" si="61"/>
        <v>2038</v>
      </c>
      <c r="K260" s="95">
        <f t="shared" si="62"/>
        <v>50618</v>
      </c>
      <c r="M260" s="57">
        <v>2.1999999999999999E-2</v>
      </c>
      <c r="O260" s="272"/>
      <c r="P260" s="272"/>
    </row>
    <row r="261" spans="2:20" outlineLevel="1">
      <c r="B261" s="293">
        <f t="shared" si="47"/>
        <v>50649</v>
      </c>
      <c r="C261" s="275">
        <f t="shared" si="58"/>
        <v>-1474.0982415206588</v>
      </c>
      <c r="D261" s="276">
        <f>IF(ISNUMBER($F261)*SUM(F261:F272)&lt;&gt;0,VLOOKUP($J261,'Table 1'!$B$13:$C$33,2,FALSE)/12*1000*Study_MW,0)</f>
        <v>196327.62040944613</v>
      </c>
      <c r="E261" s="276">
        <f t="shared" si="59"/>
        <v>194853.52216792546</v>
      </c>
      <c r="F261" s="275">
        <f>IF(J261&gt;2036,F249*IF(AND(MONTH(B261)=2,OR(J249=2036,J249=2040)),28/29,1),INDEX([8]Delta!$F$1:$EE$65554,$L$14,$I261))</f>
        <v>2380.56</v>
      </c>
      <c r="G261" s="277">
        <f t="shared" si="60"/>
        <v>81.851968514939955</v>
      </c>
      <c r="I261" s="94">
        <f t="shared" si="57"/>
        <v>9</v>
      </c>
      <c r="J261" s="90">
        <f t="shared" si="61"/>
        <v>2038</v>
      </c>
      <c r="K261" s="95">
        <f t="shared" si="62"/>
        <v>50649</v>
      </c>
      <c r="M261" s="57">
        <v>2.1999999999999999E-2</v>
      </c>
      <c r="O261" s="272"/>
      <c r="P261" s="272"/>
    </row>
    <row r="262" spans="2:20" outlineLevel="1">
      <c r="B262" s="293">
        <f t="shared" si="47"/>
        <v>50679</v>
      </c>
      <c r="C262" s="275">
        <f t="shared" si="58"/>
        <v>-1041.1032431533749</v>
      </c>
      <c r="D262" s="276">
        <f>IF(ISNUMBER($F262)*SUM(F262:F273)&lt;&gt;0,VLOOKUP($J262,'Table 1'!$B$13:$C$33,2,FALSE)/12*1000*Study_MW,0)</f>
        <v>196327.62040944613</v>
      </c>
      <c r="E262" s="276">
        <f t="shared" si="59"/>
        <v>195286.51716629276</v>
      </c>
      <c r="F262" s="275">
        <f>IF(J262&gt;2036,F250*IF(AND(MONTH(B262)=2,OR(J250=2036,J250=2040)),28/29,1),INDEX([8]Delta!$F$1:$EE$65554,$L$14,$I262))</f>
        <v>1929.905</v>
      </c>
      <c r="G262" s="277">
        <f t="shared" si="60"/>
        <v>101.18970476074873</v>
      </c>
      <c r="I262" s="94">
        <f t="shared" si="57"/>
        <v>10</v>
      </c>
      <c r="J262" s="90">
        <f t="shared" si="61"/>
        <v>2038</v>
      </c>
      <c r="K262" s="95">
        <f t="shared" si="62"/>
        <v>50679</v>
      </c>
      <c r="M262" s="57">
        <v>2.1999999999999999E-2</v>
      </c>
    </row>
    <row r="263" spans="2:20" outlineLevel="1">
      <c r="B263" s="293">
        <f t="shared" si="47"/>
        <v>50710</v>
      </c>
      <c r="C263" s="275">
        <f t="shared" si="58"/>
        <v>-624.51732205081385</v>
      </c>
      <c r="D263" s="276">
        <f>IF(ISNUMBER($F263)*SUM(F263:F274)&lt;&gt;0,VLOOKUP($J263,'Table 1'!$B$13:$C$33,2,FALSE)/12*1000*Study_MW,0)</f>
        <v>196327.62040944613</v>
      </c>
      <c r="E263" s="276">
        <f t="shared" si="59"/>
        <v>195703.10308739531</v>
      </c>
      <c r="F263" s="275">
        <f>IF(J263&gt;2036,F251*IF(AND(MONTH(B263)=2,OR(J251=2036,J251=2040)),28/29,1),INDEX([8]Delta!$F$1:$EE$65554,$L$14,$I263))</f>
        <v>1299.8699999999999</v>
      </c>
      <c r="G263" s="277">
        <f t="shared" si="60"/>
        <v>150.55590411917757</v>
      </c>
      <c r="I263" s="94">
        <f t="shared" si="57"/>
        <v>11</v>
      </c>
      <c r="J263" s="90">
        <f t="shared" si="61"/>
        <v>2038</v>
      </c>
      <c r="K263" s="95">
        <f t="shared" si="62"/>
        <v>50710</v>
      </c>
      <c r="M263" s="57">
        <v>2.1999999999999999E-2</v>
      </c>
    </row>
    <row r="264" spans="2:20" outlineLevel="1">
      <c r="B264" s="294">
        <f t="shared" si="47"/>
        <v>50740</v>
      </c>
      <c r="C264" s="278">
        <f t="shared" si="58"/>
        <v>-548.60636519460104</v>
      </c>
      <c r="D264" s="279">
        <f>IF(ISNUMBER($F264)*SUM(F264:F275)&lt;&gt;0,VLOOKUP($J264,'Table 1'!$B$13:$C$33,2,FALSE)/12*1000*Study_MW,0)</f>
        <v>196327.62040944613</v>
      </c>
      <c r="E264" s="279">
        <f t="shared" si="59"/>
        <v>195779.01404425153</v>
      </c>
      <c r="F264" s="278">
        <f>IF(J264&gt;2036,F252*IF(AND(MONTH(B264)=2,OR(J252=2036,J252=2040)),28/29,1),INDEX([8]Delta!$F$1:$EE$65554,$L$14,$I264))</f>
        <v>1002.819</v>
      </c>
      <c r="G264" s="280">
        <f t="shared" si="60"/>
        <v>195.22866443919744</v>
      </c>
      <c r="I264" s="81">
        <f t="shared" si="57"/>
        <v>12</v>
      </c>
      <c r="J264" s="90">
        <f t="shared" si="61"/>
        <v>2038</v>
      </c>
      <c r="K264" s="99">
        <f t="shared" si="62"/>
        <v>50740</v>
      </c>
      <c r="M264" s="57">
        <v>2.1999999999999999E-2</v>
      </c>
    </row>
    <row r="265" spans="2:20">
      <c r="B265" s="100"/>
      <c r="K265" s="90"/>
    </row>
    <row r="266" spans="2:20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L21" sqref="L21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3" width="9.33203125" style="188"/>
    <col min="14" max="14" width="9.33203125" style="243"/>
    <col min="15" max="16384" width="9.33203125" style="188"/>
  </cols>
  <sheetData>
    <row r="1" spans="2:17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7" ht="15.75">
      <c r="B2" s="186" t="s">
        <v>156</v>
      </c>
      <c r="C2" s="187"/>
      <c r="D2" s="187"/>
      <c r="E2" s="187"/>
      <c r="F2" s="187"/>
      <c r="G2" s="187"/>
      <c r="H2" s="187"/>
      <c r="I2" s="187"/>
      <c r="J2" s="187"/>
    </row>
    <row r="3" spans="2:17" ht="15.75">
      <c r="B3" s="186" t="str">
        <f>TEXT($C$63,"0%")&amp;" Capacity Factor"</f>
        <v>41% Capacity Factor</v>
      </c>
      <c r="C3" s="187"/>
      <c r="D3" s="187"/>
      <c r="E3" s="187"/>
      <c r="F3" s="187"/>
      <c r="G3" s="187"/>
      <c r="H3" s="187"/>
      <c r="I3" s="187"/>
      <c r="J3" s="187"/>
    </row>
    <row r="4" spans="2:17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7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</row>
    <row r="6" spans="2:17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7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7" ht="6" customHeight="1">
      <c r="K8" s="190"/>
    </row>
    <row r="9" spans="2:17" ht="15.75">
      <c r="B9" s="60" t="str">
        <f>C52</f>
        <v>2017 IRP Wyoming Wind Resource - 41% Capacity Factor</v>
      </c>
      <c r="C9" s="190"/>
      <c r="E9" s="190"/>
      <c r="F9" s="190"/>
      <c r="G9" s="190"/>
      <c r="H9" s="190"/>
      <c r="I9" s="190"/>
      <c r="J9" s="190"/>
      <c r="K9" s="190"/>
      <c r="N9" s="188"/>
    </row>
    <row r="10" spans="2:17">
      <c r="B10" s="197">
        <v>2016</v>
      </c>
      <c r="C10" s="198">
        <f>C55</f>
        <v>1637</v>
      </c>
      <c r="D10" s="199">
        <f>C10*$C$62</f>
        <v>115.6947435682565</v>
      </c>
      <c r="E10" s="199">
        <f>C56</f>
        <v>37.565582271006477</v>
      </c>
      <c r="F10" s="200">
        <f t="shared" ref="F10:F36" si="0">(D10+E10)/(8.76*$C$63)</f>
        <v>42.464735403439889</v>
      </c>
      <c r="G10" s="200">
        <f>C58</f>
        <v>0.65</v>
      </c>
      <c r="H10" s="274">
        <f>C59</f>
        <v>-17.762272248602351</v>
      </c>
      <c r="I10" s="201">
        <f>F10+H10+G10</f>
        <v>25.352463154837537</v>
      </c>
      <c r="J10" s="201">
        <f>ROUND(I10*$C$63*8.76,2)</f>
        <v>91.5</v>
      </c>
      <c r="K10" s="199">
        <f>$C$57</f>
        <v>0.57299999999999995</v>
      </c>
      <c r="N10" s="244"/>
    </row>
    <row r="11" spans="2:17">
      <c r="B11" s="197">
        <f t="shared" ref="B11:B36" si="1">B10+1</f>
        <v>2017</v>
      </c>
      <c r="C11" s="203"/>
      <c r="D11" s="199">
        <f>ROUND(D10*(1+$D66),2)</f>
        <v>118.01</v>
      </c>
      <c r="E11" s="199">
        <f>ROUND(E10*(1+$D66),2)</f>
        <v>38.32</v>
      </c>
      <c r="F11" s="200">
        <f t="shared" si="0"/>
        <v>43.315267987764337</v>
      </c>
      <c r="G11" s="199">
        <f>ROUND(G10*(1+$D66),2)</f>
        <v>0.66</v>
      </c>
      <c r="H11" s="199">
        <f>ROUND(H10*(1+$D66),2)</f>
        <v>-18.12</v>
      </c>
      <c r="I11" s="201">
        <f>F11+H11+G11</f>
        <v>25.855267987764336</v>
      </c>
      <c r="J11" s="201">
        <f t="shared" ref="J11:J36" si="2">ROUND(I11*$C$63*8.76,2)</f>
        <v>93.31</v>
      </c>
      <c r="K11" s="199">
        <f>ROUND(K10*(1+$D66),2)</f>
        <v>0.57999999999999996</v>
      </c>
      <c r="N11" s="244"/>
    </row>
    <row r="12" spans="2:17">
      <c r="B12" s="210">
        <f t="shared" si="1"/>
        <v>2018</v>
      </c>
      <c r="C12" s="211"/>
      <c r="D12" s="199">
        <f t="shared" ref="D12:G19" si="3">ROUND(D11*(1+$D67),2)</f>
        <v>120.25</v>
      </c>
      <c r="E12" s="199">
        <f t="shared" si="3"/>
        <v>39.049999999999997</v>
      </c>
      <c r="F12" s="201">
        <f t="shared" si="0"/>
        <v>44.138183269051737</v>
      </c>
      <c r="G12" s="199">
        <f t="shared" si="3"/>
        <v>0.67</v>
      </c>
      <c r="H12" s="199">
        <f t="shared" ref="H12" si="4">ROUND(H11*(1+$D67),2)</f>
        <v>-18.46</v>
      </c>
      <c r="I12" s="201">
        <f t="shared" ref="I12:I36" si="5">F12+H12+G12</f>
        <v>26.348183269051738</v>
      </c>
      <c r="J12" s="201">
        <f t="shared" si="2"/>
        <v>95.09</v>
      </c>
      <c r="K12" s="199">
        <f t="shared" ref="K12:K19" si="6">ROUND(K11*(1+$D67),2)</f>
        <v>0.59</v>
      </c>
      <c r="L12" s="190"/>
      <c r="N12" s="244"/>
    </row>
    <row r="13" spans="2:17">
      <c r="B13" s="210">
        <f t="shared" si="1"/>
        <v>2019</v>
      </c>
      <c r="C13" s="211"/>
      <c r="D13" s="199">
        <f t="shared" si="3"/>
        <v>122.9</v>
      </c>
      <c r="E13" s="199">
        <f t="shared" si="3"/>
        <v>39.909999999999997</v>
      </c>
      <c r="F13" s="201">
        <f t="shared" si="0"/>
        <v>45.110719510573219</v>
      </c>
      <c r="G13" s="199">
        <f t="shared" si="3"/>
        <v>0.68</v>
      </c>
      <c r="H13" s="199">
        <f t="shared" ref="H13" si="7">ROUND(H12*(1+$D68),2)</f>
        <v>-18.87</v>
      </c>
      <c r="I13" s="201">
        <f t="shared" si="5"/>
        <v>26.920719510573218</v>
      </c>
      <c r="J13" s="201">
        <f t="shared" si="2"/>
        <v>97.16</v>
      </c>
      <c r="K13" s="199">
        <f t="shared" si="6"/>
        <v>0.6</v>
      </c>
      <c r="L13" s="190"/>
      <c r="N13" s="244"/>
    </row>
    <row r="14" spans="2:17">
      <c r="B14" s="210">
        <f t="shared" si="1"/>
        <v>2020</v>
      </c>
      <c r="C14" s="211"/>
      <c r="D14" s="199">
        <f t="shared" si="3"/>
        <v>126.1</v>
      </c>
      <c r="E14" s="199">
        <f t="shared" si="3"/>
        <v>40.950000000000003</v>
      </c>
      <c r="F14" s="201">
        <f t="shared" si="0"/>
        <v>46.285521124262985</v>
      </c>
      <c r="G14" s="199">
        <f t="shared" si="3"/>
        <v>0.7</v>
      </c>
      <c r="H14" s="199">
        <f t="shared" ref="H14" si="8">ROUND(H13*(1+$D69),2)</f>
        <v>-19.36</v>
      </c>
      <c r="I14" s="201">
        <f t="shared" si="5"/>
        <v>27.625521124262985</v>
      </c>
      <c r="J14" s="201">
        <f t="shared" si="2"/>
        <v>99.7</v>
      </c>
      <c r="K14" s="199">
        <f t="shared" si="6"/>
        <v>0.62</v>
      </c>
      <c r="L14" s="190"/>
      <c r="N14" s="244"/>
      <c r="O14" s="207"/>
      <c r="P14" s="208"/>
      <c r="Q14" s="209"/>
    </row>
    <row r="15" spans="2:17">
      <c r="B15" s="210">
        <f t="shared" si="1"/>
        <v>2021</v>
      </c>
      <c r="C15" s="211"/>
      <c r="D15" s="199">
        <f t="shared" si="3"/>
        <v>129.13</v>
      </c>
      <c r="E15" s="199">
        <f t="shared" si="3"/>
        <v>41.93</v>
      </c>
      <c r="F15" s="201">
        <f t="shared" si="0"/>
        <v>47.39659529192712</v>
      </c>
      <c r="G15" s="199">
        <f t="shared" si="3"/>
        <v>0.72</v>
      </c>
      <c r="H15" s="199">
        <f t="shared" ref="H15" si="9">ROUND(H14*(1+$D70),2)</f>
        <v>-19.82</v>
      </c>
      <c r="I15" s="201">
        <f t="shared" si="5"/>
        <v>28.296595291927119</v>
      </c>
      <c r="J15" s="201">
        <f t="shared" si="2"/>
        <v>102.13</v>
      </c>
      <c r="K15" s="199">
        <f t="shared" si="6"/>
        <v>0.63</v>
      </c>
      <c r="L15" s="190"/>
      <c r="N15" s="244"/>
      <c r="O15" s="208"/>
      <c r="P15" s="208"/>
      <c r="Q15" s="209"/>
    </row>
    <row r="16" spans="2:17">
      <c r="B16" s="210">
        <f t="shared" si="1"/>
        <v>2022</v>
      </c>
      <c r="C16" s="211"/>
      <c r="D16" s="199">
        <f t="shared" si="3"/>
        <v>132.1</v>
      </c>
      <c r="E16" s="199">
        <f t="shared" si="3"/>
        <v>42.89</v>
      </c>
      <c r="F16" s="201">
        <f t="shared" si="0"/>
        <v>48.485503391408436</v>
      </c>
      <c r="G16" s="199">
        <f t="shared" si="3"/>
        <v>0.74</v>
      </c>
      <c r="H16" s="199">
        <f t="shared" ref="H16" si="10">ROUND(H15*(1+$D71),2)</f>
        <v>-20.28</v>
      </c>
      <c r="I16" s="201">
        <f t="shared" si="5"/>
        <v>28.945503391408433</v>
      </c>
      <c r="J16" s="201">
        <f t="shared" si="2"/>
        <v>104.47</v>
      </c>
      <c r="K16" s="199">
        <f t="shared" si="6"/>
        <v>0.64</v>
      </c>
      <c r="L16" s="190"/>
      <c r="N16" s="244"/>
    </row>
    <row r="17" spans="2:16">
      <c r="B17" s="210">
        <f t="shared" si="1"/>
        <v>2023</v>
      </c>
      <c r="C17" s="211"/>
      <c r="D17" s="199">
        <f t="shared" si="3"/>
        <v>135.13999999999999</v>
      </c>
      <c r="E17" s="199">
        <f t="shared" si="3"/>
        <v>43.88</v>
      </c>
      <c r="F17" s="201">
        <f t="shared" si="0"/>
        <v>49.602119076118278</v>
      </c>
      <c r="G17" s="199">
        <f t="shared" si="3"/>
        <v>0.76</v>
      </c>
      <c r="H17" s="199">
        <f t="shared" ref="H17" si="11">ROUND(H16*(1+$D72),2)</f>
        <v>-20.75</v>
      </c>
      <c r="I17" s="201">
        <f t="shared" si="5"/>
        <v>29.61211907611828</v>
      </c>
      <c r="J17" s="201">
        <f t="shared" si="2"/>
        <v>106.87</v>
      </c>
      <c r="K17" s="199">
        <f t="shared" si="6"/>
        <v>0.65</v>
      </c>
      <c r="L17" s="190"/>
      <c r="N17" s="244"/>
      <c r="O17" s="207"/>
    </row>
    <row r="18" spans="2:16">
      <c r="B18" s="210">
        <f t="shared" si="1"/>
        <v>2024</v>
      </c>
      <c r="C18" s="211"/>
      <c r="D18" s="199">
        <f t="shared" si="3"/>
        <v>138.25</v>
      </c>
      <c r="E18" s="199">
        <f t="shared" si="3"/>
        <v>44.89</v>
      </c>
      <c r="F18" s="201">
        <f t="shared" si="0"/>
        <v>50.743671587533804</v>
      </c>
      <c r="G18" s="199">
        <f t="shared" si="3"/>
        <v>0.78</v>
      </c>
      <c r="H18" s="199">
        <f t="shared" ref="H18" si="12">ROUND(H17*(1+$D73),2)</f>
        <v>-21.23</v>
      </c>
      <c r="I18" s="201">
        <f t="shared" si="5"/>
        <v>30.293671587533805</v>
      </c>
      <c r="J18" s="201">
        <f t="shared" si="2"/>
        <v>109.33</v>
      </c>
      <c r="K18" s="199">
        <f t="shared" si="6"/>
        <v>0.66</v>
      </c>
      <c r="L18" s="190"/>
      <c r="N18" s="244"/>
    </row>
    <row r="19" spans="2:16">
      <c r="B19" s="210">
        <f t="shared" si="1"/>
        <v>2025</v>
      </c>
      <c r="C19" s="211"/>
      <c r="D19" s="199">
        <f t="shared" si="3"/>
        <v>141.43</v>
      </c>
      <c r="E19" s="199">
        <f t="shared" si="3"/>
        <v>45.92</v>
      </c>
      <c r="F19" s="201">
        <f t="shared" si="0"/>
        <v>51.910160925655013</v>
      </c>
      <c r="G19" s="199">
        <f t="shared" si="3"/>
        <v>0.8</v>
      </c>
      <c r="H19" s="199">
        <f t="shared" ref="H19" si="13">ROUND(H18*(1+$D74),2)</f>
        <v>-21.72</v>
      </c>
      <c r="I19" s="201">
        <f t="shared" si="5"/>
        <v>30.990160925655015</v>
      </c>
      <c r="J19" s="201">
        <f t="shared" si="2"/>
        <v>111.85</v>
      </c>
      <c r="K19" s="199">
        <f t="shared" si="6"/>
        <v>0.68</v>
      </c>
      <c r="L19" s="190"/>
      <c r="N19" s="244"/>
    </row>
    <row r="20" spans="2:16">
      <c r="B20" s="210">
        <f t="shared" si="1"/>
        <v>2026</v>
      </c>
      <c r="C20" s="211"/>
      <c r="D20" s="199">
        <f>ROUND(D19*(1+$G66),2)</f>
        <v>144.68</v>
      </c>
      <c r="E20" s="199">
        <f>ROUND(E19*(1+$G66),2)</f>
        <v>46.98</v>
      </c>
      <c r="F20" s="201">
        <f t="shared" si="0"/>
        <v>53.104357849004742</v>
      </c>
      <c r="G20" s="199">
        <f>ROUND(G19*(1+$G66),2)</f>
        <v>0.82</v>
      </c>
      <c r="H20" s="199">
        <f>ROUND(H19*(1+$G66),2)</f>
        <v>-22.22</v>
      </c>
      <c r="I20" s="201">
        <f t="shared" si="5"/>
        <v>31.704357849004744</v>
      </c>
      <c r="J20" s="201">
        <f t="shared" si="2"/>
        <v>114.42</v>
      </c>
      <c r="K20" s="199">
        <f>ROUND(K19*(1+$G66),2)</f>
        <v>0.7</v>
      </c>
      <c r="L20" s="190"/>
      <c r="N20" s="244"/>
      <c r="P20" s="241"/>
    </row>
    <row r="21" spans="2:16">
      <c r="B21" s="210">
        <f t="shared" si="1"/>
        <v>2027</v>
      </c>
      <c r="C21" s="211"/>
      <c r="D21" s="199">
        <f t="shared" ref="D21:G28" si="14">ROUND(D20*(1+$G67),2)</f>
        <v>148.01</v>
      </c>
      <c r="E21" s="199">
        <f t="shared" si="14"/>
        <v>48.06</v>
      </c>
      <c r="F21" s="201">
        <f t="shared" si="0"/>
        <v>54.326262357583012</v>
      </c>
      <c r="G21" s="199">
        <f t="shared" si="14"/>
        <v>0.84</v>
      </c>
      <c r="H21" s="199">
        <f t="shared" ref="H21" si="15">ROUND(H20*(1+$G67),2)</f>
        <v>-22.73</v>
      </c>
      <c r="I21" s="201">
        <f t="shared" si="5"/>
        <v>32.436262357583011</v>
      </c>
      <c r="J21" s="201">
        <f t="shared" si="2"/>
        <v>117.07</v>
      </c>
      <c r="K21" s="199">
        <f t="shared" ref="K21:K28" si="16">ROUND(K20*(1+$G67),2)</f>
        <v>0.72</v>
      </c>
      <c r="L21" s="190"/>
      <c r="N21" s="244"/>
    </row>
    <row r="22" spans="2:16">
      <c r="B22" s="210">
        <f t="shared" si="1"/>
        <v>2028</v>
      </c>
      <c r="C22" s="211"/>
      <c r="D22" s="199">
        <f t="shared" si="14"/>
        <v>151.41</v>
      </c>
      <c r="E22" s="199">
        <f t="shared" si="14"/>
        <v>49.17</v>
      </c>
      <c r="F22" s="201">
        <f t="shared" si="0"/>
        <v>55.575874451389808</v>
      </c>
      <c r="G22" s="199">
        <f t="shared" si="14"/>
        <v>0.86</v>
      </c>
      <c r="H22" s="199">
        <f t="shared" ref="H22" si="17">ROUND(H21*(1+$G68),2)</f>
        <v>-23.25</v>
      </c>
      <c r="I22" s="201">
        <f t="shared" si="5"/>
        <v>33.185874451389807</v>
      </c>
      <c r="J22" s="201">
        <f t="shared" si="2"/>
        <v>119.77</v>
      </c>
      <c r="K22" s="199">
        <f t="shared" si="16"/>
        <v>0.74</v>
      </c>
      <c r="L22" s="190"/>
      <c r="N22" s="244"/>
    </row>
    <row r="23" spans="2:16">
      <c r="B23" s="210">
        <f t="shared" si="1"/>
        <v>2029</v>
      </c>
      <c r="C23" s="211"/>
      <c r="D23" s="199">
        <f t="shared" si="14"/>
        <v>154.88999999999999</v>
      </c>
      <c r="E23" s="199">
        <f t="shared" si="14"/>
        <v>50.3</v>
      </c>
      <c r="F23" s="201">
        <f t="shared" si="0"/>
        <v>56.853194130425145</v>
      </c>
      <c r="G23" s="199">
        <f t="shared" si="14"/>
        <v>0.88</v>
      </c>
      <c r="H23" s="199">
        <f t="shared" ref="H23" si="18">ROUND(H22*(1+$G69),2)</f>
        <v>-23.78</v>
      </c>
      <c r="I23" s="201">
        <f t="shared" si="5"/>
        <v>33.953194130425146</v>
      </c>
      <c r="J23" s="201">
        <f t="shared" si="2"/>
        <v>122.54</v>
      </c>
      <c r="K23" s="199">
        <f t="shared" si="16"/>
        <v>0.76</v>
      </c>
      <c r="L23" s="190"/>
      <c r="N23" s="244"/>
    </row>
    <row r="24" spans="2:16">
      <c r="B24" s="210">
        <f t="shared" si="1"/>
        <v>2030</v>
      </c>
      <c r="C24" s="204"/>
      <c r="D24" s="205">
        <f t="shared" si="14"/>
        <v>158.44999999999999</v>
      </c>
      <c r="E24" s="205">
        <f t="shared" si="14"/>
        <v>51.46</v>
      </c>
      <c r="F24" s="206">
        <f t="shared" si="0"/>
        <v>58.160992153211865</v>
      </c>
      <c r="G24" s="205">
        <f t="shared" si="14"/>
        <v>0.9</v>
      </c>
      <c r="H24" s="205">
        <f t="shared" ref="H24" si="19">ROUND(H23*(1+$G70),2)</f>
        <v>-24.33</v>
      </c>
      <c r="I24" s="206">
        <f t="shared" si="5"/>
        <v>34.730992153211865</v>
      </c>
      <c r="J24" s="206">
        <f t="shared" si="2"/>
        <v>125.35</v>
      </c>
      <c r="K24" s="205">
        <f t="shared" si="16"/>
        <v>0.78</v>
      </c>
      <c r="L24" s="190"/>
      <c r="N24" s="244"/>
    </row>
    <row r="25" spans="2:16">
      <c r="B25" s="210">
        <f t="shared" si="1"/>
        <v>2031</v>
      </c>
      <c r="C25" s="211"/>
      <c r="D25" s="199">
        <f t="shared" si="14"/>
        <v>162.09</v>
      </c>
      <c r="E25" s="199">
        <f t="shared" si="14"/>
        <v>52.64</v>
      </c>
      <c r="F25" s="201">
        <f t="shared" si="0"/>
        <v>59.496497761227118</v>
      </c>
      <c r="G25" s="199">
        <f t="shared" si="14"/>
        <v>0.92</v>
      </c>
      <c r="H25" s="199">
        <f t="shared" ref="H25" si="20">ROUND(H24*(1+$G71),2)</f>
        <v>-24.89</v>
      </c>
      <c r="I25" s="201">
        <f t="shared" si="5"/>
        <v>35.52649776122712</v>
      </c>
      <c r="J25" s="201">
        <f t="shared" si="2"/>
        <v>128.22</v>
      </c>
      <c r="K25" s="199">
        <f t="shared" si="16"/>
        <v>0.8</v>
      </c>
      <c r="L25" s="190"/>
      <c r="N25" s="244"/>
    </row>
    <row r="26" spans="2:16">
      <c r="B26" s="210">
        <f t="shared" si="1"/>
        <v>2032</v>
      </c>
      <c r="C26" s="211"/>
      <c r="D26" s="199">
        <f t="shared" si="14"/>
        <v>165.66</v>
      </c>
      <c r="E26" s="199">
        <f t="shared" si="14"/>
        <v>53.8</v>
      </c>
      <c r="F26" s="201">
        <f t="shared" si="0"/>
        <v>60.807066542536681</v>
      </c>
      <c r="G26" s="199">
        <f t="shared" si="14"/>
        <v>0.94</v>
      </c>
      <c r="H26" s="199">
        <f t="shared" ref="H26" si="21">ROUND(H25*(1+$G72),2)</f>
        <v>-25.44</v>
      </c>
      <c r="I26" s="201">
        <f t="shared" si="5"/>
        <v>36.307066542536674</v>
      </c>
      <c r="J26" s="201">
        <f t="shared" si="2"/>
        <v>131.04</v>
      </c>
      <c r="K26" s="199">
        <f t="shared" si="16"/>
        <v>0.82</v>
      </c>
      <c r="L26" s="190"/>
      <c r="N26" s="244"/>
    </row>
    <row r="27" spans="2:16">
      <c r="B27" s="210">
        <f t="shared" si="1"/>
        <v>2033</v>
      </c>
      <c r="C27" s="211"/>
      <c r="D27" s="199">
        <f t="shared" si="14"/>
        <v>169.3</v>
      </c>
      <c r="E27" s="199">
        <f t="shared" si="14"/>
        <v>54.98</v>
      </c>
      <c r="F27" s="201">
        <f t="shared" si="0"/>
        <v>62.142572150551935</v>
      </c>
      <c r="G27" s="199">
        <f t="shared" si="14"/>
        <v>0.96</v>
      </c>
      <c r="H27" s="199">
        <f t="shared" ref="H27" si="22">ROUND(H26*(1+$G73),2)</f>
        <v>-26</v>
      </c>
      <c r="I27" s="201">
        <f t="shared" si="5"/>
        <v>37.102572150551936</v>
      </c>
      <c r="J27" s="201">
        <f t="shared" si="2"/>
        <v>133.91</v>
      </c>
      <c r="K27" s="199">
        <f t="shared" si="16"/>
        <v>0.84</v>
      </c>
      <c r="L27" s="190"/>
      <c r="N27" s="244"/>
    </row>
    <row r="28" spans="2:16">
      <c r="B28" s="210">
        <f t="shared" si="1"/>
        <v>2034</v>
      </c>
      <c r="C28" s="211"/>
      <c r="D28" s="199">
        <f t="shared" si="14"/>
        <v>173.19</v>
      </c>
      <c r="E28" s="199">
        <f t="shared" si="14"/>
        <v>56.24</v>
      </c>
      <c r="F28" s="201">
        <f t="shared" si="0"/>
        <v>63.569512789821346</v>
      </c>
      <c r="G28" s="199">
        <f t="shared" si="14"/>
        <v>0.98</v>
      </c>
      <c r="H28" s="199">
        <f t="shared" ref="H28" si="23">ROUND(H27*(1+$G74),2)</f>
        <v>-26.6</v>
      </c>
      <c r="I28" s="201">
        <f t="shared" si="5"/>
        <v>37.949512789821341</v>
      </c>
      <c r="J28" s="201">
        <f t="shared" si="2"/>
        <v>136.96</v>
      </c>
      <c r="K28" s="199">
        <f t="shared" si="16"/>
        <v>0.86</v>
      </c>
      <c r="L28" s="190"/>
      <c r="N28" s="244"/>
    </row>
    <row r="29" spans="2:16">
      <c r="B29" s="210">
        <f t="shared" si="1"/>
        <v>2035</v>
      </c>
      <c r="C29" s="211"/>
      <c r="D29" s="199">
        <f>ROUND(D28*(1+$K66),2)</f>
        <v>177.17</v>
      </c>
      <c r="E29" s="199">
        <f>ROUND(E28*(1+$K66),2)</f>
        <v>57.53</v>
      </c>
      <c r="F29" s="201">
        <f t="shared" si="0"/>
        <v>65.02970253136499</v>
      </c>
      <c r="G29" s="199">
        <f>ROUND(G28*(1+$K66),2)</f>
        <v>1</v>
      </c>
      <c r="H29" s="199">
        <f>ROUND(H28*(1+$K66),2)</f>
        <v>-27.21</v>
      </c>
      <c r="I29" s="201">
        <f t="shared" si="5"/>
        <v>38.819702531364989</v>
      </c>
      <c r="J29" s="201">
        <f t="shared" si="2"/>
        <v>140.1</v>
      </c>
      <c r="K29" s="199">
        <f>ROUND(K28*(1+$K66),2)</f>
        <v>0.88</v>
      </c>
      <c r="L29" s="190"/>
      <c r="N29" s="244"/>
    </row>
    <row r="30" spans="2:16">
      <c r="B30" s="210">
        <f t="shared" si="1"/>
        <v>2036</v>
      </c>
      <c r="C30" s="211"/>
      <c r="D30" s="199">
        <f t="shared" ref="D30:G36" si="24">ROUND(D29*(1+$K67),2)</f>
        <v>181.24</v>
      </c>
      <c r="E30" s="199">
        <f t="shared" si="24"/>
        <v>58.85</v>
      </c>
      <c r="F30" s="201">
        <f t="shared" si="0"/>
        <v>66.523141375182874</v>
      </c>
      <c r="G30" s="199">
        <f t="shared" si="24"/>
        <v>1.02</v>
      </c>
      <c r="H30" s="199">
        <f t="shared" ref="H30" si="25">ROUND(H29*(1+$K67),2)</f>
        <v>-27.84</v>
      </c>
      <c r="I30" s="201">
        <f t="shared" si="5"/>
        <v>39.703141375182874</v>
      </c>
      <c r="J30" s="201">
        <f t="shared" si="2"/>
        <v>143.29</v>
      </c>
      <c r="K30" s="199">
        <f t="shared" ref="K30:K36" si="26">ROUND(K29*(1+$K67),2)</f>
        <v>0.9</v>
      </c>
      <c r="L30" s="190"/>
      <c r="N30" s="244"/>
    </row>
    <row r="31" spans="2:16">
      <c r="B31" s="210">
        <f t="shared" si="1"/>
        <v>2037</v>
      </c>
      <c r="C31" s="211"/>
      <c r="D31" s="199">
        <f t="shared" si="24"/>
        <v>185.23</v>
      </c>
      <c r="E31" s="199">
        <f t="shared" si="24"/>
        <v>60.14</v>
      </c>
      <c r="F31" s="201">
        <f t="shared" si="0"/>
        <v>67.986101875249375</v>
      </c>
      <c r="G31" s="199">
        <f t="shared" si="24"/>
        <v>1.04</v>
      </c>
      <c r="H31" s="199">
        <f t="shared" ref="H31" si="27">ROUND(H30*(1+$K68),2)</f>
        <v>-28.45</v>
      </c>
      <c r="I31" s="201">
        <f t="shared" si="5"/>
        <v>40.576101875249371</v>
      </c>
      <c r="J31" s="201">
        <f t="shared" si="2"/>
        <v>146.44</v>
      </c>
      <c r="K31" s="199">
        <f t="shared" si="26"/>
        <v>0.92</v>
      </c>
      <c r="L31" s="190"/>
      <c r="N31" s="244"/>
    </row>
    <row r="32" spans="2:16">
      <c r="B32" s="210">
        <f t="shared" si="1"/>
        <v>2038</v>
      </c>
      <c r="C32" s="211"/>
      <c r="D32" s="199">
        <f t="shared" si="24"/>
        <v>189.31</v>
      </c>
      <c r="E32" s="199">
        <f t="shared" si="24"/>
        <v>61.46</v>
      </c>
      <c r="F32" s="201">
        <f t="shared" si="0"/>
        <v>69.482311477590116</v>
      </c>
      <c r="G32" s="199">
        <f t="shared" si="24"/>
        <v>1.06</v>
      </c>
      <c r="H32" s="199">
        <f t="shared" ref="H32" si="28">ROUND(H31*(1+$K69),2)</f>
        <v>-29.08</v>
      </c>
      <c r="I32" s="201">
        <f t="shared" si="5"/>
        <v>41.46231147759012</v>
      </c>
      <c r="J32" s="201">
        <f t="shared" si="2"/>
        <v>149.63999999999999</v>
      </c>
      <c r="K32" s="199">
        <f t="shared" si="26"/>
        <v>0.94</v>
      </c>
      <c r="L32" s="190"/>
      <c r="N32" s="244"/>
    </row>
    <row r="33" spans="2:14">
      <c r="B33" s="210">
        <f t="shared" si="1"/>
        <v>2039</v>
      </c>
      <c r="C33" s="211"/>
      <c r="D33" s="199">
        <f t="shared" si="24"/>
        <v>193.47</v>
      </c>
      <c r="E33" s="199">
        <f t="shared" si="24"/>
        <v>62.81</v>
      </c>
      <c r="F33" s="201">
        <f t="shared" si="0"/>
        <v>71.008999423682226</v>
      </c>
      <c r="G33" s="199">
        <f t="shared" si="24"/>
        <v>1.08</v>
      </c>
      <c r="H33" s="199">
        <f t="shared" ref="H33" si="29">ROUND(H32*(1+$K70),2)</f>
        <v>-29.72</v>
      </c>
      <c r="I33" s="201">
        <f t="shared" si="5"/>
        <v>42.368999423682226</v>
      </c>
      <c r="J33" s="201">
        <f t="shared" si="2"/>
        <v>152.91</v>
      </c>
      <c r="K33" s="199">
        <f t="shared" si="26"/>
        <v>0.96</v>
      </c>
      <c r="L33" s="190"/>
      <c r="N33" s="244"/>
    </row>
    <row r="34" spans="2:14">
      <c r="B34" s="210">
        <f t="shared" si="1"/>
        <v>2040</v>
      </c>
      <c r="C34" s="211"/>
      <c r="D34" s="199">
        <f t="shared" si="24"/>
        <v>197.73</v>
      </c>
      <c r="E34" s="199">
        <f t="shared" si="24"/>
        <v>64.19</v>
      </c>
      <c r="F34" s="201">
        <f t="shared" si="0"/>
        <v>72.571707230571434</v>
      </c>
      <c r="G34" s="199">
        <f t="shared" si="24"/>
        <v>1.1000000000000001</v>
      </c>
      <c r="H34" s="199">
        <f t="shared" ref="H34" si="30">ROUND(H33*(1+$K71),2)</f>
        <v>-30.37</v>
      </c>
      <c r="I34" s="201">
        <f t="shared" si="5"/>
        <v>43.301707230571431</v>
      </c>
      <c r="J34" s="201">
        <f t="shared" si="2"/>
        <v>156.28</v>
      </c>
      <c r="K34" s="199">
        <f t="shared" si="26"/>
        <v>0.98</v>
      </c>
      <c r="L34" s="190"/>
      <c r="N34" s="244"/>
    </row>
    <row r="35" spans="2:14">
      <c r="B35" s="210">
        <f t="shared" si="1"/>
        <v>2041</v>
      </c>
      <c r="C35" s="211"/>
      <c r="D35" s="199">
        <f t="shared" si="24"/>
        <v>202.08</v>
      </c>
      <c r="E35" s="199">
        <f t="shared" si="24"/>
        <v>65.599999999999994</v>
      </c>
      <c r="F35" s="201">
        <f t="shared" si="0"/>
        <v>74.167664139734896</v>
      </c>
      <c r="G35" s="199">
        <f t="shared" si="24"/>
        <v>1.1200000000000001</v>
      </c>
      <c r="H35" s="199">
        <f t="shared" ref="H35" si="31">ROUND(H34*(1+$K72),2)</f>
        <v>-31.04</v>
      </c>
      <c r="I35" s="201">
        <f t="shared" si="5"/>
        <v>44.247664139734894</v>
      </c>
      <c r="J35" s="201">
        <f t="shared" si="2"/>
        <v>159.69999999999999</v>
      </c>
      <c r="K35" s="199">
        <f t="shared" si="26"/>
        <v>1</v>
      </c>
      <c r="L35" s="190"/>
      <c r="N35" s="244"/>
    </row>
    <row r="36" spans="2:14">
      <c r="B36" s="210">
        <f t="shared" si="1"/>
        <v>2042</v>
      </c>
      <c r="C36" s="211"/>
      <c r="D36" s="199">
        <f t="shared" si="24"/>
        <v>206.53</v>
      </c>
      <c r="E36" s="199">
        <f t="shared" si="24"/>
        <v>67.040000000000006</v>
      </c>
      <c r="F36" s="201">
        <f t="shared" si="0"/>
        <v>75.799640909695441</v>
      </c>
      <c r="G36" s="199">
        <f t="shared" si="24"/>
        <v>1.1399999999999999</v>
      </c>
      <c r="H36" s="199">
        <f t="shared" ref="H36" si="32">ROUND(H35*(1+$K73),2)</f>
        <v>-31.72</v>
      </c>
      <c r="I36" s="201">
        <f t="shared" si="5"/>
        <v>45.219640909695443</v>
      </c>
      <c r="J36" s="201">
        <f t="shared" si="2"/>
        <v>163.19999999999999</v>
      </c>
      <c r="K36" s="199">
        <f t="shared" si="26"/>
        <v>1.02</v>
      </c>
      <c r="L36" s="190"/>
      <c r="N36" s="244"/>
    </row>
    <row r="37" spans="2:14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4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4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4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4" ht="14.25">
      <c r="B42" s="214" t="s">
        <v>31</v>
      </c>
      <c r="C42" s="215"/>
      <c r="D42" s="215"/>
      <c r="E42" s="215"/>
      <c r="F42" s="215"/>
      <c r="G42" s="215"/>
      <c r="H42" s="215"/>
    </row>
    <row r="44" spans="2:14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4">
      <c r="C45" s="216" t="str">
        <f>C7</f>
        <v>(a)</v>
      </c>
      <c r="D45" s="188" t="s">
        <v>115</v>
      </c>
    </row>
    <row r="46" spans="2:14">
      <c r="C46" s="216" t="str">
        <f>D7</f>
        <v>(b)</v>
      </c>
      <c r="D46" s="201" t="str">
        <f>"= "&amp;C7&amp;" x "&amp;C62</f>
        <v>= (a) x 0.0706748586244695</v>
      </c>
    </row>
    <row r="47" spans="2:14">
      <c r="C47" s="216" t="str">
        <f>F7</f>
        <v>(d)</v>
      </c>
      <c r="D47" s="201" t="str">
        <f>"= ("&amp;$D$7&amp;" + "&amp;$E$7&amp;") /  (8.76 x "&amp;TEXT(C63,"0.0%")&amp;")"</f>
        <v>= ((b) + (c)) /  (8.76 x 41.2%)</v>
      </c>
    </row>
    <row r="48" spans="2:14">
      <c r="C48" s="216" t="str">
        <f>I7</f>
        <v>(g)</v>
      </c>
      <c r="D48" s="201" t="str">
        <f>"= "&amp;$F$7&amp;" + "&amp;$H$7</f>
        <v>= (d) + (f)</v>
      </c>
    </row>
    <row r="49" spans="2:23">
      <c r="C49" s="216" t="str">
        <f>K7</f>
        <v>(h)</v>
      </c>
      <c r="D49" s="104" t="str">
        <f>D44</f>
        <v xml:space="preserve">Plant Costs  - 2017 IRP - Table 6.1 &amp; 6.2 </v>
      </c>
    </row>
    <row r="50" spans="2:23">
      <c r="C50" s="216"/>
      <c r="D50" s="20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3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3">
      <c r="B55" s="104" t="s">
        <v>104</v>
      </c>
      <c r="C55" s="263">
        <v>1637</v>
      </c>
      <c r="D55" s="188" t="s">
        <v>115</v>
      </c>
      <c r="H55" s="188" t="s">
        <v>9</v>
      </c>
      <c r="J55" s="251" t="s">
        <v>152</v>
      </c>
    </row>
    <row r="56" spans="2:23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3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3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45"/>
      <c r="O58" s="69"/>
      <c r="P58" s="69"/>
      <c r="Q58" s="190"/>
      <c r="R58" s="190"/>
      <c r="S58" s="190"/>
      <c r="T58" s="190"/>
      <c r="U58" s="190"/>
      <c r="V58" s="190"/>
      <c r="W58" s="190"/>
    </row>
    <row r="59" spans="2:23">
      <c r="B59" s="104" t="s">
        <v>104</v>
      </c>
      <c r="C59" s="271">
        <v>-17.762272248602351</v>
      </c>
      <c r="D59" s="188" t="s">
        <v>121</v>
      </c>
      <c r="H59" s="188" t="s">
        <v>120</v>
      </c>
      <c r="J59" s="188" t="s">
        <v>153</v>
      </c>
      <c r="K59" s="228"/>
      <c r="L59" s="228"/>
      <c r="M59" s="229"/>
      <c r="O59" s="227"/>
      <c r="P59" s="190"/>
      <c r="Q59" s="190"/>
      <c r="R59" s="190"/>
      <c r="S59" s="190"/>
      <c r="T59" s="190"/>
      <c r="U59" s="190"/>
      <c r="V59" s="190"/>
      <c r="W59" s="190"/>
    </row>
    <row r="60" spans="2:23">
      <c r="K60" s="228"/>
      <c r="L60" s="228"/>
      <c r="M60" s="228"/>
      <c r="N60" s="246"/>
      <c r="O60" s="227"/>
      <c r="P60" s="190"/>
      <c r="Q60" s="190"/>
      <c r="R60" s="190"/>
      <c r="S60" s="190"/>
      <c r="T60" s="190"/>
      <c r="U60" s="190"/>
      <c r="V60" s="190"/>
      <c r="W60" s="190"/>
    </row>
    <row r="61" spans="2:23">
      <c r="C61" s="232"/>
      <c r="K61" s="228"/>
      <c r="L61" s="228"/>
      <c r="M61" s="228"/>
      <c r="N61" s="246"/>
      <c r="O61" s="228"/>
      <c r="R61" s="190"/>
      <c r="S61" s="190"/>
      <c r="T61" s="190"/>
      <c r="U61" s="190"/>
      <c r="V61" s="190"/>
      <c r="W61" s="190"/>
    </row>
    <row r="62" spans="2:23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3">
      <c r="C63" s="264">
        <v>0.41199999999999998</v>
      </c>
      <c r="D63" s="188" t="s">
        <v>55</v>
      </c>
      <c r="J63" s="251" t="s">
        <v>152</v>
      </c>
    </row>
    <row r="64" spans="2:23" ht="13.5" thickBot="1">
      <c r="D64" s="231"/>
    </row>
    <row r="65" spans="3:14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4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4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4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4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4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4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4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  <c r="N72" s="246"/>
    </row>
    <row r="73" spans="3:14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  <c r="N73" s="246"/>
    </row>
    <row r="74" spans="3:14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  <c r="N74" s="246"/>
    </row>
    <row r="75" spans="3:14" s="190" customFormat="1">
      <c r="N75" s="246"/>
    </row>
    <row r="76" spans="3:14" s="190" customFormat="1">
      <c r="N76" s="246"/>
    </row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Q45" sqref="Q45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157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43%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30</v>
      </c>
    </row>
    <row r="8" spans="2:18" ht="6" customHeight="1">
      <c r="K8" s="190"/>
    </row>
    <row r="9" spans="2:18" ht="15.75">
      <c r="B9" s="60" t="str">
        <f>C52</f>
        <v>2017 IRP Wyoming DJ Wind Resource - 43%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1737.2476650701883</v>
      </c>
      <c r="D10" s="199">
        <f>C10*$C$62</f>
        <v>122.77973312452522</v>
      </c>
      <c r="E10" s="199">
        <f>C56</f>
        <v>37.565582271006477</v>
      </c>
      <c r="F10" s="200">
        <f t="shared" ref="F10:F36" si="0">(D10+E10)/(8.76*$C$63)</f>
        <v>42.568045926391555</v>
      </c>
      <c r="G10" s="200">
        <f>C58</f>
        <v>0.65</v>
      </c>
      <c r="H10" s="247">
        <f>C59</f>
        <v>0</v>
      </c>
      <c r="I10" s="201">
        <f t="shared" ref="I10:I36" si="1">F10+H10+G10</f>
        <v>43.218045926391554</v>
      </c>
      <c r="J10" s="201">
        <f>ROUND(I10*$C$63*8.76,2)</f>
        <v>162.79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2">B10+1</f>
        <v>2017</v>
      </c>
      <c r="C11" s="203"/>
      <c r="D11" s="199">
        <f>ROUND(D10*(1+$D66),2)</f>
        <v>125.24</v>
      </c>
      <c r="E11" s="199">
        <f>ROUND(E10*(1+$D66),2)</f>
        <v>38.32</v>
      </c>
      <c r="F11" s="200">
        <f t="shared" si="0"/>
        <v>43.421471806307743</v>
      </c>
      <c r="G11" s="199">
        <f>ROUND(G10*(1+$D66),2)</f>
        <v>0.66</v>
      </c>
      <c r="H11" s="199">
        <f>ROUND(H10*(1+$D66),2)</f>
        <v>0</v>
      </c>
      <c r="I11" s="201">
        <f t="shared" si="1"/>
        <v>44.081471806307739</v>
      </c>
      <c r="J11" s="201">
        <f t="shared" ref="J11:J36" si="3">ROUND(I11*$C$63*8.76,2)</f>
        <v>166.05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2"/>
        <v>2018</v>
      </c>
      <c r="C12" s="211"/>
      <c r="D12" s="199">
        <f t="shared" ref="D12:E19" si="4">ROUND(D11*(1+$D67),2)</f>
        <v>127.62</v>
      </c>
      <c r="E12" s="199">
        <f t="shared" si="4"/>
        <v>39.049999999999997</v>
      </c>
      <c r="F12" s="201">
        <f t="shared" si="0"/>
        <v>44.24710629712223</v>
      </c>
      <c r="G12" s="199">
        <f t="shared" ref="G12:G19" si="5">ROUND(G11*(1+$D67),2)</f>
        <v>0.67</v>
      </c>
      <c r="H12" s="212">
        <f t="shared" ref="H12" si="6">ROUND(H11*(1+$D67),2)</f>
        <v>0</v>
      </c>
      <c r="I12" s="201">
        <f t="shared" si="1"/>
        <v>44.917106297122231</v>
      </c>
      <c r="J12" s="201">
        <f t="shared" si="3"/>
        <v>169.19</v>
      </c>
      <c r="K12" s="199">
        <f t="shared" ref="K12:K19" si="7">ROUND(K11*(1+$D67),2)</f>
        <v>0.59</v>
      </c>
      <c r="L12" s="190"/>
      <c r="N12" s="202"/>
      <c r="P12" s="240">
        <f t="shared" ref="P12:P19" si="8">ROUND(P11*(1+$D67),2)</f>
        <v>0</v>
      </c>
    </row>
    <row r="13" spans="2:18">
      <c r="B13" s="210">
        <f t="shared" si="2"/>
        <v>2019</v>
      </c>
      <c r="C13" s="211"/>
      <c r="D13" s="199">
        <f t="shared" si="4"/>
        <v>130.43</v>
      </c>
      <c r="E13" s="199">
        <f t="shared" si="4"/>
        <v>39.909999999999997</v>
      </c>
      <c r="F13" s="201">
        <f t="shared" si="0"/>
        <v>45.22140809174897</v>
      </c>
      <c r="G13" s="199">
        <f t="shared" si="5"/>
        <v>0.68</v>
      </c>
      <c r="H13" s="212">
        <f t="shared" ref="H13" si="9">ROUND(H12*(1+$D68),2)</f>
        <v>0</v>
      </c>
      <c r="I13" s="201">
        <f t="shared" si="1"/>
        <v>45.901408091748969</v>
      </c>
      <c r="J13" s="201">
        <f t="shared" si="3"/>
        <v>172.9</v>
      </c>
      <c r="K13" s="199">
        <f t="shared" si="7"/>
        <v>0.6</v>
      </c>
      <c r="L13" s="190"/>
      <c r="N13" s="202"/>
      <c r="P13" s="240">
        <f t="shared" si="8"/>
        <v>0</v>
      </c>
    </row>
    <row r="14" spans="2:18">
      <c r="B14" s="210">
        <f t="shared" si="2"/>
        <v>2020</v>
      </c>
      <c r="C14" s="211"/>
      <c r="D14" s="199">
        <f t="shared" si="4"/>
        <v>133.82</v>
      </c>
      <c r="E14" s="199">
        <f t="shared" si="4"/>
        <v>40.950000000000003</v>
      </c>
      <c r="F14" s="201">
        <f t="shared" si="0"/>
        <v>46.397472655835188</v>
      </c>
      <c r="G14" s="199">
        <f t="shared" si="5"/>
        <v>0.7</v>
      </c>
      <c r="H14" s="212">
        <f t="shared" ref="H14" si="10">ROUND(H13*(1+$D69),2)</f>
        <v>0</v>
      </c>
      <c r="I14" s="201">
        <f t="shared" si="1"/>
        <v>47.09747265583519</v>
      </c>
      <c r="J14" s="201">
        <f t="shared" si="3"/>
        <v>177.41</v>
      </c>
      <c r="K14" s="199">
        <f t="shared" si="7"/>
        <v>0.62</v>
      </c>
      <c r="L14" s="190"/>
      <c r="N14" s="202"/>
      <c r="O14" s="207"/>
      <c r="P14" s="240">
        <f t="shared" si="8"/>
        <v>0</v>
      </c>
      <c r="Q14" s="208"/>
      <c r="R14" s="209"/>
    </row>
    <row r="15" spans="2:18">
      <c r="B15" s="210">
        <f t="shared" si="2"/>
        <v>2021</v>
      </c>
      <c r="C15" s="211"/>
      <c r="D15" s="199">
        <f t="shared" si="4"/>
        <v>137.03</v>
      </c>
      <c r="E15" s="199">
        <f t="shared" si="4"/>
        <v>41.93</v>
      </c>
      <c r="F15" s="201">
        <f t="shared" si="0"/>
        <v>47.509822661144739</v>
      </c>
      <c r="G15" s="199">
        <f t="shared" si="5"/>
        <v>0.72</v>
      </c>
      <c r="H15" s="212">
        <f t="shared" ref="H15" si="11">ROUND(H14*(1+$D70),2)</f>
        <v>0</v>
      </c>
      <c r="I15" s="201">
        <f t="shared" si="1"/>
        <v>48.229822661144738</v>
      </c>
      <c r="J15" s="201">
        <f t="shared" si="3"/>
        <v>181.67</v>
      </c>
      <c r="K15" s="199">
        <f t="shared" si="7"/>
        <v>0.63</v>
      </c>
      <c r="L15" s="190"/>
      <c r="N15" s="208"/>
      <c r="O15" s="208"/>
      <c r="P15" s="240">
        <f t="shared" si="8"/>
        <v>0</v>
      </c>
      <c r="Q15" s="208"/>
      <c r="R15" s="209"/>
    </row>
    <row r="16" spans="2:18">
      <c r="B16" s="210">
        <f t="shared" si="2"/>
        <v>2022</v>
      </c>
      <c r="C16" s="211"/>
      <c r="D16" s="199">
        <f t="shared" si="4"/>
        <v>140.18</v>
      </c>
      <c r="E16" s="199">
        <f t="shared" si="4"/>
        <v>42.89</v>
      </c>
      <c r="F16" s="201">
        <f t="shared" si="0"/>
        <v>48.600934480195392</v>
      </c>
      <c r="G16" s="199">
        <f t="shared" si="5"/>
        <v>0.74</v>
      </c>
      <c r="H16" s="212">
        <f t="shared" ref="H16" si="12">ROUND(H15*(1+$D71),2)</f>
        <v>0</v>
      </c>
      <c r="I16" s="201">
        <f t="shared" si="1"/>
        <v>49.340934480195394</v>
      </c>
      <c r="J16" s="201">
        <f t="shared" si="3"/>
        <v>185.86</v>
      </c>
      <c r="K16" s="199">
        <f t="shared" si="7"/>
        <v>0.64</v>
      </c>
      <c r="L16" s="190"/>
      <c r="N16" s="202"/>
      <c r="P16" s="240">
        <f t="shared" si="8"/>
        <v>0</v>
      </c>
    </row>
    <row r="17" spans="2:17">
      <c r="B17" s="210">
        <f t="shared" si="2"/>
        <v>2023</v>
      </c>
      <c r="C17" s="211"/>
      <c r="D17" s="199">
        <f t="shared" si="4"/>
        <v>143.4</v>
      </c>
      <c r="E17" s="199">
        <f t="shared" si="4"/>
        <v>43.88</v>
      </c>
      <c r="F17" s="201">
        <f t="shared" si="0"/>
        <v>49.71859403206966</v>
      </c>
      <c r="G17" s="199">
        <f t="shared" si="5"/>
        <v>0.76</v>
      </c>
      <c r="H17" s="212">
        <f t="shared" ref="H17" si="13">ROUND(H16*(1+$D72),2)</f>
        <v>0</v>
      </c>
      <c r="I17" s="201">
        <f t="shared" si="1"/>
        <v>50.478594032069658</v>
      </c>
      <c r="J17" s="201">
        <f t="shared" si="3"/>
        <v>190.14</v>
      </c>
      <c r="K17" s="199">
        <f t="shared" si="7"/>
        <v>0.65</v>
      </c>
      <c r="L17" s="190"/>
      <c r="N17" s="202"/>
      <c r="O17" s="207"/>
      <c r="P17" s="240">
        <f t="shared" si="8"/>
        <v>0</v>
      </c>
    </row>
    <row r="18" spans="2:17">
      <c r="B18" s="210">
        <f t="shared" si="2"/>
        <v>2024</v>
      </c>
      <c r="C18" s="211"/>
      <c r="D18" s="199">
        <f t="shared" si="4"/>
        <v>146.69999999999999</v>
      </c>
      <c r="E18" s="199">
        <f t="shared" si="4"/>
        <v>44.89</v>
      </c>
      <c r="F18" s="201">
        <f t="shared" si="0"/>
        <v>50.862801316767545</v>
      </c>
      <c r="G18" s="199">
        <f t="shared" si="5"/>
        <v>0.78</v>
      </c>
      <c r="H18" s="212">
        <f t="shared" ref="H18" si="14">ROUND(H17*(1+$D73),2)</f>
        <v>0</v>
      </c>
      <c r="I18" s="201">
        <f t="shared" si="1"/>
        <v>51.642801316767546</v>
      </c>
      <c r="J18" s="201">
        <f t="shared" si="3"/>
        <v>194.53</v>
      </c>
      <c r="K18" s="199">
        <f t="shared" si="7"/>
        <v>0.66</v>
      </c>
      <c r="L18" s="190"/>
      <c r="P18" s="240">
        <f t="shared" si="8"/>
        <v>0</v>
      </c>
    </row>
    <row r="19" spans="2:17">
      <c r="B19" s="210">
        <f t="shared" si="2"/>
        <v>2025</v>
      </c>
      <c r="C19" s="211"/>
      <c r="D19" s="199">
        <f t="shared" si="4"/>
        <v>150.07</v>
      </c>
      <c r="E19" s="199">
        <f t="shared" si="4"/>
        <v>45.92</v>
      </c>
      <c r="F19" s="201">
        <f t="shared" si="0"/>
        <v>52.030901561006694</v>
      </c>
      <c r="G19" s="199">
        <f t="shared" si="5"/>
        <v>0.8</v>
      </c>
      <c r="H19" s="212">
        <f t="shared" ref="H19" si="15">ROUND(H18*(1+$D74),2)</f>
        <v>0</v>
      </c>
      <c r="I19" s="201">
        <f t="shared" si="1"/>
        <v>52.830901561006691</v>
      </c>
      <c r="J19" s="201">
        <f t="shared" si="3"/>
        <v>199</v>
      </c>
      <c r="K19" s="199">
        <f t="shared" si="7"/>
        <v>0.68</v>
      </c>
      <c r="L19" s="190"/>
      <c r="P19" s="240">
        <f t="shared" si="8"/>
        <v>0</v>
      </c>
    </row>
    <row r="20" spans="2:17">
      <c r="B20" s="210">
        <f t="shared" si="2"/>
        <v>2026</v>
      </c>
      <c r="C20" s="211"/>
      <c r="D20" s="199">
        <f t="shared" ref="D20:D28" si="16">ROUND(D19*(1+$G66),2)</f>
        <v>153.52000000000001</v>
      </c>
      <c r="E20" s="199">
        <f t="shared" ref="E20:E28" si="17">ROUND(E19*(1+$G66),2)</f>
        <v>46.98</v>
      </c>
      <c r="F20" s="201">
        <f t="shared" si="0"/>
        <v>53.22820431135181</v>
      </c>
      <c r="G20" s="199">
        <f t="shared" ref="G20:G28" si="18">ROUND(G19*(1+$G66),2)</f>
        <v>0.82</v>
      </c>
      <c r="H20" s="212">
        <f t="shared" ref="H20:H28" si="19">ROUND(H19*(1+$G66),2)</f>
        <v>0</v>
      </c>
      <c r="I20" s="201">
        <f t="shared" si="1"/>
        <v>54.04820431135181</v>
      </c>
      <c r="J20" s="201">
        <f t="shared" si="3"/>
        <v>203.59</v>
      </c>
      <c r="K20" s="199">
        <f t="shared" ref="K20:K28" si="20">ROUND(K19*(1+$G66),2)</f>
        <v>0.7</v>
      </c>
      <c r="L20" s="190"/>
      <c r="P20" s="240">
        <f t="shared" ref="P20:P28" si="21">ROUND(P19*(1+$G66),2)</f>
        <v>0</v>
      </c>
      <c r="Q20" s="241"/>
    </row>
    <row r="21" spans="2:17">
      <c r="B21" s="210">
        <f t="shared" si="2"/>
        <v>2027</v>
      </c>
      <c r="C21" s="211"/>
      <c r="D21" s="199">
        <f t="shared" si="16"/>
        <v>157.05000000000001</v>
      </c>
      <c r="E21" s="199">
        <f t="shared" si="17"/>
        <v>48.06</v>
      </c>
      <c r="F21" s="201">
        <f t="shared" si="0"/>
        <v>54.452054794520549</v>
      </c>
      <c r="G21" s="199">
        <f t="shared" si="18"/>
        <v>0.84</v>
      </c>
      <c r="H21" s="212">
        <f t="shared" si="19"/>
        <v>0</v>
      </c>
      <c r="I21" s="201">
        <f t="shared" si="1"/>
        <v>55.292054794520553</v>
      </c>
      <c r="J21" s="201">
        <f t="shared" si="3"/>
        <v>208.27</v>
      </c>
      <c r="K21" s="199">
        <f t="shared" si="20"/>
        <v>0.72</v>
      </c>
      <c r="L21" s="190"/>
      <c r="P21" s="240">
        <f t="shared" si="21"/>
        <v>0</v>
      </c>
    </row>
    <row r="22" spans="2:17">
      <c r="B22" s="210">
        <f t="shared" si="2"/>
        <v>2028</v>
      </c>
      <c r="C22" s="211"/>
      <c r="D22" s="199">
        <f t="shared" si="16"/>
        <v>160.66</v>
      </c>
      <c r="E22" s="199">
        <f t="shared" si="17"/>
        <v>49.17</v>
      </c>
      <c r="F22" s="201">
        <f t="shared" si="0"/>
        <v>55.705107783795263</v>
      </c>
      <c r="G22" s="199">
        <f t="shared" si="18"/>
        <v>0.86</v>
      </c>
      <c r="H22" s="212">
        <f t="shared" si="19"/>
        <v>0</v>
      </c>
      <c r="I22" s="201">
        <f t="shared" si="1"/>
        <v>56.565107783795263</v>
      </c>
      <c r="J22" s="201">
        <f t="shared" si="3"/>
        <v>213.07</v>
      </c>
      <c r="K22" s="199">
        <f t="shared" si="20"/>
        <v>0.74</v>
      </c>
      <c r="L22" s="190"/>
      <c r="P22" s="240">
        <f t="shared" si="21"/>
        <v>0</v>
      </c>
    </row>
    <row r="23" spans="2:17">
      <c r="B23" s="210">
        <f t="shared" si="2"/>
        <v>2029</v>
      </c>
      <c r="C23" s="211"/>
      <c r="D23" s="199">
        <f t="shared" si="16"/>
        <v>164.36</v>
      </c>
      <c r="E23" s="199">
        <f t="shared" si="17"/>
        <v>50.3</v>
      </c>
      <c r="F23" s="201">
        <f t="shared" si="0"/>
        <v>56.987363279175966</v>
      </c>
      <c r="G23" s="199">
        <f t="shared" si="18"/>
        <v>0.88</v>
      </c>
      <c r="H23" s="212">
        <f t="shared" si="19"/>
        <v>0</v>
      </c>
      <c r="I23" s="201">
        <f t="shared" si="1"/>
        <v>57.867363279175969</v>
      </c>
      <c r="J23" s="201">
        <f t="shared" si="3"/>
        <v>217.97</v>
      </c>
      <c r="K23" s="199">
        <f t="shared" si="20"/>
        <v>0.76</v>
      </c>
      <c r="L23" s="190"/>
      <c r="P23" s="240">
        <f t="shared" si="21"/>
        <v>0</v>
      </c>
    </row>
    <row r="24" spans="2:17">
      <c r="B24" s="210">
        <f t="shared" si="2"/>
        <v>2030</v>
      </c>
      <c r="C24" s="204"/>
      <c r="D24" s="205">
        <f t="shared" si="16"/>
        <v>168.14</v>
      </c>
      <c r="E24" s="205">
        <f t="shared" si="17"/>
        <v>51.46</v>
      </c>
      <c r="F24" s="206">
        <f t="shared" si="0"/>
        <v>58.298821280662629</v>
      </c>
      <c r="G24" s="205">
        <f t="shared" si="18"/>
        <v>0.9</v>
      </c>
      <c r="H24" s="205">
        <f t="shared" si="19"/>
        <v>0</v>
      </c>
      <c r="I24" s="206">
        <f t="shared" si="1"/>
        <v>59.198821280662628</v>
      </c>
      <c r="J24" s="206">
        <f t="shared" si="3"/>
        <v>222.99</v>
      </c>
      <c r="K24" s="205">
        <f t="shared" si="20"/>
        <v>0.78</v>
      </c>
      <c r="L24" s="190"/>
      <c r="P24" s="240">
        <f t="shared" si="21"/>
        <v>0</v>
      </c>
    </row>
    <row r="25" spans="2:17">
      <c r="B25" s="210">
        <f t="shared" si="2"/>
        <v>2031</v>
      </c>
      <c r="C25" s="211"/>
      <c r="D25" s="199">
        <f t="shared" si="16"/>
        <v>172.01</v>
      </c>
      <c r="E25" s="199">
        <f t="shared" si="17"/>
        <v>52.64</v>
      </c>
      <c r="F25" s="201">
        <f t="shared" si="0"/>
        <v>59.639481788255281</v>
      </c>
      <c r="G25" s="199">
        <f t="shared" si="18"/>
        <v>0.92</v>
      </c>
      <c r="H25" s="212">
        <f t="shared" si="19"/>
        <v>0</v>
      </c>
      <c r="I25" s="201">
        <f t="shared" si="1"/>
        <v>60.559481788255283</v>
      </c>
      <c r="J25" s="201">
        <f t="shared" si="3"/>
        <v>228.12</v>
      </c>
      <c r="K25" s="199">
        <f t="shared" si="20"/>
        <v>0.8</v>
      </c>
      <c r="L25" s="190"/>
      <c r="P25" s="240">
        <f t="shared" si="21"/>
        <v>0</v>
      </c>
    </row>
    <row r="26" spans="2:17">
      <c r="B26" s="210">
        <f t="shared" si="2"/>
        <v>2032</v>
      </c>
      <c r="C26" s="211"/>
      <c r="D26" s="199">
        <f t="shared" si="16"/>
        <v>175.79</v>
      </c>
      <c r="E26" s="199">
        <f t="shared" si="17"/>
        <v>53.8</v>
      </c>
      <c r="F26" s="201">
        <f t="shared" si="0"/>
        <v>60.950939789741952</v>
      </c>
      <c r="G26" s="199">
        <f t="shared" si="18"/>
        <v>0.94</v>
      </c>
      <c r="H26" s="212">
        <f t="shared" si="19"/>
        <v>0</v>
      </c>
      <c r="I26" s="201">
        <f t="shared" si="1"/>
        <v>61.89093978974195</v>
      </c>
      <c r="J26" s="201">
        <f t="shared" si="3"/>
        <v>233.13</v>
      </c>
      <c r="K26" s="199">
        <f t="shared" si="20"/>
        <v>0.82</v>
      </c>
      <c r="L26" s="190"/>
      <c r="P26" s="240">
        <f t="shared" si="21"/>
        <v>0</v>
      </c>
    </row>
    <row r="27" spans="2:17">
      <c r="B27" s="210">
        <f t="shared" si="2"/>
        <v>2033</v>
      </c>
      <c r="C27" s="211"/>
      <c r="D27" s="199">
        <f t="shared" si="16"/>
        <v>179.66</v>
      </c>
      <c r="E27" s="199">
        <f t="shared" si="17"/>
        <v>54.98</v>
      </c>
      <c r="F27" s="201">
        <f t="shared" si="0"/>
        <v>62.291600297334604</v>
      </c>
      <c r="G27" s="199">
        <f t="shared" si="18"/>
        <v>0.96</v>
      </c>
      <c r="H27" s="212">
        <f t="shared" si="19"/>
        <v>0</v>
      </c>
      <c r="I27" s="201">
        <f t="shared" si="1"/>
        <v>63.251600297334605</v>
      </c>
      <c r="J27" s="201">
        <f t="shared" si="3"/>
        <v>238.26</v>
      </c>
      <c r="K27" s="199">
        <f t="shared" si="20"/>
        <v>0.84</v>
      </c>
      <c r="L27" s="190"/>
      <c r="P27" s="240">
        <f t="shared" si="21"/>
        <v>0</v>
      </c>
    </row>
    <row r="28" spans="2:17">
      <c r="B28" s="210">
        <f t="shared" si="2"/>
        <v>2034</v>
      </c>
      <c r="C28" s="211"/>
      <c r="D28" s="199">
        <f t="shared" si="16"/>
        <v>183.79</v>
      </c>
      <c r="E28" s="199">
        <f t="shared" si="17"/>
        <v>56.24</v>
      </c>
      <c r="F28" s="201">
        <f t="shared" si="0"/>
        <v>63.72252309652756</v>
      </c>
      <c r="G28" s="199">
        <f t="shared" si="18"/>
        <v>0.98</v>
      </c>
      <c r="H28" s="212">
        <f t="shared" si="19"/>
        <v>0</v>
      </c>
      <c r="I28" s="201">
        <f t="shared" si="1"/>
        <v>64.702523096527557</v>
      </c>
      <c r="J28" s="201">
        <f t="shared" si="3"/>
        <v>243.72</v>
      </c>
      <c r="K28" s="199">
        <f t="shared" si="20"/>
        <v>0.86</v>
      </c>
      <c r="L28" s="190"/>
      <c r="P28" s="240">
        <f t="shared" si="21"/>
        <v>0</v>
      </c>
    </row>
    <row r="29" spans="2:17">
      <c r="B29" s="210">
        <f t="shared" si="2"/>
        <v>2035</v>
      </c>
      <c r="C29" s="211"/>
      <c r="D29" s="199">
        <f t="shared" ref="D29:E36" si="22">ROUND(D28*(1+$K66),2)</f>
        <v>188.02</v>
      </c>
      <c r="E29" s="199">
        <f t="shared" si="22"/>
        <v>57.53</v>
      </c>
      <c r="F29" s="201">
        <f t="shared" si="0"/>
        <v>65.187957948391215</v>
      </c>
      <c r="G29" s="199">
        <f>ROUND(G28*(1+$K66),2)</f>
        <v>1</v>
      </c>
      <c r="H29" s="212">
        <f>ROUND(H28*(1+$K66),2)</f>
        <v>0</v>
      </c>
      <c r="I29" s="201">
        <f t="shared" si="1"/>
        <v>66.187957948391215</v>
      </c>
      <c r="J29" s="201">
        <f t="shared" si="3"/>
        <v>249.32</v>
      </c>
      <c r="K29" s="199">
        <f>ROUND(K28*(1+$K66),2)</f>
        <v>0.88</v>
      </c>
      <c r="L29" s="190"/>
      <c r="P29" s="240">
        <f>ROUND(P28*(1+$K66),2)</f>
        <v>0</v>
      </c>
    </row>
    <row r="30" spans="2:17">
      <c r="B30" s="210">
        <f t="shared" si="2"/>
        <v>2036</v>
      </c>
      <c r="C30" s="211"/>
      <c r="D30" s="199">
        <f t="shared" si="22"/>
        <v>192.34</v>
      </c>
      <c r="E30" s="199">
        <f t="shared" si="22"/>
        <v>58.85</v>
      </c>
      <c r="F30" s="201">
        <f t="shared" si="0"/>
        <v>66.685250079643197</v>
      </c>
      <c r="G30" s="199">
        <f t="shared" ref="G30:G36" si="23">ROUND(G29*(1+$K67),2)</f>
        <v>1.02</v>
      </c>
      <c r="H30" s="212">
        <f t="shared" ref="H30" si="24">ROUND(H29*(1+$K67),2)</f>
        <v>0</v>
      </c>
      <c r="I30" s="201">
        <f t="shared" si="1"/>
        <v>67.705250079643193</v>
      </c>
      <c r="J30" s="201">
        <f t="shared" si="3"/>
        <v>255.03</v>
      </c>
      <c r="K30" s="199">
        <f t="shared" ref="K30:K36" si="25">ROUND(K29*(1+$K67),2)</f>
        <v>0.9</v>
      </c>
      <c r="L30" s="190"/>
      <c r="P30" s="240">
        <f t="shared" ref="P30:P36" si="26">ROUND(P29*(1+$K67),2)</f>
        <v>0</v>
      </c>
    </row>
    <row r="31" spans="2:17">
      <c r="B31" s="210">
        <f t="shared" si="2"/>
        <v>2037</v>
      </c>
      <c r="C31" s="211"/>
      <c r="D31" s="199">
        <f t="shared" si="22"/>
        <v>196.57</v>
      </c>
      <c r="E31" s="199">
        <f t="shared" si="22"/>
        <v>60.14</v>
      </c>
      <c r="F31" s="201">
        <f t="shared" si="0"/>
        <v>68.150684931506845</v>
      </c>
      <c r="G31" s="199">
        <f t="shared" si="23"/>
        <v>1.04</v>
      </c>
      <c r="H31" s="212">
        <f t="shared" ref="H31" si="27">ROUND(H30*(1+$K68),2)</f>
        <v>0</v>
      </c>
      <c r="I31" s="201">
        <f t="shared" si="1"/>
        <v>69.190684931506851</v>
      </c>
      <c r="J31" s="201">
        <f t="shared" si="3"/>
        <v>260.63</v>
      </c>
      <c r="K31" s="199">
        <f t="shared" si="25"/>
        <v>0.92</v>
      </c>
      <c r="L31" s="190"/>
      <c r="P31" s="240">
        <f t="shared" si="26"/>
        <v>0</v>
      </c>
    </row>
    <row r="32" spans="2:17">
      <c r="B32" s="210">
        <f t="shared" si="2"/>
        <v>2038</v>
      </c>
      <c r="C32" s="211"/>
      <c r="D32" s="199">
        <f t="shared" si="22"/>
        <v>200.89</v>
      </c>
      <c r="E32" s="199">
        <f t="shared" si="22"/>
        <v>61.46</v>
      </c>
      <c r="F32" s="201">
        <f t="shared" si="0"/>
        <v>69.647977062758827</v>
      </c>
      <c r="G32" s="199">
        <f t="shared" si="23"/>
        <v>1.06</v>
      </c>
      <c r="H32" s="212">
        <f t="shared" ref="H32" si="28">ROUND(H31*(1+$K69),2)</f>
        <v>0</v>
      </c>
      <c r="I32" s="201">
        <f t="shared" si="1"/>
        <v>70.707977062758829</v>
      </c>
      <c r="J32" s="201">
        <f t="shared" si="3"/>
        <v>266.33999999999997</v>
      </c>
      <c r="K32" s="199">
        <f t="shared" si="25"/>
        <v>0.94</v>
      </c>
      <c r="L32" s="190"/>
      <c r="P32" s="240">
        <f t="shared" si="26"/>
        <v>0</v>
      </c>
    </row>
    <row r="33" spans="2:16">
      <c r="B33" s="210">
        <f t="shared" si="2"/>
        <v>2039</v>
      </c>
      <c r="C33" s="211"/>
      <c r="D33" s="199">
        <f t="shared" si="22"/>
        <v>205.31</v>
      </c>
      <c r="E33" s="199">
        <f t="shared" si="22"/>
        <v>62.81</v>
      </c>
      <c r="F33" s="201">
        <f t="shared" si="0"/>
        <v>71.179781246681543</v>
      </c>
      <c r="G33" s="199">
        <f t="shared" si="23"/>
        <v>1.08</v>
      </c>
      <c r="H33" s="212">
        <f t="shared" ref="H33" si="29">ROUND(H32*(1+$K70),2)</f>
        <v>0</v>
      </c>
      <c r="I33" s="201">
        <f t="shared" si="1"/>
        <v>72.259781246681541</v>
      </c>
      <c r="J33" s="201">
        <f t="shared" si="3"/>
        <v>272.19</v>
      </c>
      <c r="K33" s="199">
        <f t="shared" si="25"/>
        <v>0.96</v>
      </c>
      <c r="L33" s="190"/>
      <c r="P33" s="240">
        <f t="shared" si="26"/>
        <v>0</v>
      </c>
    </row>
    <row r="34" spans="2:16">
      <c r="B34" s="210">
        <f t="shared" si="2"/>
        <v>2040</v>
      </c>
      <c r="C34" s="211"/>
      <c r="D34" s="199">
        <f t="shared" si="22"/>
        <v>209.83</v>
      </c>
      <c r="E34" s="199">
        <f t="shared" si="22"/>
        <v>64.19</v>
      </c>
      <c r="F34" s="201">
        <f t="shared" si="0"/>
        <v>72.746097483274923</v>
      </c>
      <c r="G34" s="199">
        <f t="shared" si="23"/>
        <v>1.1000000000000001</v>
      </c>
      <c r="H34" s="212">
        <f t="shared" ref="H34" si="30">ROUND(H33*(1+$K71),2)</f>
        <v>0</v>
      </c>
      <c r="I34" s="201">
        <f t="shared" si="1"/>
        <v>73.846097483274917</v>
      </c>
      <c r="J34" s="201">
        <f t="shared" si="3"/>
        <v>278.16000000000003</v>
      </c>
      <c r="K34" s="199">
        <f t="shared" si="25"/>
        <v>0.98</v>
      </c>
      <c r="L34" s="190"/>
      <c r="P34" s="240">
        <f t="shared" si="26"/>
        <v>0</v>
      </c>
    </row>
    <row r="35" spans="2:16">
      <c r="B35" s="210">
        <f t="shared" si="2"/>
        <v>2041</v>
      </c>
      <c r="C35" s="211"/>
      <c r="D35" s="199">
        <f t="shared" si="22"/>
        <v>214.45</v>
      </c>
      <c r="E35" s="199">
        <f t="shared" si="22"/>
        <v>65.599999999999994</v>
      </c>
      <c r="F35" s="201">
        <f t="shared" si="0"/>
        <v>74.346925772539009</v>
      </c>
      <c r="G35" s="199">
        <f t="shared" si="23"/>
        <v>1.1200000000000001</v>
      </c>
      <c r="H35" s="212">
        <f t="shared" ref="H35" si="31">ROUND(H34*(1+$K72),2)</f>
        <v>0</v>
      </c>
      <c r="I35" s="201">
        <f t="shared" si="1"/>
        <v>75.466925772539014</v>
      </c>
      <c r="J35" s="201">
        <f t="shared" si="3"/>
        <v>284.27</v>
      </c>
      <c r="K35" s="199">
        <f t="shared" si="25"/>
        <v>1</v>
      </c>
      <c r="L35" s="190"/>
      <c r="P35" s="240">
        <f t="shared" si="26"/>
        <v>0</v>
      </c>
    </row>
    <row r="36" spans="2:16">
      <c r="B36" s="210">
        <f t="shared" si="2"/>
        <v>2042</v>
      </c>
      <c r="C36" s="211"/>
      <c r="D36" s="199">
        <f t="shared" si="22"/>
        <v>219.17</v>
      </c>
      <c r="E36" s="199">
        <f t="shared" si="22"/>
        <v>67.040000000000006</v>
      </c>
      <c r="F36" s="201">
        <f t="shared" si="0"/>
        <v>75.982266114473816</v>
      </c>
      <c r="G36" s="199">
        <f t="shared" si="23"/>
        <v>1.1399999999999999</v>
      </c>
      <c r="H36" s="212">
        <f t="shared" ref="H36" si="32">ROUND(H35*(1+$K73),2)</f>
        <v>0</v>
      </c>
      <c r="I36" s="201">
        <f t="shared" si="1"/>
        <v>77.122266114473817</v>
      </c>
      <c r="J36" s="201">
        <f t="shared" si="3"/>
        <v>290.5</v>
      </c>
      <c r="K36" s="199">
        <f t="shared" si="25"/>
        <v>1.02</v>
      </c>
      <c r="L36" s="190"/>
      <c r="P36" s="240">
        <f t="shared" si="26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43.0%)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(i)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1737.2476650701883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0.43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1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1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1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1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1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</row>
    <row r="73" spans="3:11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</row>
    <row r="74" spans="3:11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D43" sqref="D4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2" width="9.33203125" style="188"/>
    <col min="13" max="13" width="9.6640625" style="188" bestFit="1" customWidth="1"/>
    <col min="14" max="15" width="17" style="188" customWidth="1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159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25%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 s="192" t="s">
        <v>112</v>
      </c>
      <c r="P5" s="19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Yakima Solar Resource - 25%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1761.8947998896474</v>
      </c>
      <c r="D10" s="199">
        <f>C10*$C$62</f>
        <v>135.94212977052993</v>
      </c>
      <c r="E10" s="199">
        <f>C56</f>
        <v>18.739825346529312</v>
      </c>
      <c r="F10" s="200">
        <f t="shared" ref="F10:F36" si="0">(D10+E10)/(8.76*$C$63)</f>
        <v>70.914688487768075</v>
      </c>
      <c r="G10" s="200">
        <f>C58</f>
        <v>0</v>
      </c>
      <c r="H10" s="199">
        <f>C59</f>
        <v>-2.9537611535827537</v>
      </c>
      <c r="I10" s="201">
        <f t="shared" ref="I10:I36" si="1">F10+H10+G10</f>
        <v>67.960927334185328</v>
      </c>
      <c r="J10" s="201">
        <f>ROUND(I10*$C$63*8.76,2)</f>
        <v>148.24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 t="shared" ref="D11:D19" si="3">ROUND(D10*(1+$D66),2)</f>
        <v>138.66</v>
      </c>
      <c r="E11" s="199">
        <f t="shared" ref="E11:E19" si="4">ROUND(E10*(1+$D66),2)</f>
        <v>19.11</v>
      </c>
      <c r="F11" s="200">
        <f t="shared" si="0"/>
        <v>72.330417560653572</v>
      </c>
      <c r="G11" s="199">
        <f t="shared" ref="G11:G19" si="5">ROUND(G10*(1+$D66),2)</f>
        <v>0</v>
      </c>
      <c r="H11" s="199">
        <f t="shared" ref="H11:H19" si="6">ROUND(H10*(1+$D66),2)</f>
        <v>-3.01</v>
      </c>
      <c r="I11" s="201">
        <f t="shared" si="1"/>
        <v>69.320417560653567</v>
      </c>
      <c r="J11" s="201">
        <f t="shared" ref="J11:J36" si="7">ROUND(I11*$C$63*8.76,2)</f>
        <v>151.19999999999999</v>
      </c>
      <c r="K11" s="199">
        <f t="shared" ref="K11:K19" si="8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si="3"/>
        <v>141.29</v>
      </c>
      <c r="E12" s="199">
        <f t="shared" si="4"/>
        <v>19.47</v>
      </c>
      <c r="F12" s="201">
        <f t="shared" si="0"/>
        <v>73.701197483999934</v>
      </c>
      <c r="G12" s="199">
        <f t="shared" si="5"/>
        <v>0</v>
      </c>
      <c r="H12" s="212">
        <f t="shared" si="6"/>
        <v>-3.07</v>
      </c>
      <c r="I12" s="201">
        <f t="shared" si="1"/>
        <v>70.631197483999941</v>
      </c>
      <c r="J12" s="201">
        <f t="shared" si="7"/>
        <v>154.06</v>
      </c>
      <c r="K12" s="199">
        <f t="shared" si="8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3"/>
        <v>144.4</v>
      </c>
      <c r="E13" s="199">
        <f t="shared" si="4"/>
        <v>19.899999999999999</v>
      </c>
      <c r="F13" s="201">
        <f t="shared" si="0"/>
        <v>75.324127560470203</v>
      </c>
      <c r="G13" s="199">
        <f t="shared" si="5"/>
        <v>0</v>
      </c>
      <c r="H13" s="212">
        <f t="shared" si="6"/>
        <v>-3.14</v>
      </c>
      <c r="I13" s="201">
        <f t="shared" si="1"/>
        <v>72.184127560470202</v>
      </c>
      <c r="J13" s="201">
        <f t="shared" si="7"/>
        <v>157.44999999999999</v>
      </c>
      <c r="K13" s="199">
        <f t="shared" si="8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3"/>
        <v>148.15</v>
      </c>
      <c r="E14" s="199">
        <f t="shared" si="4"/>
        <v>20.420000000000002</v>
      </c>
      <c r="F14" s="201">
        <f t="shared" si="0"/>
        <v>77.281729658359467</v>
      </c>
      <c r="G14" s="199">
        <f t="shared" si="5"/>
        <v>0</v>
      </c>
      <c r="H14" s="212">
        <f t="shared" si="6"/>
        <v>-3.22</v>
      </c>
      <c r="I14" s="201">
        <f t="shared" si="1"/>
        <v>74.061729658359468</v>
      </c>
      <c r="J14" s="201">
        <f t="shared" si="7"/>
        <v>161.55000000000001</v>
      </c>
      <c r="K14" s="199">
        <f t="shared" si="8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3"/>
        <v>151.71</v>
      </c>
      <c r="E15" s="199">
        <f t="shared" si="4"/>
        <v>20.91</v>
      </c>
      <c r="F15" s="201">
        <f t="shared" si="0"/>
        <v>79.138471694999183</v>
      </c>
      <c r="G15" s="199">
        <f t="shared" si="5"/>
        <v>0</v>
      </c>
      <c r="H15" s="212">
        <f t="shared" si="6"/>
        <v>-3.3</v>
      </c>
      <c r="I15" s="201">
        <f t="shared" si="1"/>
        <v>75.838471694999186</v>
      </c>
      <c r="J15" s="201">
        <f t="shared" si="7"/>
        <v>165.42</v>
      </c>
      <c r="K15" s="199">
        <f t="shared" si="8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3"/>
        <v>155.19999999999999</v>
      </c>
      <c r="E16" s="199">
        <f t="shared" si="4"/>
        <v>21.39</v>
      </c>
      <c r="F16" s="201">
        <f t="shared" si="0"/>
        <v>80.958537345729951</v>
      </c>
      <c r="G16" s="199">
        <f t="shared" si="5"/>
        <v>0</v>
      </c>
      <c r="H16" s="212">
        <f t="shared" si="6"/>
        <v>-3.38</v>
      </c>
      <c r="I16" s="201">
        <f t="shared" si="1"/>
        <v>77.578537345729956</v>
      </c>
      <c r="J16" s="201">
        <f t="shared" si="7"/>
        <v>169.22</v>
      </c>
      <c r="K16" s="199">
        <f t="shared" si="8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3"/>
        <v>158.77000000000001</v>
      </c>
      <c r="E17" s="199">
        <f t="shared" si="4"/>
        <v>21.88</v>
      </c>
      <c r="F17" s="201">
        <f t="shared" si="0"/>
        <v>82.819863930608292</v>
      </c>
      <c r="G17" s="199">
        <f t="shared" si="5"/>
        <v>0</v>
      </c>
      <c r="H17" s="212">
        <f t="shared" si="6"/>
        <v>-3.46</v>
      </c>
      <c r="I17" s="201">
        <f t="shared" si="1"/>
        <v>79.359863930608299</v>
      </c>
      <c r="J17" s="201">
        <f t="shared" si="7"/>
        <v>173.1</v>
      </c>
      <c r="K17" s="199">
        <f t="shared" si="8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3"/>
        <v>162.41999999999999</v>
      </c>
      <c r="E18" s="199">
        <f t="shared" si="4"/>
        <v>22.38</v>
      </c>
      <c r="F18" s="201">
        <f t="shared" si="0"/>
        <v>84.72245144963415</v>
      </c>
      <c r="G18" s="199">
        <f t="shared" si="5"/>
        <v>0</v>
      </c>
      <c r="H18" s="212">
        <f t="shared" si="6"/>
        <v>-3.54</v>
      </c>
      <c r="I18" s="201">
        <f t="shared" si="1"/>
        <v>81.182451449634144</v>
      </c>
      <c r="J18" s="201">
        <f t="shared" si="7"/>
        <v>177.08</v>
      </c>
      <c r="K18" s="199">
        <f t="shared" si="8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3"/>
        <v>166.16</v>
      </c>
      <c r="E19" s="199">
        <f t="shared" si="4"/>
        <v>22.89</v>
      </c>
      <c r="F19" s="201">
        <f t="shared" si="0"/>
        <v>86.670884451046206</v>
      </c>
      <c r="G19" s="199">
        <f t="shared" si="5"/>
        <v>0</v>
      </c>
      <c r="H19" s="212">
        <f t="shared" si="6"/>
        <v>-3.62</v>
      </c>
      <c r="I19" s="201">
        <f t="shared" si="1"/>
        <v>83.050884451046201</v>
      </c>
      <c r="J19" s="201">
        <f t="shared" si="7"/>
        <v>181.15</v>
      </c>
      <c r="K19" s="199">
        <f t="shared" si="8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 t="shared" ref="D20:D28" si="9">ROUND(D19*(1+$G66),2)</f>
        <v>169.98</v>
      </c>
      <c r="E20" s="199">
        <f t="shared" ref="E20:E28" si="10">ROUND(E19*(1+$G66),2)</f>
        <v>23.42</v>
      </c>
      <c r="F20" s="201">
        <f t="shared" si="0"/>
        <v>88.665162934844403</v>
      </c>
      <c r="G20" s="199">
        <f t="shared" ref="G20:G28" si="11">ROUND(G19*(1+$G66),2)</f>
        <v>0</v>
      </c>
      <c r="H20" s="212">
        <f t="shared" ref="H20:H28" si="12">ROUND(H19*(1+$G66),2)</f>
        <v>-3.7</v>
      </c>
      <c r="I20" s="201">
        <f t="shared" si="1"/>
        <v>84.9651629348444</v>
      </c>
      <c r="J20" s="201">
        <f t="shared" si="7"/>
        <v>185.33</v>
      </c>
      <c r="K20" s="199">
        <f t="shared" ref="K20:K28" si="13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si="9"/>
        <v>173.89</v>
      </c>
      <c r="E21" s="199">
        <f t="shared" si="10"/>
        <v>23.96</v>
      </c>
      <c r="F21" s="201">
        <f t="shared" si="0"/>
        <v>90.705286901028771</v>
      </c>
      <c r="G21" s="199">
        <f t="shared" si="11"/>
        <v>0</v>
      </c>
      <c r="H21" s="212">
        <f t="shared" si="12"/>
        <v>-3.79</v>
      </c>
      <c r="I21" s="201">
        <f t="shared" si="1"/>
        <v>86.915286901028765</v>
      </c>
      <c r="J21" s="201">
        <f t="shared" si="7"/>
        <v>189.58</v>
      </c>
      <c r="K21" s="199">
        <f t="shared" si="13"/>
        <v>0.8</v>
      </c>
      <c r="L21" s="190"/>
      <c r="P21" s="240"/>
    </row>
    <row r="22" spans="2:17">
      <c r="B22" s="210">
        <f t="shared" si="2"/>
        <v>2028</v>
      </c>
      <c r="C22" s="211"/>
      <c r="D22" s="205">
        <f t="shared" si="9"/>
        <v>177.89</v>
      </c>
      <c r="E22" s="205">
        <f t="shared" si="10"/>
        <v>24.51</v>
      </c>
      <c r="F22" s="206">
        <f t="shared" si="0"/>
        <v>92.791256349599308</v>
      </c>
      <c r="G22" s="205">
        <f t="shared" si="11"/>
        <v>0</v>
      </c>
      <c r="H22" s="205">
        <f t="shared" si="12"/>
        <v>-3.88</v>
      </c>
      <c r="I22" s="206">
        <f t="shared" si="1"/>
        <v>88.911256349599313</v>
      </c>
      <c r="J22" s="206">
        <f t="shared" si="7"/>
        <v>193.94</v>
      </c>
      <c r="K22" s="205">
        <f t="shared" si="13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9"/>
        <v>181.98</v>
      </c>
      <c r="E23" s="199">
        <f t="shared" si="10"/>
        <v>25.07</v>
      </c>
      <c r="F23" s="201">
        <f t="shared" si="0"/>
        <v>94.923071280556016</v>
      </c>
      <c r="G23" s="199">
        <f t="shared" si="11"/>
        <v>0</v>
      </c>
      <c r="H23" s="212">
        <f t="shared" si="12"/>
        <v>-3.97</v>
      </c>
      <c r="I23" s="201">
        <f t="shared" si="1"/>
        <v>90.953071280556017</v>
      </c>
      <c r="J23" s="201">
        <f t="shared" si="7"/>
        <v>198.39</v>
      </c>
      <c r="K23" s="199">
        <f t="shared" si="13"/>
        <v>0.84</v>
      </c>
      <c r="L23" s="190"/>
      <c r="P23" s="240"/>
    </row>
    <row r="24" spans="2:17">
      <c r="B24" s="210">
        <f t="shared" si="2"/>
        <v>2030</v>
      </c>
      <c r="C24" s="211"/>
      <c r="D24" s="199">
        <f t="shared" si="9"/>
        <v>186.17</v>
      </c>
      <c r="E24" s="199">
        <f t="shared" si="10"/>
        <v>25.65</v>
      </c>
      <c r="F24" s="201">
        <f t="shared" si="0"/>
        <v>97.109900790376116</v>
      </c>
      <c r="G24" s="199">
        <f t="shared" si="11"/>
        <v>0</v>
      </c>
      <c r="H24" s="212">
        <f t="shared" si="12"/>
        <v>-4.0599999999999996</v>
      </c>
      <c r="I24" s="201">
        <f t="shared" si="1"/>
        <v>93.049900790376114</v>
      </c>
      <c r="J24" s="201">
        <f t="shared" si="7"/>
        <v>202.96</v>
      </c>
      <c r="K24" s="199">
        <f t="shared" si="13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9"/>
        <v>190.45</v>
      </c>
      <c r="E25" s="199">
        <f t="shared" si="10"/>
        <v>26.24</v>
      </c>
      <c r="F25" s="201">
        <f t="shared" si="0"/>
        <v>99.342575782582387</v>
      </c>
      <c r="G25" s="199">
        <f t="shared" si="11"/>
        <v>0</v>
      </c>
      <c r="H25" s="212">
        <f t="shared" si="12"/>
        <v>-4.1500000000000004</v>
      </c>
      <c r="I25" s="201">
        <f t="shared" si="1"/>
        <v>95.192575782582381</v>
      </c>
      <c r="J25" s="201">
        <f t="shared" si="7"/>
        <v>207.64</v>
      </c>
      <c r="K25" s="199">
        <f t="shared" si="13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9"/>
        <v>194.64</v>
      </c>
      <c r="E26" s="199">
        <f t="shared" si="10"/>
        <v>26.82</v>
      </c>
      <c r="F26" s="201">
        <f t="shared" si="0"/>
        <v>101.52940529240249</v>
      </c>
      <c r="G26" s="199">
        <f t="shared" si="11"/>
        <v>0</v>
      </c>
      <c r="H26" s="212">
        <f t="shared" si="12"/>
        <v>-4.24</v>
      </c>
      <c r="I26" s="201">
        <f t="shared" si="1"/>
        <v>97.289405292402492</v>
      </c>
      <c r="J26" s="201">
        <f t="shared" si="7"/>
        <v>212.21</v>
      </c>
      <c r="K26" s="199">
        <f t="shared" si="13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9"/>
        <v>198.92</v>
      </c>
      <c r="E27" s="199">
        <f t="shared" si="10"/>
        <v>27.41</v>
      </c>
      <c r="F27" s="201">
        <f t="shared" si="0"/>
        <v>103.76208028460876</v>
      </c>
      <c r="G27" s="199">
        <f t="shared" si="11"/>
        <v>0</v>
      </c>
      <c r="H27" s="212">
        <f t="shared" si="12"/>
        <v>-4.33</v>
      </c>
      <c r="I27" s="201">
        <f t="shared" si="1"/>
        <v>99.432080284608759</v>
      </c>
      <c r="J27" s="201">
        <f t="shared" si="7"/>
        <v>216.89</v>
      </c>
      <c r="K27" s="199">
        <f t="shared" si="13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9"/>
        <v>203.5</v>
      </c>
      <c r="E28" s="199">
        <f t="shared" si="10"/>
        <v>28.04</v>
      </c>
      <c r="F28" s="201">
        <f t="shared" si="0"/>
        <v>106.15062991692798</v>
      </c>
      <c r="G28" s="199">
        <f t="shared" si="11"/>
        <v>0</v>
      </c>
      <c r="H28" s="212">
        <f t="shared" si="12"/>
        <v>-4.43</v>
      </c>
      <c r="I28" s="201">
        <f t="shared" si="1"/>
        <v>101.72062991692798</v>
      </c>
      <c r="J28" s="201">
        <f t="shared" si="7"/>
        <v>221.88</v>
      </c>
      <c r="K28" s="199">
        <f t="shared" si="13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14">ROUND(D28*(1+$K66),2)</f>
        <v>208.18</v>
      </c>
      <c r="E29" s="199">
        <f t="shared" si="14"/>
        <v>28.68</v>
      </c>
      <c r="F29" s="201">
        <f t="shared" si="0"/>
        <v>108.58960957987202</v>
      </c>
      <c r="G29" s="199">
        <f t="shared" ref="G29:H36" si="15">ROUND(G28*(1+$K66),2)</f>
        <v>0</v>
      </c>
      <c r="H29" s="212">
        <f t="shared" si="15"/>
        <v>-4.53</v>
      </c>
      <c r="I29" s="201">
        <f t="shared" si="1"/>
        <v>104.05960957987202</v>
      </c>
      <c r="J29" s="201">
        <f t="shared" si="7"/>
        <v>226.98</v>
      </c>
      <c r="K29" s="199">
        <f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14"/>
        <v>212.97</v>
      </c>
      <c r="E30" s="199">
        <f t="shared" si="14"/>
        <v>29.34</v>
      </c>
      <c r="F30" s="201">
        <f t="shared" si="0"/>
        <v>111.08818836991804</v>
      </c>
      <c r="G30" s="199">
        <f t="shared" si="15"/>
        <v>0</v>
      </c>
      <c r="H30" s="212">
        <f t="shared" si="15"/>
        <v>-4.63</v>
      </c>
      <c r="I30" s="201">
        <f t="shared" si="1"/>
        <v>106.45818836991805</v>
      </c>
      <c r="J30" s="201">
        <f t="shared" si="7"/>
        <v>232.21</v>
      </c>
      <c r="K30" s="199">
        <f t="shared" ref="K30:K36" si="16">ROUND(K29*(1+$K67),2)</f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14"/>
        <v>217.66</v>
      </c>
      <c r="E31" s="199">
        <f t="shared" si="14"/>
        <v>29.99</v>
      </c>
      <c r="F31" s="201">
        <f t="shared" si="0"/>
        <v>113.53633712933929</v>
      </c>
      <c r="G31" s="199">
        <f t="shared" si="15"/>
        <v>0</v>
      </c>
      <c r="H31" s="212">
        <f t="shared" si="15"/>
        <v>-4.7300000000000004</v>
      </c>
      <c r="I31" s="201">
        <f t="shared" si="1"/>
        <v>108.80633712933928</v>
      </c>
      <c r="J31" s="201">
        <f t="shared" si="7"/>
        <v>237.33</v>
      </c>
      <c r="K31" s="199">
        <f t="shared" si="1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14"/>
        <v>222.45</v>
      </c>
      <c r="E32" s="199">
        <f t="shared" si="14"/>
        <v>30.65</v>
      </c>
      <c r="F32" s="201">
        <f t="shared" si="0"/>
        <v>116.03491591938531</v>
      </c>
      <c r="G32" s="199">
        <f t="shared" si="15"/>
        <v>0</v>
      </c>
      <c r="H32" s="212">
        <f t="shared" si="15"/>
        <v>-4.83</v>
      </c>
      <c r="I32" s="201">
        <f t="shared" si="1"/>
        <v>111.20491591938531</v>
      </c>
      <c r="J32" s="201">
        <f t="shared" si="7"/>
        <v>242.56</v>
      </c>
      <c r="K32" s="199">
        <f t="shared" si="1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14"/>
        <v>227.34</v>
      </c>
      <c r="E33" s="199">
        <f t="shared" si="14"/>
        <v>31.32</v>
      </c>
      <c r="F33" s="201">
        <f t="shared" si="0"/>
        <v>118.58392474005613</v>
      </c>
      <c r="G33" s="199">
        <f t="shared" si="15"/>
        <v>0</v>
      </c>
      <c r="H33" s="212">
        <f t="shared" si="15"/>
        <v>-4.9400000000000004</v>
      </c>
      <c r="I33" s="201">
        <f t="shared" si="1"/>
        <v>113.64392474005614</v>
      </c>
      <c r="J33" s="201">
        <f t="shared" si="7"/>
        <v>247.88</v>
      </c>
      <c r="K33" s="199">
        <f t="shared" si="1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14"/>
        <v>232.34</v>
      </c>
      <c r="E34" s="199">
        <f t="shared" si="14"/>
        <v>32.01</v>
      </c>
      <c r="F34" s="201">
        <f t="shared" si="0"/>
        <v>121.19253268782896</v>
      </c>
      <c r="G34" s="199">
        <f t="shared" si="15"/>
        <v>0</v>
      </c>
      <c r="H34" s="212">
        <f t="shared" si="15"/>
        <v>-5.05</v>
      </c>
      <c r="I34" s="201">
        <f t="shared" si="1"/>
        <v>116.14253268782896</v>
      </c>
      <c r="J34" s="201">
        <f t="shared" si="7"/>
        <v>253.33</v>
      </c>
      <c r="K34" s="199">
        <f t="shared" si="1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14"/>
        <v>237.45</v>
      </c>
      <c r="E35" s="199">
        <f t="shared" si="14"/>
        <v>32.71</v>
      </c>
      <c r="F35" s="201">
        <f t="shared" si="0"/>
        <v>123.85615521446516</v>
      </c>
      <c r="G35" s="199">
        <f t="shared" si="15"/>
        <v>0</v>
      </c>
      <c r="H35" s="212">
        <f t="shared" si="15"/>
        <v>-5.16</v>
      </c>
      <c r="I35" s="201">
        <f t="shared" si="1"/>
        <v>118.69615521446516</v>
      </c>
      <c r="J35" s="201">
        <f t="shared" si="7"/>
        <v>258.89999999999998</v>
      </c>
      <c r="K35" s="199">
        <f t="shared" si="1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14"/>
        <v>242.67</v>
      </c>
      <c r="E36" s="199">
        <f t="shared" si="14"/>
        <v>33.43</v>
      </c>
      <c r="F36" s="201">
        <f t="shared" si="0"/>
        <v>126.5793768682034</v>
      </c>
      <c r="G36" s="199">
        <f t="shared" si="15"/>
        <v>0</v>
      </c>
      <c r="H36" s="212">
        <f t="shared" si="15"/>
        <v>-5.27</v>
      </c>
      <c r="I36" s="201">
        <f t="shared" si="1"/>
        <v>121.3093768682034</v>
      </c>
      <c r="J36" s="201">
        <f t="shared" si="7"/>
        <v>264.60000000000002</v>
      </c>
      <c r="K36" s="199">
        <f t="shared" si="1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24.9%)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1761.8947998896474</v>
      </c>
      <c r="D55" s="188" t="s">
        <v>115</v>
      </c>
      <c r="H55" s="188" t="s">
        <v>9</v>
      </c>
    </row>
    <row r="56" spans="2:24">
      <c r="B56" s="104" t="s">
        <v>104</v>
      </c>
      <c r="C56" s="225">
        <v>18.739825346529312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$P$63</f>
        <v>-2.9537611535827537</v>
      </c>
      <c r="D59" s="188" t="s">
        <v>121</v>
      </c>
      <c r="H59" s="188" t="s">
        <v>120</v>
      </c>
      <c r="K59" s="228"/>
      <c r="L59" s="228"/>
      <c r="N59" s="228">
        <f>C55</f>
        <v>1761.8947998896474</v>
      </c>
      <c r="O59" s="248">
        <v>6.910504691716815E-2</v>
      </c>
      <c r="P59" s="242">
        <f>O59*N59/8760/$C$63*1000-O60*N60/8760/$C$63*1000</f>
        <v>-6.5037808590715613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N60" s="228">
        <f>N59</f>
        <v>1761.8947998896474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N62" s="227" t="s">
        <v>127</v>
      </c>
      <c r="O62" s="69" t="s">
        <v>126</v>
      </c>
      <c r="P62" s="229" t="s">
        <v>129</v>
      </c>
    </row>
    <row r="63" spans="2:24">
      <c r="C63" s="239">
        <v>0.249</v>
      </c>
      <c r="D63" s="188" t="s">
        <v>55</v>
      </c>
      <c r="N63" s="228">
        <f>N59</f>
        <v>1761.8947998896474</v>
      </c>
      <c r="O63" s="248">
        <v>7.3499999999999996E-2</v>
      </c>
      <c r="P63" s="242">
        <f>O63*N63/8760/$C$63*1000-O64*N64/8760/$C$63*1000</f>
        <v>-2.9537611535827537</v>
      </c>
      <c r="R63" s="188" t="s">
        <v>130</v>
      </c>
    </row>
    <row r="64" spans="2:24" ht="13.5" thickBot="1">
      <c r="D64" s="231"/>
      <c r="N64" s="228">
        <f>N59</f>
        <v>1761.8947998896474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17">C66+1</f>
        <v>2018</v>
      </c>
      <c r="D67" s="57">
        <v>1.9E-2</v>
      </c>
      <c r="E67" s="104"/>
      <c r="F67" s="129">
        <f t="shared" ref="F67:F74" si="18">F66+1</f>
        <v>2027</v>
      </c>
      <c r="G67" s="57">
        <v>2.3E-2</v>
      </c>
      <c r="H67" s="104"/>
      <c r="I67" s="129">
        <f t="shared" ref="I67:I74" si="19">I66+1</f>
        <v>2036</v>
      </c>
      <c r="J67" s="129"/>
      <c r="K67" s="57">
        <v>2.3E-2</v>
      </c>
    </row>
    <row r="68" spans="3:11">
      <c r="C68" s="129">
        <f t="shared" si="17"/>
        <v>2019</v>
      </c>
      <c r="D68" s="57">
        <v>2.1999999999999999E-2</v>
      </c>
      <c r="E68" s="104"/>
      <c r="F68" s="129">
        <f t="shared" si="18"/>
        <v>2028</v>
      </c>
      <c r="G68" s="57">
        <v>2.3E-2</v>
      </c>
      <c r="H68" s="104"/>
      <c r="I68" s="129">
        <f t="shared" si="19"/>
        <v>2037</v>
      </c>
      <c r="J68" s="129"/>
      <c r="K68" s="57">
        <v>2.1999999999999999E-2</v>
      </c>
    </row>
    <row r="69" spans="3:11">
      <c r="C69" s="129">
        <f t="shared" si="17"/>
        <v>2020</v>
      </c>
      <c r="D69" s="57">
        <v>2.5999999999999999E-2</v>
      </c>
      <c r="E69" s="104"/>
      <c r="F69" s="129">
        <f t="shared" si="18"/>
        <v>2029</v>
      </c>
      <c r="G69" s="57">
        <v>2.3E-2</v>
      </c>
      <c r="H69" s="104"/>
      <c r="I69" s="129">
        <f t="shared" si="19"/>
        <v>2038</v>
      </c>
      <c r="J69" s="129"/>
      <c r="K69" s="57">
        <v>2.1999999999999999E-2</v>
      </c>
    </row>
    <row r="70" spans="3:11">
      <c r="C70" s="129">
        <f t="shared" si="17"/>
        <v>2021</v>
      </c>
      <c r="D70" s="57">
        <v>2.4E-2</v>
      </c>
      <c r="E70" s="104"/>
      <c r="F70" s="129">
        <f t="shared" si="18"/>
        <v>2030</v>
      </c>
      <c r="G70" s="57">
        <v>2.3E-2</v>
      </c>
      <c r="H70" s="104"/>
      <c r="I70" s="129">
        <f t="shared" si="19"/>
        <v>2039</v>
      </c>
      <c r="J70" s="129"/>
      <c r="K70" s="57">
        <v>2.1999999999999999E-2</v>
      </c>
    </row>
    <row r="71" spans="3:11">
      <c r="C71" s="129">
        <f t="shared" si="17"/>
        <v>2022</v>
      </c>
      <c r="D71" s="57">
        <v>2.3E-2</v>
      </c>
      <c r="E71" s="104"/>
      <c r="F71" s="129">
        <f t="shared" si="18"/>
        <v>2031</v>
      </c>
      <c r="G71" s="57">
        <v>2.3E-2</v>
      </c>
      <c r="H71" s="104"/>
      <c r="I71" s="129">
        <f t="shared" si="19"/>
        <v>2040</v>
      </c>
      <c r="J71" s="129"/>
      <c r="K71" s="57">
        <v>2.1999999999999999E-2</v>
      </c>
    </row>
    <row r="72" spans="3:11" s="190" customFormat="1">
      <c r="C72" s="129">
        <f t="shared" si="17"/>
        <v>2023</v>
      </c>
      <c r="D72" s="57">
        <v>2.3E-2</v>
      </c>
      <c r="E72" s="106"/>
      <c r="F72" s="129">
        <f t="shared" si="18"/>
        <v>2032</v>
      </c>
      <c r="G72" s="57">
        <v>2.1999999999999999E-2</v>
      </c>
      <c r="H72" s="106"/>
      <c r="I72" s="129">
        <f t="shared" si="19"/>
        <v>2041</v>
      </c>
      <c r="J72" s="129"/>
      <c r="K72" s="57">
        <v>2.1999999999999999E-2</v>
      </c>
    </row>
    <row r="73" spans="3:11" s="190" customFormat="1">
      <c r="C73" s="129">
        <f t="shared" si="17"/>
        <v>2024</v>
      </c>
      <c r="D73" s="57">
        <v>2.3E-2</v>
      </c>
      <c r="E73" s="106"/>
      <c r="F73" s="129">
        <f t="shared" si="18"/>
        <v>2033</v>
      </c>
      <c r="G73" s="57">
        <v>2.1999999999999999E-2</v>
      </c>
      <c r="H73" s="106"/>
      <c r="I73" s="129">
        <f t="shared" si="19"/>
        <v>2042</v>
      </c>
      <c r="J73" s="129"/>
      <c r="K73" s="57">
        <v>2.1999999999999999E-2</v>
      </c>
    </row>
    <row r="74" spans="3:11" s="190" customFormat="1">
      <c r="C74" s="129">
        <f t="shared" si="17"/>
        <v>2025</v>
      </c>
      <c r="D74" s="57">
        <v>2.3E-2</v>
      </c>
      <c r="E74" s="106"/>
      <c r="F74" s="129">
        <f t="shared" si="18"/>
        <v>2034</v>
      </c>
      <c r="G74" s="57">
        <v>2.3E-2</v>
      </c>
      <c r="H74" s="106"/>
      <c r="I74" s="129">
        <f t="shared" si="19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44</vt:i4>
      </vt:variant>
    </vt:vector>
  </HeadingPairs>
  <TitlesOfParts>
    <vt:vector size="59" baseType="lpstr">
      <vt:lpstr>Table 1</vt:lpstr>
      <vt:lpstr>Table 2</vt:lpstr>
      <vt:lpstr>Table 3 TransCost D2 </vt:lpstr>
      <vt:lpstr>Table 3 UT Solar 2031</vt:lpstr>
      <vt:lpstr>Table 4</vt:lpstr>
      <vt:lpstr>Table 5</vt:lpstr>
      <vt:lpstr>Table 3 WY Wind 2021</vt:lpstr>
      <vt:lpstr>Table 3 DJ Wind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TransCost D2 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2018-02-07T18:22:02Z</cp:lastPrinted>
  <dcterms:created xsi:type="dcterms:W3CDTF">2001-03-19T15:45:46Z</dcterms:created>
  <dcterms:modified xsi:type="dcterms:W3CDTF">2018-02-22T23:31:39Z</dcterms:modified>
</cp:coreProperties>
</file>