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T07\"/>
    </mc:Choice>
  </mc:AlternateContent>
  <bookViews>
    <workbookView xWindow="0" yWindow="0" windowWidth="20460" windowHeight="7680" tabRatio="917"/>
  </bookViews>
  <sheets>
    <sheet name="Table 1" sheetId="25" r:id="rId1"/>
    <sheet name="Table 2" sheetId="48" r:id="rId2"/>
    <sheet name="Table 3 200 MW (UT N) 2029)" sheetId="29" r:id="rId3"/>
    <sheet name="Table 4" sheetId="28" r:id="rId4"/>
    <sheet name="Table 5" sheetId="31" r:id="rId5"/>
    <sheet name="Table 3 TransCost D2 " sheetId="47" state="hidden" r:id="rId6"/>
    <sheet name="Table 3 WY Wind 2021" sheetId="43" state="hidden" r:id="rId7"/>
    <sheet name="Table 3 DJ Wind 2031" sheetId="42" state="hidden" r:id="rId8"/>
    <sheet name="Table 3 UT Solar 2031" sheetId="40" state="hidden" r:id="rId9"/>
    <sheet name="Table 3 Yakima Solar 2028" sheetId="41" state="hidden" r:id="rId10"/>
    <sheet name="Table 3 30 MW Geoth 2029" sheetId="46" state="hidden" r:id="rId11"/>
    <sheet name="Table 3 436MW (West M) 2030" sheetId="36" state="hidden" r:id="rId12"/>
    <sheet name="Table 3 477 MW (Wyo) 2033" sheetId="37" state="hidden" r:id="rId13"/>
    <sheet name="Table 3 200 MW (Wyo) 2033" sheetId="39" state="hidden" r:id="rId14"/>
    <sheet name="Table 3 ID Wind 2036" sheetId="44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200_SCCT_UtahN">'Table 1'!$I$19</definedName>
    <definedName name="_200_SCCT_WYNE">'Table 1'!$I$21</definedName>
    <definedName name="_30_Geo_West" localSheetId="1">'Table 1'!$I$17</definedName>
    <definedName name="_30_Geo_West" localSheetId="5">'Table 1'!$I$17</definedName>
    <definedName name="_30_Geo_West">'Table 1'!$I$17</definedName>
    <definedName name="_436_CCCT_WestMain" localSheetId="1">'Table 1'!$I$18</definedName>
    <definedName name="_436_CCCT_WestMain" localSheetId="5">'Table 1'!$I$18</definedName>
    <definedName name="_436_CCCT_WestMain">'Table 1'!$I$18</definedName>
    <definedName name="_477_CCCT_WYNE">'Table 1'!$I$20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'[1]on off peak hours'!$C$15:$ED$15</definedName>
    <definedName name="Discount_Rate" localSheetId="1">'Table 1'!$I$39</definedName>
    <definedName name="Discount_Rate">'Table 1'!$I$39</definedName>
    <definedName name="Discount_Rate_2015_IRP" localSheetId="10">'[2]Table 7 to 8'!$AE$43</definedName>
    <definedName name="Discount_Rate_2015_IRP" localSheetId="7">'[2]Table 7 to 8'!$AE$43</definedName>
    <definedName name="Discount_Rate_2015_IRP" localSheetId="14">'[2]Table 7 to 8'!$AE$43</definedName>
    <definedName name="Discount_Rate_2015_IRP" localSheetId="5">'[2]Table 7 to 8'!$AE$43</definedName>
    <definedName name="Discount_Rate_2015_IRP" localSheetId="8">'[2]Table 7 to 8'!$AE$43</definedName>
    <definedName name="Discount_Rate_2015_IRP" localSheetId="6">'[2]Table 7 to 8'!$AE$43</definedName>
    <definedName name="Discount_Rate_2015_IRP" localSheetId="9">'[2]Table 7 to 8'!$AE$43</definedName>
    <definedName name="Discount_Rate_2015_IRP">'[3]Table 7 to 8'!$AE$43</definedName>
    <definedName name="FixedSolar_Capacity_Contr">'[3]Exhibit 3- Std FixedSolar QF'!$G$53</definedName>
    <definedName name="HoursHoliday">'[1]on off peak hours'!$C$16:$ED$20</definedName>
    <definedName name="Market" localSheetId="10">'[4]OFPC Source'!$J$8:$M$295</definedName>
    <definedName name="Market" localSheetId="7">'[4]OFPC Source'!$J$8:$M$295</definedName>
    <definedName name="Market" localSheetId="14">'[4]OFPC Source'!$J$8:$M$295</definedName>
    <definedName name="Market" localSheetId="5">'[4]OFPC Source'!$J$8:$M$295</definedName>
    <definedName name="Market" localSheetId="8">'[4]OFPC Source'!$J$8:$M$295</definedName>
    <definedName name="Market" localSheetId="6">'[4]OFPC Source'!$J$8:$M$295</definedName>
    <definedName name="Market" localSheetId="9">'[4]OFPC Source'!$J$8:$M$295</definedName>
    <definedName name="Market">'[3]OFPC Source'!$J$8:$M$295</definedName>
    <definedName name="_xlnm.Print_Area" localSheetId="0">'Table 1'!$A$1:$H$57</definedName>
    <definedName name="_xlnm.Print_Area" localSheetId="2">'Table 3 200 MW (UT N) 2029)'!$A$1:$K$91</definedName>
    <definedName name="_xlnm.Print_Area" localSheetId="13">'Table 3 200 MW (Wyo) 2033'!$A$1:$K$91</definedName>
    <definedName name="_xlnm.Print_Area" localSheetId="10">'Table 3 30 MW Geoth 2029'!$A$1:$K$74</definedName>
    <definedName name="_xlnm.Print_Area" localSheetId="11">'Table 3 436MW (West M) 2030'!$A$1:$K$91</definedName>
    <definedName name="_xlnm.Print_Area" localSheetId="12">'Table 3 477 MW (Wyo) 2033'!$A$1:$K$91</definedName>
    <definedName name="_xlnm.Print_Area" localSheetId="7">'Table 3 DJ Wind 2031'!$A$1:$K$74</definedName>
    <definedName name="_xlnm.Print_Area" localSheetId="14">'Table 3 ID Wind 2036'!$A$1:$K$74</definedName>
    <definedName name="_xlnm.Print_Area" localSheetId="5">'Table 3 TransCost D2 '!$A$1:$K$49</definedName>
    <definedName name="_xlnm.Print_Area" localSheetId="8">'Table 3 UT Solar 2031'!$A$1:$K$74</definedName>
    <definedName name="_xlnm.Print_Area" localSheetId="6">'Table 3 WY Wind 2021'!$A$1:$L$74</definedName>
    <definedName name="_xlnm.Print_Area" localSheetId="9">'Table 3 Yakima Solar 2028'!$A$1:$K$74</definedName>
    <definedName name="_xlnm.Print_Area" localSheetId="3">'Table 4'!$A$1:$E$42</definedName>
    <definedName name="_xlnm.Print_Area" localSheetId="4">'Table 5'!$A$1:$H$266</definedName>
    <definedName name="_xlnm.Print_Titles" localSheetId="2">'Table 3 200 MW (UT N) 2029)'!$1:$6</definedName>
    <definedName name="_xlnm.Print_Titles" localSheetId="13">'Table 3 200 MW (Wyo) 2033'!$1:$6</definedName>
    <definedName name="_xlnm.Print_Titles" localSheetId="11">'Table 3 436MW (West M) 2030'!$1:$6</definedName>
    <definedName name="_xlnm.Print_Titles" localSheetId="12">'Table 3 477 MW (Wyo) 2033'!$1:$6</definedName>
    <definedName name="RenewableMarketShape" localSheetId="10">'[4]OFPC Source'!$P$5:$U$28</definedName>
    <definedName name="RenewableMarketShape" localSheetId="7">'[4]OFPC Source'!$P$5:$U$28</definedName>
    <definedName name="RenewableMarketShape" localSheetId="14">'[4]OFPC Source'!$P$5:$U$28</definedName>
    <definedName name="RenewableMarketShape" localSheetId="5">'[4]OFPC Source'!$P$5:$U$28</definedName>
    <definedName name="RenewableMarketShape" localSheetId="8">'[4]OFPC Source'!$P$5:$U$28</definedName>
    <definedName name="RenewableMarketShape" localSheetId="6">'[4]OFPC Source'!$P$5:$U$28</definedName>
    <definedName name="RenewableMarketShape" localSheetId="9">'[4]OFPC Source'!$P$5:$U$28</definedName>
    <definedName name="RenewableMarketShape">'[3]OFPC Source'!$P$5:$U$33</definedName>
    <definedName name="Solar_Fixed_integr_cost">'[5]Table 10'!$B$46</definedName>
    <definedName name="Solar_HLH" localSheetId="10">'[4]OFPC Source'!$U$47</definedName>
    <definedName name="Solar_HLH" localSheetId="7">'[4]OFPC Source'!$U$47</definedName>
    <definedName name="Solar_HLH" localSheetId="14">'[4]OFPC Source'!$U$47</definedName>
    <definedName name="Solar_HLH" localSheetId="5">'[4]OFPC Source'!$U$47</definedName>
    <definedName name="Solar_HLH" localSheetId="8">'[4]OFPC Source'!$U$47</definedName>
    <definedName name="Solar_HLH" localSheetId="6">'[4]OFPC Source'!$U$47</definedName>
    <definedName name="Solar_HLH" localSheetId="9">'[4]OFPC Source'!$U$47</definedName>
    <definedName name="Solar_HLH">'[3]OFPC Source'!$U$48</definedName>
    <definedName name="Solar_LLH" localSheetId="10">'[4]OFPC Source'!$V$47</definedName>
    <definedName name="Solar_LLH" localSheetId="7">'[4]OFPC Source'!$V$47</definedName>
    <definedName name="Solar_LLH" localSheetId="14">'[4]OFPC Source'!$V$47</definedName>
    <definedName name="Solar_LLH" localSheetId="5">'[4]OFPC Source'!$V$47</definedName>
    <definedName name="Solar_LLH" localSheetId="8">'[4]OFPC Source'!$V$47</definedName>
    <definedName name="Solar_LLH" localSheetId="6">'[4]OFPC Source'!$V$47</definedName>
    <definedName name="Solar_LLH" localSheetId="9">'[4]OFPC Source'!$V$47</definedName>
    <definedName name="Solar_LLH">'[3]OFPC Source'!$V$48</definedName>
    <definedName name="Solar_Tracking_integr_cost">'[5]Table 10'!$B$45</definedName>
    <definedName name="Study_Cap_Adj" localSheetId="1">'Table 1'!$I$8</definedName>
    <definedName name="Study_Cap_Adj" localSheetId="5">'Table 1'!$I$8</definedName>
    <definedName name="Study_Cap_Adj">'Table 1'!$I$8</definedName>
    <definedName name="Study_CF" localSheetId="1">'Table 5'!$M$7</definedName>
    <definedName name="Study_CF">'Table 5'!$M$7</definedName>
    <definedName name="Study_MW" localSheetId="1">'Table 5'!$M$6</definedName>
    <definedName name="Study_MW">'Table 5'!$M$6</definedName>
    <definedName name="Study_Name" localSheetId="10">[1]ImportData!$D$7</definedName>
    <definedName name="Study_Name" localSheetId="7">[1]ImportData!$D$7</definedName>
    <definedName name="Study_Name" localSheetId="14">[1]ImportData!$D$7</definedName>
    <definedName name="Study_Name" localSheetId="5">[1]ImportData!$D$7</definedName>
    <definedName name="Study_Name" localSheetId="8">[1]ImportData!$D$7</definedName>
    <definedName name="Study_Name" localSheetId="6">[1]ImportData!$D$7</definedName>
    <definedName name="Study_Name" localSheetId="9">[1]ImportData!$D$7</definedName>
    <definedName name="Wind_Capacity_Contr">'[3]Exhibit 2- Std Wind QF '!$E$57</definedName>
    <definedName name="Wind_Integration_Charge">'[3]Exhibit 2- Std Wind QF '!$E$45</definedName>
  </definedNames>
  <calcPr calcId="152511"/>
</workbook>
</file>

<file path=xl/calcChain.xml><?xml version="1.0" encoding="utf-8"?>
<calcChain xmlns="http://schemas.openxmlformats.org/spreadsheetml/2006/main">
  <c r="O32" i="48" l="1"/>
  <c r="N32" i="48"/>
  <c r="M32" i="48"/>
  <c r="L32" i="48"/>
  <c r="K32" i="48"/>
  <c r="J32" i="48"/>
  <c r="I32" i="48"/>
  <c r="H32" i="48"/>
  <c r="G32" i="48"/>
  <c r="F32" i="48"/>
  <c r="E32" i="48"/>
  <c r="D32" i="48"/>
  <c r="C32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L13" i="31"/>
  <c r="M14" i="31"/>
  <c r="L14" i="31" s="1"/>
  <c r="B13" i="31"/>
  <c r="B13" i="48" l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F164" i="31" l="1"/>
  <c r="F204" i="31"/>
  <c r="F195" i="31"/>
  <c r="F139" i="31"/>
  <c r="F211" i="31"/>
  <c r="F143" i="31"/>
  <c r="F229" i="31"/>
  <c r="F148" i="31"/>
  <c r="F221" i="31"/>
  <c r="F146" i="31"/>
  <c r="F137" i="31"/>
  <c r="F182" i="31"/>
  <c r="F238" i="31"/>
  <c r="F218" i="31"/>
  <c r="F214" i="31"/>
  <c r="F135" i="31"/>
  <c r="F183" i="31"/>
  <c r="F231" i="31"/>
  <c r="F157" i="31"/>
  <c r="F166" i="31"/>
  <c r="F177" i="31"/>
  <c r="F208" i="31"/>
  <c r="F196" i="31"/>
  <c r="F136" i="31"/>
  <c r="F207" i="31"/>
  <c r="F181" i="31"/>
  <c r="F236" i="31"/>
  <c r="F140" i="31"/>
  <c r="F180" i="31"/>
  <c r="F233" i="31"/>
  <c r="F174" i="31"/>
  <c r="F163" i="31"/>
  <c r="F138" i="31"/>
  <c r="F205" i="31"/>
  <c r="F141" i="31"/>
  <c r="F133" i="31"/>
  <c r="F240" i="31"/>
  <c r="F232" i="31"/>
  <c r="F168" i="31"/>
  <c r="F239" i="31"/>
  <c r="F197" i="31"/>
  <c r="F219" i="31"/>
  <c r="F170" i="31"/>
  <c r="F165" i="31"/>
  <c r="F179" i="31"/>
  <c r="F222" i="31"/>
  <c r="F224" i="31"/>
  <c r="F175" i="31"/>
  <c r="F153" i="31"/>
  <c r="F223" i="31"/>
  <c r="F225" i="31"/>
  <c r="F150" i="31"/>
  <c r="F189" i="31"/>
  <c r="F198" i="31"/>
  <c r="F206" i="31"/>
  <c r="F173" i="31"/>
  <c r="F151" i="31"/>
  <c r="F227" i="31"/>
  <c r="F199" i="31"/>
  <c r="F178" i="31"/>
  <c r="F235" i="31"/>
  <c r="F188" i="31"/>
  <c r="F210" i="31"/>
  <c r="F215" i="31"/>
  <c r="F216" i="31"/>
  <c r="F147" i="31"/>
  <c r="F134" i="31"/>
  <c r="F156" i="31"/>
  <c r="F171" i="31"/>
  <c r="F228" i="31"/>
  <c r="F201" i="31"/>
  <c r="F200" i="31"/>
  <c r="F212" i="31"/>
  <c r="F213" i="31"/>
  <c r="F203" i="31"/>
  <c r="F162" i="31"/>
  <c r="F169" i="31"/>
  <c r="F159" i="31"/>
  <c r="F192" i="31"/>
  <c r="F152" i="31"/>
  <c r="F158" i="31"/>
  <c r="F194" i="31"/>
  <c r="F185" i="31"/>
  <c r="F184" i="31"/>
  <c r="F217" i="31"/>
  <c r="F230" i="31"/>
  <c r="F187" i="31"/>
  <c r="F193" i="31"/>
  <c r="F172" i="31"/>
  <c r="F155" i="31"/>
  <c r="F144" i="31"/>
  <c r="F160" i="31"/>
  <c r="F176" i="31"/>
  <c r="F154" i="31"/>
  <c r="F186" i="31"/>
  <c r="F190" i="31"/>
  <c r="F202" i="31"/>
  <c r="F142" i="31"/>
  <c r="F226" i="31"/>
  <c r="F145" i="31"/>
  <c r="F209" i="31"/>
  <c r="F191" i="31"/>
  <c r="F161" i="31"/>
  <c r="F149" i="31"/>
  <c r="F237" i="31"/>
  <c r="F234" i="31"/>
  <c r="F220" i="31"/>
  <c r="F167" i="31"/>
  <c r="C233" i="31" l="1"/>
  <c r="C191" i="31"/>
  <c r="C166" i="31"/>
  <c r="C198" i="31"/>
  <c r="C152" i="31"/>
  <c r="C224" i="31"/>
  <c r="C228" i="31"/>
  <c r="C230" i="31"/>
  <c r="C235" i="31"/>
  <c r="C195" i="31"/>
  <c r="C154" i="31"/>
  <c r="C214" i="31"/>
  <c r="C168" i="31"/>
  <c r="C160" i="31"/>
  <c r="C158" i="31"/>
  <c r="C227" i="31"/>
  <c r="C170" i="31"/>
  <c r="C202" i="31"/>
  <c r="C222" i="31"/>
  <c r="C178" i="31"/>
  <c r="C232" i="31"/>
  <c r="C144" i="31"/>
  <c r="C197" i="31"/>
  <c r="C231" i="31"/>
  <c r="C226" i="31"/>
  <c r="C190" i="31"/>
  <c r="C223" i="31"/>
  <c r="C163" i="31"/>
  <c r="C196" i="31"/>
  <c r="C184" i="31"/>
  <c r="C201" i="31"/>
  <c r="C153" i="31"/>
  <c r="C155" i="31"/>
  <c r="C171" i="31"/>
  <c r="C208" i="31"/>
  <c r="C239" i="31"/>
  <c r="C135" i="31"/>
  <c r="C138" i="31"/>
  <c r="C182" i="31"/>
  <c r="C225" i="31"/>
  <c r="C213" i="31"/>
  <c r="C194" i="31"/>
  <c r="C185" i="31"/>
  <c r="C134" i="31"/>
  <c r="C218" i="31"/>
  <c r="C220" i="31"/>
  <c r="C162" i="31"/>
  <c r="C210" i="31"/>
  <c r="C164" i="31" l="1"/>
  <c r="C147" i="31"/>
  <c r="C186" i="31"/>
  <c r="C176" i="31"/>
  <c r="C146" i="31"/>
  <c r="C151" i="31"/>
  <c r="C187" i="31"/>
  <c r="C236" i="31"/>
  <c r="C143" i="31"/>
  <c r="C193" i="31"/>
  <c r="C142" i="31"/>
  <c r="C175" i="31"/>
  <c r="C174" i="31"/>
  <c r="C188" i="31"/>
  <c r="C216" i="31"/>
  <c r="C161" i="31"/>
  <c r="C192" i="31"/>
  <c r="C211" i="31"/>
  <c r="C189" i="31"/>
  <c r="C205" i="31"/>
  <c r="C221" i="31"/>
  <c r="C165" i="31"/>
  <c r="C207" i="31"/>
  <c r="C157" i="31"/>
  <c r="C183" i="31"/>
  <c r="C203" i="31"/>
  <c r="C204" i="31"/>
  <c r="C173" i="31"/>
  <c r="C206" i="31"/>
  <c r="C181" i="31"/>
  <c r="C200" i="31"/>
  <c r="C159" i="31"/>
  <c r="C149" i="31"/>
  <c r="C148" i="31"/>
  <c r="C234" i="31"/>
  <c r="C177" i="31"/>
  <c r="C156" i="31"/>
  <c r="C145" i="31"/>
  <c r="C219" i="31"/>
  <c r="C212" i="31"/>
  <c r="C199" i="31"/>
  <c r="C150" i="31"/>
  <c r="C140" i="31"/>
  <c r="C237" i="31"/>
  <c r="C139" i="31"/>
  <c r="C180" i="31"/>
  <c r="C172" i="31"/>
  <c r="C240" i="31"/>
  <c r="C179" i="31"/>
  <c r="C167" i="31"/>
  <c r="C137" i="31"/>
  <c r="C136" i="31"/>
  <c r="C141" i="31"/>
  <c r="C238" i="31"/>
  <c r="C215" i="31"/>
  <c r="C209" i="31"/>
  <c r="C133" i="31" l="1"/>
  <c r="C229" i="31"/>
  <c r="C169" i="31"/>
  <c r="C217" i="3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C94" i="31" l="1"/>
  <c r="C118" i="31"/>
  <c r="C80" i="31"/>
  <c r="C68" i="31"/>
  <c r="C108" i="31"/>
  <c r="C101" i="31"/>
  <c r="C32" i="31"/>
  <c r="C71" i="31"/>
  <c r="C92" i="31"/>
  <c r="C23" i="31"/>
  <c r="C122" i="31"/>
  <c r="C89" i="31"/>
  <c r="C55" i="31"/>
  <c r="C115" i="31"/>
  <c r="C56" i="31"/>
  <c r="C17" i="31"/>
  <c r="C51" i="31"/>
  <c r="C77" i="31"/>
  <c r="C99" i="31"/>
  <c r="C53" i="31"/>
  <c r="C128" i="31"/>
  <c r="C59" i="31"/>
  <c r="C105" i="31"/>
  <c r="C79" i="31"/>
  <c r="C31" i="31"/>
  <c r="C36" i="31"/>
  <c r="C91" i="31"/>
  <c r="C124" i="31"/>
  <c r="C14" i="31"/>
  <c r="C123" i="31"/>
  <c r="C52" i="31"/>
  <c r="C76" i="31"/>
  <c r="C117" i="31"/>
  <c r="C72" i="31"/>
  <c r="C70" i="31"/>
  <c r="C93" i="31"/>
  <c r="C26" i="31"/>
  <c r="C127" i="31"/>
  <c r="C86" i="31"/>
  <c r="C87" i="31"/>
  <c r="C30" i="31"/>
  <c r="C39" i="31"/>
  <c r="C44" i="31"/>
  <c r="C100" i="31"/>
  <c r="C132" i="31"/>
  <c r="C29" i="31"/>
  <c r="C120" i="31"/>
  <c r="C22" i="31"/>
  <c r="C112" i="31"/>
  <c r="C82" i="31"/>
  <c r="C78" i="31"/>
  <c r="C33" i="31"/>
  <c r="C28" i="31"/>
  <c r="C125" i="31"/>
  <c r="C107" i="31"/>
  <c r="C54" i="31"/>
  <c r="C103" i="31"/>
  <c r="C46" i="31"/>
  <c r="C64" i="31"/>
  <c r="C19" i="31"/>
  <c r="C21" i="31"/>
  <c r="C88" i="31"/>
  <c r="C58" i="31"/>
  <c r="C110" i="31"/>
  <c r="C106" i="31"/>
  <c r="C47" i="31"/>
  <c r="C42" i="31"/>
  <c r="C24" i="31"/>
  <c r="C102" i="31"/>
  <c r="C111" i="31"/>
  <c r="C84" i="31"/>
  <c r="C45" i="31"/>
  <c r="C50" i="31"/>
  <c r="C104" i="31"/>
  <c r="C113" i="31"/>
  <c r="C66" i="31"/>
  <c r="C38" i="31"/>
  <c r="C75" i="31"/>
  <c r="C116" i="31"/>
  <c r="C20" i="31"/>
  <c r="C15" i="31"/>
  <c r="C57" i="31"/>
  <c r="C96" i="31"/>
  <c r="C131" i="31"/>
  <c r="C67" i="31"/>
  <c r="C41" i="31"/>
  <c r="C74" i="31"/>
  <c r="C95" i="31"/>
  <c r="C98" i="31"/>
  <c r="C114" i="31"/>
  <c r="C65" i="31"/>
  <c r="C35" i="31"/>
  <c r="C119" i="31"/>
  <c r="C27" i="31"/>
  <c r="C43" i="31"/>
  <c r="C130" i="31"/>
  <c r="C81" i="31"/>
  <c r="C34" i="31"/>
  <c r="C63" i="31"/>
  <c r="C18" i="31"/>
  <c r="C16" i="31"/>
  <c r="C69" i="31"/>
  <c r="C83" i="31"/>
  <c r="C90" i="31"/>
  <c r="C60" i="31"/>
  <c r="C126" i="31"/>
  <c r="C129" i="31"/>
  <c r="C48" i="31"/>
  <c r="C62" i="31"/>
  <c r="C40" i="31"/>
  <c r="C25" i="31" l="1"/>
  <c r="C97" i="31"/>
  <c r="C73" i="31"/>
  <c r="C37" i="31"/>
  <c r="C85" i="31"/>
  <c r="C109" i="31"/>
  <c r="C49" i="31"/>
  <c r="C121" i="31"/>
  <c r="C61" i="31"/>
  <c r="C13" i="31"/>
  <c r="L16" i="48" l="1"/>
  <c r="M18" i="48"/>
  <c r="M21" i="48"/>
  <c r="M16" i="48"/>
  <c r="O15" i="48"/>
  <c r="J13" i="48"/>
  <c r="G22" i="48"/>
  <c r="E16" i="48"/>
  <c r="K19" i="48"/>
  <c r="L17" i="48"/>
  <c r="H15" i="48"/>
  <c r="F21" i="48"/>
  <c r="H22" i="48"/>
  <c r="J22" i="48"/>
  <c r="N16" i="48"/>
  <c r="H20" i="48"/>
  <c r="F17" i="48"/>
  <c r="O19" i="48"/>
  <c r="I15" i="48"/>
  <c r="I18" i="48"/>
  <c r="M17" i="48"/>
  <c r="F20" i="48"/>
  <c r="K18" i="48"/>
  <c r="M22" i="48"/>
  <c r="K13" i="48"/>
  <c r="E21" i="48"/>
  <c r="M13" i="48"/>
  <c r="G18" i="48"/>
  <c r="H13" i="48"/>
  <c r="E17" i="48"/>
  <c r="N21" i="48"/>
  <c r="E15" i="48"/>
  <c r="L13" i="48"/>
  <c r="O22" i="48"/>
  <c r="E13" i="48"/>
  <c r="J16" i="48"/>
  <c r="N15" i="48"/>
  <c r="H18" i="48"/>
  <c r="K21" i="48"/>
  <c r="G16" i="48"/>
  <c r="N14" i="48"/>
  <c r="G20" i="48"/>
  <c r="H19" i="48"/>
  <c r="E20" i="48"/>
  <c r="J20" i="48"/>
  <c r="I14" i="48"/>
  <c r="G15" i="48"/>
  <c r="F14" i="48"/>
  <c r="F18" i="48"/>
  <c r="G19" i="48"/>
  <c r="H14" i="48"/>
  <c r="F22" i="48"/>
  <c r="J21" i="48"/>
  <c r="L22" i="48"/>
  <c r="H17" i="48"/>
  <c r="H21" i="48"/>
  <c r="G17" i="48"/>
  <c r="K15" i="48"/>
  <c r="J19" i="48"/>
  <c r="E22" i="48"/>
  <c r="I19" i="48"/>
  <c r="N19" i="48"/>
  <c r="L15" i="48"/>
  <c r="I16" i="48"/>
  <c r="F19" i="48"/>
  <c r="J18" i="48"/>
  <c r="N17" i="48"/>
  <c r="G13" i="48"/>
  <c r="J17" i="48"/>
  <c r="I20" i="48"/>
  <c r="G14" i="48"/>
  <c r="E14" i="48"/>
  <c r="K22" i="48"/>
  <c r="O20" i="48"/>
  <c r="M14" i="48"/>
  <c r="O17" i="48"/>
  <c r="J15" i="48"/>
  <c r="O21" i="48"/>
  <c r="K16" i="48"/>
  <c r="I17" i="48"/>
  <c r="O16" i="48"/>
  <c r="J14" i="48"/>
  <c r="I22" i="48"/>
  <c r="I21" i="48"/>
  <c r="K20" i="48"/>
  <c r="M15" i="48"/>
  <c r="F15" i="48"/>
  <c r="O14" i="48"/>
  <c r="N13" i="48"/>
  <c r="N18" i="48"/>
  <c r="E18" i="48"/>
  <c r="O18" i="48"/>
  <c r="N20" i="48"/>
  <c r="E19" i="48"/>
  <c r="L20" i="48"/>
  <c r="K14" i="48"/>
  <c r="I13" i="48"/>
  <c r="N22" i="48"/>
  <c r="O13" i="48"/>
  <c r="L14" i="48"/>
  <c r="L19" i="48"/>
  <c r="H16" i="48"/>
  <c r="K17" i="48"/>
  <c r="L18" i="48"/>
  <c r="F13" i="48"/>
  <c r="M20" i="48"/>
  <c r="G21" i="48"/>
  <c r="L21" i="48"/>
  <c r="F16" i="48"/>
  <c r="M19" i="48"/>
  <c r="C14" i="48" l="1"/>
  <c r="D13" i="48"/>
  <c r="D14" i="48"/>
  <c r="D19" i="48"/>
  <c r="D22" i="48"/>
  <c r="D15" i="48"/>
  <c r="D18" i="48"/>
  <c r="D16" i="48"/>
  <c r="D21" i="48"/>
  <c r="D20" i="48"/>
  <c r="D17" i="48"/>
  <c r="C15" i="48" l="1"/>
  <c r="C16" i="48"/>
  <c r="C17" i="48"/>
  <c r="C19" i="48"/>
  <c r="C21" i="48"/>
  <c r="C20" i="48"/>
  <c r="C18" i="48"/>
  <c r="C22" i="48"/>
  <c r="C13" i="48"/>
  <c r="C11" i="47" l="1"/>
  <c r="BM5" i="25"/>
  <c r="B38" i="25" l="1"/>
  <c r="B52" i="25"/>
  <c r="B42" i="25" l="1"/>
  <c r="C43" i="47" l="1"/>
  <c r="C42" i="47"/>
  <c r="B13" i="47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12" i="47"/>
  <c r="E11" i="47"/>
  <c r="B11" i="47"/>
  <c r="B9" i="47"/>
  <c r="C44" i="47" l="1"/>
  <c r="H10" i="43"/>
  <c r="C10" i="47" l="1"/>
  <c r="E10" i="47" s="1"/>
  <c r="C45" i="47"/>
  <c r="H11" i="43"/>
  <c r="C40" i="47"/>
  <c r="H12" i="43" l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C46" i="47"/>
  <c r="C47" i="47" l="1"/>
  <c r="C12" i="47"/>
  <c r="E12" i="47" l="1"/>
  <c r="C13" i="47"/>
  <c r="C48" i="47"/>
  <c r="C10" i="25"/>
  <c r="E13" i="47" l="1"/>
  <c r="C49" i="47"/>
  <c r="C14" i="47"/>
  <c r="E14" i="47" l="1"/>
  <c r="C15" i="47"/>
  <c r="F41" i="47"/>
  <c r="E15" i="47" l="1"/>
  <c r="C16" i="47"/>
  <c r="F42" i="47"/>
  <c r="H10" i="44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E16" i="47" l="1"/>
  <c r="C17" i="47"/>
  <c r="F43" i="47"/>
  <c r="D10" i="46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E17" i="47" l="1"/>
  <c r="F44" i="47"/>
  <c r="C18" i="47"/>
  <c r="F10" i="46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E18" i="47" l="1"/>
  <c r="C19" i="47"/>
  <c r="F45" i="47"/>
  <c r="K12" i="43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E19" i="47" l="1"/>
  <c r="C20" i="47"/>
  <c r="F46" i="47"/>
  <c r="D12" i="44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E20" i="47" l="1"/>
  <c r="C21" i="47"/>
  <c r="F47" i="47"/>
  <c r="F12" i="44"/>
  <c r="I12" i="44" s="1"/>
  <c r="J12" i="44" s="1"/>
  <c r="K16" i="44"/>
  <c r="E15" i="43"/>
  <c r="H17" i="46"/>
  <c r="E16" i="44"/>
  <c r="G16" i="44"/>
  <c r="C73" i="44"/>
  <c r="E17" i="46"/>
  <c r="G17" i="46"/>
  <c r="C74" i="46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21" i="47" l="1"/>
  <c r="C22" i="47"/>
  <c r="F48" i="47"/>
  <c r="E16" i="43"/>
  <c r="K17" i="44"/>
  <c r="G17" i="44"/>
  <c r="H17" i="44"/>
  <c r="E18" i="46"/>
  <c r="F66" i="46"/>
  <c r="C74" i="44"/>
  <c r="G18" i="46"/>
  <c r="E17" i="44"/>
  <c r="H18" i="46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22" i="47" l="1"/>
  <c r="C23" i="47"/>
  <c r="F49" i="47"/>
  <c r="E17" i="43"/>
  <c r="E18" i="44"/>
  <c r="K18" i="44"/>
  <c r="K17" i="43"/>
  <c r="E19" i="46"/>
  <c r="G18" i="44"/>
  <c r="G17" i="43"/>
  <c r="G19" i="46"/>
  <c r="H18" i="44"/>
  <c r="H19" i="46"/>
  <c r="F67" i="46"/>
  <c r="F66" i="44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E23" i="47" l="1"/>
  <c r="I41" i="47"/>
  <c r="C24" i="47"/>
  <c r="K18" i="43"/>
  <c r="E19" i="44"/>
  <c r="K19" i="44"/>
  <c r="G18" i="43"/>
  <c r="G19" i="44"/>
  <c r="H19" i="44"/>
  <c r="E20" i="46"/>
  <c r="F67" i="44"/>
  <c r="F68" i="46"/>
  <c r="H20" i="46"/>
  <c r="G20" i="46"/>
  <c r="E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4" i="47" l="1"/>
  <c r="C25" i="47"/>
  <c r="I42" i="47"/>
  <c r="E20" i="44"/>
  <c r="K20" i="44"/>
  <c r="G21" i="46"/>
  <c r="H20" i="44"/>
  <c r="E19" i="43"/>
  <c r="E21" i="46"/>
  <c r="G20" i="44"/>
  <c r="F69" i="46"/>
  <c r="F68" i="44"/>
  <c r="H21" i="46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5" i="47" l="1"/>
  <c r="C26" i="47"/>
  <c r="I43" i="47"/>
  <c r="E22" i="46"/>
  <c r="E23" i="46" s="1"/>
  <c r="E21" i="44"/>
  <c r="K21" i="44"/>
  <c r="E20" i="43"/>
  <c r="K20" i="43"/>
  <c r="F69" i="44"/>
  <c r="F70" i="46"/>
  <c r="G22" i="46"/>
  <c r="H22" i="46"/>
  <c r="G21" i="44"/>
  <c r="H21" i="44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6" i="47" l="1"/>
  <c r="C27" i="47"/>
  <c r="I44" i="47"/>
  <c r="E22" i="44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7" i="47" l="1"/>
  <c r="I45" i="47"/>
  <c r="C28" i="47"/>
  <c r="E23" i="44"/>
  <c r="E24" i="44" s="1"/>
  <c r="K23" i="44"/>
  <c r="K22" i="43"/>
  <c r="G23" i="44"/>
  <c r="E25" i="46"/>
  <c r="F72" i="46"/>
  <c r="F71" i="44"/>
  <c r="G24" i="46"/>
  <c r="H23" i="44"/>
  <c r="H24" i="46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C29" i="47" l="1"/>
  <c r="E28" i="47"/>
  <c r="I46" i="47"/>
  <c r="K24" i="44"/>
  <c r="H24" i="44"/>
  <c r="H25" i="46"/>
  <c r="G24" i="44"/>
  <c r="G25" i="46"/>
  <c r="F73" i="46"/>
  <c r="E26" i="46"/>
  <c r="E25" i="44"/>
  <c r="F72" i="44"/>
  <c r="G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E29" i="47" l="1"/>
  <c r="C30" i="47"/>
  <c r="I47" i="47"/>
  <c r="K25" i="44"/>
  <c r="H25" i="44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E30" i="47" l="1"/>
  <c r="C31" i="47"/>
  <c r="I48" i="47"/>
  <c r="K26" i="44"/>
  <c r="G26" i="44"/>
  <c r="H27" i="46"/>
  <c r="E28" i="46"/>
  <c r="I66" i="46"/>
  <c r="E27" i="44"/>
  <c r="F74" i="44"/>
  <c r="G27" i="46"/>
  <c r="H26" i="44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E31" i="47" l="1"/>
  <c r="C32" i="47"/>
  <c r="E32" i="47" s="1"/>
  <c r="I49" i="47"/>
  <c r="K27" i="44"/>
  <c r="H27" i="44"/>
  <c r="K26" i="43"/>
  <c r="G27" i="44"/>
  <c r="G28" i="46"/>
  <c r="E28" i="44"/>
  <c r="I66" i="44"/>
  <c r="I67" i="46"/>
  <c r="E29" i="46"/>
  <c r="H28" i="46"/>
  <c r="G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E34" i="46" s="1"/>
  <c r="G31" i="43"/>
  <c r="K33" i="44"/>
  <c r="G32" i="44"/>
  <c r="H32" i="44"/>
  <c r="E33" i="44"/>
  <c r="I71" i="44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G22" i="40" s="1"/>
  <c r="H21" i="40"/>
  <c r="D21" i="40"/>
  <c r="E21" i="40"/>
  <c r="K21" i="40"/>
  <c r="B35" i="40"/>
  <c r="F69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6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33" i="31"/>
  <c r="I25" i="31"/>
  <c r="I14" i="31"/>
  <c r="K9" i="31"/>
  <c r="I253" i="31" l="1"/>
  <c r="G32" i="29"/>
  <c r="H32" i="29" s="1"/>
  <c r="D34" i="29"/>
  <c r="E33" i="29"/>
  <c r="F33" i="29"/>
  <c r="I85" i="29"/>
  <c r="I134" i="31"/>
  <c r="I145" i="31"/>
  <c r="I26" i="31"/>
  <c r="I15" i="31"/>
  <c r="I37" i="31"/>
  <c r="I254" i="31" l="1"/>
  <c r="F34" i="29"/>
  <c r="E34" i="29"/>
  <c r="G33" i="29"/>
  <c r="H33" i="29" s="1"/>
  <c r="D35" i="29"/>
  <c r="I86" i="29"/>
  <c r="I157" i="31"/>
  <c r="I49" i="31"/>
  <c r="I146" i="31"/>
  <c r="I38" i="31"/>
  <c r="I135" i="31"/>
  <c r="I27" i="31"/>
  <c r="I16" i="31"/>
  <c r="I255" i="31" l="1"/>
  <c r="G34" i="29"/>
  <c r="H34" i="29" s="1"/>
  <c r="F35" i="29"/>
  <c r="E35" i="29"/>
  <c r="D36" i="29"/>
  <c r="I87" i="29"/>
  <c r="I147" i="31"/>
  <c r="I39" i="31"/>
  <c r="I169" i="31"/>
  <c r="I61" i="31"/>
  <c r="I136" i="31"/>
  <c r="I17" i="31"/>
  <c r="I28" i="31"/>
  <c r="I158" i="31"/>
  <c r="I50" i="31"/>
  <c r="I256" i="31" l="1"/>
  <c r="G35" i="29"/>
  <c r="H35" i="29" s="1"/>
  <c r="E36" i="29"/>
  <c r="F36" i="29"/>
  <c r="D37" i="29"/>
  <c r="I88" i="29"/>
  <c r="I170" i="31"/>
  <c r="I62" i="31"/>
  <c r="I148" i="31"/>
  <c r="I40" i="31"/>
  <c r="I159" i="31"/>
  <c r="I51" i="31"/>
  <c r="I137" i="31"/>
  <c r="I29" i="31"/>
  <c r="I18" i="31"/>
  <c r="I181" i="31"/>
  <c r="I73" i="31"/>
  <c r="I257" i="31" l="1"/>
  <c r="G36" i="29"/>
  <c r="H36" i="29" s="1"/>
  <c r="F37" i="29"/>
  <c r="E37" i="29"/>
  <c r="D38" i="29"/>
  <c r="I89" i="29"/>
  <c r="I138" i="3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I258" i="31" l="1"/>
  <c r="G37" i="29"/>
  <c r="H37" i="29" s="1"/>
  <c r="F38" i="29"/>
  <c r="E38" i="29"/>
  <c r="D39" i="29"/>
  <c r="I90" i="29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31" i="31"/>
  <c r="I20" i="31"/>
  <c r="I259" i="31" l="1"/>
  <c r="I217" i="31"/>
  <c r="G38" i="29"/>
  <c r="H38" i="29" s="1"/>
  <c r="E39" i="29"/>
  <c r="F39" i="29"/>
  <c r="D40" i="29"/>
  <c r="I91" i="29"/>
  <c r="I151" i="31"/>
  <c r="I43" i="31"/>
  <c r="I195" i="31"/>
  <c r="I87" i="31"/>
  <c r="I162" i="31"/>
  <c r="I54" i="31"/>
  <c r="I109" i="31"/>
  <c r="I184" i="31"/>
  <c r="I76" i="31"/>
  <c r="I140" i="31"/>
  <c r="I21" i="31"/>
  <c r="I32" i="31"/>
  <c r="I206" i="31"/>
  <c r="I98" i="31"/>
  <c r="I173" i="31"/>
  <c r="I65" i="31"/>
  <c r="I218" i="31" l="1"/>
  <c r="I260" i="31"/>
  <c r="I229" i="31"/>
  <c r="G39" i="29"/>
  <c r="H39" i="29" s="1"/>
  <c r="F40" i="29"/>
  <c r="E40" i="29"/>
  <c r="I152" i="31"/>
  <c r="I44" i="31"/>
  <c r="I174" i="31"/>
  <c r="I66" i="31"/>
  <c r="I185" i="31"/>
  <c r="I77" i="31"/>
  <c r="I110" i="31"/>
  <c r="I141" i="31"/>
  <c r="I33" i="31"/>
  <c r="I22" i="31"/>
  <c r="I196" i="31"/>
  <c r="I88" i="31"/>
  <c r="I121" i="31"/>
  <c r="I207" i="31"/>
  <c r="I99" i="31"/>
  <c r="I163" i="31"/>
  <c r="I55" i="31"/>
  <c r="I261" i="31" l="1"/>
  <c r="I219" i="31"/>
  <c r="I230" i="31"/>
  <c r="G40" i="29"/>
  <c r="H40" i="29" s="1"/>
  <c r="I175" i="31"/>
  <c r="I67" i="31"/>
  <c r="I208" i="31"/>
  <c r="I100" i="31"/>
  <c r="I153" i="31"/>
  <c r="I45" i="31"/>
  <c r="I122" i="31"/>
  <c r="I164" i="31"/>
  <c r="I56" i="31"/>
  <c r="I111" i="31"/>
  <c r="I241" i="31"/>
  <c r="I142" i="31"/>
  <c r="I23" i="31"/>
  <c r="I34" i="31"/>
  <c r="I197" i="31"/>
  <c r="I89" i="31"/>
  <c r="I186" i="31"/>
  <c r="I78" i="31"/>
  <c r="I262" i="31" l="1"/>
  <c r="I220" i="31"/>
  <c r="I231" i="31"/>
  <c r="I198" i="31"/>
  <c r="I90" i="31"/>
  <c r="I143" i="31"/>
  <c r="I35" i="31"/>
  <c r="I24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112" i="31"/>
  <c r="I232" i="31" l="1"/>
  <c r="I221" i="31"/>
  <c r="I263" i="31"/>
  <c r="I177" i="31"/>
  <c r="I69" i="31"/>
  <c r="I188" i="31"/>
  <c r="I80" i="31"/>
  <c r="I113" i="31"/>
  <c r="I199" i="31"/>
  <c r="I91" i="31"/>
  <c r="I243" i="31"/>
  <c r="I155" i="31"/>
  <c r="I47" i="31"/>
  <c r="I124" i="31"/>
  <c r="I166" i="31"/>
  <c r="I58" i="31"/>
  <c r="I144" i="31"/>
  <c r="I36" i="31"/>
  <c r="I210" i="31"/>
  <c r="I102" i="31"/>
  <c r="I264" i="31" l="1"/>
  <c r="I222" i="31"/>
  <c r="I233" i="3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125" i="31"/>
  <c r="I200" i="31"/>
  <c r="I92" i="31"/>
  <c r="I223" i="31" l="1"/>
  <c r="I234" i="31"/>
  <c r="I212" i="31"/>
  <c r="I104" i="31"/>
  <c r="I190" i="31"/>
  <c r="I82" i="31"/>
  <c r="I201" i="31"/>
  <c r="I93" i="31"/>
  <c r="I245" i="31"/>
  <c r="I179" i="31"/>
  <c r="I71" i="31"/>
  <c r="I168" i="31"/>
  <c r="I60" i="31"/>
  <c r="I115" i="31"/>
  <c r="I126" i="31"/>
  <c r="I224" i="31" l="1"/>
  <c r="I235" i="31"/>
  <c r="I127" i="31"/>
  <c r="I246" i="31"/>
  <c r="I191" i="31"/>
  <c r="I83" i="31"/>
  <c r="I213" i="31"/>
  <c r="I105" i="31"/>
  <c r="I202" i="31"/>
  <c r="I94" i="31"/>
  <c r="I180" i="31"/>
  <c r="I72" i="31"/>
  <c r="I116" i="31"/>
  <c r="I236" i="31" l="1"/>
  <c r="I225" i="31"/>
  <c r="I117" i="31"/>
  <c r="I203" i="31"/>
  <c r="I95" i="31"/>
  <c r="I128" i="31"/>
  <c r="I192" i="31"/>
  <c r="I84" i="31"/>
  <c r="I214" i="31"/>
  <c r="I106" i="31"/>
  <c r="I247" i="31"/>
  <c r="I237" i="31" l="1"/>
  <c r="I226" i="31"/>
  <c r="I118" i="31"/>
  <c r="I248" i="31"/>
  <c r="I215" i="31"/>
  <c r="I107" i="31"/>
  <c r="I204" i="31"/>
  <c r="I96" i="31"/>
  <c r="I129" i="31"/>
  <c r="I227" i="31" l="1"/>
  <c r="I238" i="31"/>
  <c r="I249" i="31"/>
  <c r="I119" i="31"/>
  <c r="I216" i="31"/>
  <c r="I108" i="31"/>
  <c r="I130" i="31"/>
  <c r="I239" i="31" l="1"/>
  <c r="I228" i="31"/>
  <c r="I250" i="31"/>
  <c r="I131" i="31"/>
  <c r="I120" i="31"/>
  <c r="I240" i="31" l="1"/>
  <c r="I251" i="31"/>
  <c r="I132" i="31"/>
  <c r="I252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59" i="25" l="1"/>
  <c r="M16" i="28" l="1"/>
  <c r="B60" i="25"/>
  <c r="C9" i="28" l="1"/>
  <c r="C29" i="28" l="1"/>
  <c r="I29" i="29" s="1"/>
  <c r="J29" i="29" s="1"/>
  <c r="K29" i="29" s="1"/>
  <c r="C26" i="28"/>
  <c r="C36" i="28"/>
  <c r="I36" i="29" s="1"/>
  <c r="J36" i="29" s="1"/>
  <c r="K36" i="29" s="1"/>
  <c r="C39" i="28"/>
  <c r="I39" i="29" s="1"/>
  <c r="J39" i="29" s="1"/>
  <c r="K39" i="29" s="1"/>
  <c r="C31" i="28"/>
  <c r="I31" i="29" s="1"/>
  <c r="J31" i="29" s="1"/>
  <c r="K31" i="29" s="1"/>
  <c r="C17" i="28"/>
  <c r="C18" i="28"/>
  <c r="C20" i="28"/>
  <c r="C32" i="28"/>
  <c r="I32" i="29" s="1"/>
  <c r="J32" i="29" s="1"/>
  <c r="K32" i="29" s="1"/>
  <c r="C25" i="28"/>
  <c r="C38" i="28"/>
  <c r="I38" i="29" s="1"/>
  <c r="J38" i="29" s="1"/>
  <c r="K38" i="29" s="1"/>
  <c r="C24" i="28"/>
  <c r="C27" i="28"/>
  <c r="I27" i="29" s="1"/>
  <c r="J27" i="29" s="1"/>
  <c r="K27" i="29" s="1"/>
  <c r="C40" i="28"/>
  <c r="I40" i="29" s="1"/>
  <c r="J40" i="29" s="1"/>
  <c r="K40" i="29" s="1"/>
  <c r="C35" i="28"/>
  <c r="I35" i="29" s="1"/>
  <c r="J35" i="29" s="1"/>
  <c r="K35" i="29" s="1"/>
  <c r="C16" i="28"/>
  <c r="C34" i="28"/>
  <c r="I34" i="29" s="1"/>
  <c r="J34" i="29" s="1"/>
  <c r="K34" i="29" s="1"/>
  <c r="C22" i="28"/>
  <c r="C14" i="28"/>
  <c r="C19" i="28"/>
  <c r="C15" i="28"/>
  <c r="C33" i="28"/>
  <c r="I33" i="29" s="1"/>
  <c r="J33" i="29" s="1"/>
  <c r="K33" i="29" s="1"/>
  <c r="C30" i="28"/>
  <c r="I30" i="29" s="1"/>
  <c r="J30" i="29" s="1"/>
  <c r="K30" i="29" s="1"/>
  <c r="C37" i="28"/>
  <c r="I37" i="29" s="1"/>
  <c r="J37" i="29" s="1"/>
  <c r="K37" i="29" s="1"/>
  <c r="C28" i="28"/>
  <c r="C21" i="28"/>
  <c r="C23" i="28"/>
  <c r="J13" i="31" l="1"/>
  <c r="B13" i="25" s="1"/>
  <c r="B14" i="31"/>
  <c r="L16" i="31"/>
  <c r="O13" i="25" l="1"/>
  <c r="B14" i="25"/>
  <c r="L17" i="3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J14" i="31"/>
  <c r="B15" i="31"/>
  <c r="AK13" i="25" l="1"/>
  <c r="AG13" i="25"/>
  <c r="AC13" i="25"/>
  <c r="AF13" i="25"/>
  <c r="AH13" i="25"/>
  <c r="AD13" i="25"/>
  <c r="AJ13" i="25"/>
  <c r="AI13" i="25"/>
  <c r="BL13" i="25"/>
  <c r="BM13" i="25" s="1"/>
  <c r="BN13" i="25" s="1"/>
  <c r="B15" i="25"/>
  <c r="O14" i="25"/>
  <c r="B16" i="31"/>
  <c r="J15" i="31"/>
  <c r="AP13" i="25"/>
  <c r="AO13" i="25"/>
  <c r="AV13" i="25"/>
  <c r="AT13" i="25"/>
  <c r="AU13" i="25"/>
  <c r="AS13" i="25"/>
  <c r="AN13" i="25"/>
  <c r="AQ13" i="25"/>
  <c r="AW13" i="25"/>
  <c r="AR13" i="25"/>
  <c r="AE14" i="25" l="1"/>
  <c r="AH14" i="25"/>
  <c r="AJ14" i="25"/>
  <c r="AF14" i="25"/>
  <c r="AB14" i="25"/>
  <c r="AD14" i="25"/>
  <c r="AC14" i="25"/>
  <c r="AK14" i="25"/>
  <c r="AG14" i="25"/>
  <c r="AI14" i="25"/>
  <c r="BL14" i="25"/>
  <c r="BM14" i="25" s="1"/>
  <c r="BN14" i="25" s="1"/>
  <c r="AE13" i="25"/>
  <c r="BA13" i="25"/>
  <c r="AB13" i="25"/>
  <c r="BG13" i="25"/>
  <c r="J16" i="31"/>
  <c r="B17" i="31"/>
  <c r="BF13" i="25"/>
  <c r="BE13" i="25"/>
  <c r="BD13" i="25"/>
  <c r="AV14" i="25"/>
  <c r="AN14" i="25"/>
  <c r="AP14" i="25"/>
  <c r="AO14" i="25"/>
  <c r="AQ14" i="25"/>
  <c r="AU14" i="25"/>
  <c r="AS14" i="25"/>
  <c r="AR14" i="25"/>
  <c r="AW14" i="25"/>
  <c r="AT14" i="25"/>
  <c r="BH13" i="25"/>
  <c r="BB13" i="25"/>
  <c r="BI13" i="25"/>
  <c r="B16" i="25"/>
  <c r="O15" i="25"/>
  <c r="AK15" i="25" l="1"/>
  <c r="AG15" i="25"/>
  <c r="AJ15" i="25"/>
  <c r="AH15" i="25"/>
  <c r="AF15" i="25"/>
  <c r="AI15" i="25"/>
  <c r="AE15" i="25"/>
  <c r="AC15" i="25"/>
  <c r="BI14" i="25"/>
  <c r="BF14" i="25"/>
  <c r="BL15" i="25"/>
  <c r="BM15" i="25" s="1"/>
  <c r="BN15" i="25" s="1"/>
  <c r="BH14" i="25"/>
  <c r="BE14" i="25"/>
  <c r="BD14" i="25"/>
  <c r="BG14" i="25"/>
  <c r="BA14" i="25"/>
  <c r="BB14" i="25"/>
  <c r="O16" i="25"/>
  <c r="B17" i="25"/>
  <c r="AQ15" i="25"/>
  <c r="AW15" i="25"/>
  <c r="AV15" i="25"/>
  <c r="AD15" i="25"/>
  <c r="AP15" i="25"/>
  <c r="AU15" i="25"/>
  <c r="AT15" i="25"/>
  <c r="AO15" i="25"/>
  <c r="AR15" i="25"/>
  <c r="AN15" i="25"/>
  <c r="AS15" i="25"/>
  <c r="B18" i="31"/>
  <c r="J17" i="31"/>
  <c r="AZ13" i="25"/>
  <c r="AZ14" i="25"/>
  <c r="BC13" i="25"/>
  <c r="BC14" i="25"/>
  <c r="AE16" i="25" l="1"/>
  <c r="AJ16" i="25"/>
  <c r="AF16" i="25"/>
  <c r="AB16" i="25"/>
  <c r="AH16" i="25"/>
  <c r="AC16" i="25"/>
  <c r="AG16" i="25"/>
  <c r="AD16" i="25"/>
  <c r="AI16" i="25"/>
  <c r="BD15" i="25"/>
  <c r="AB15" i="25"/>
  <c r="AZ15" i="25" s="1"/>
  <c r="BL16" i="25"/>
  <c r="BM16" i="25" s="1"/>
  <c r="BN16" i="25" s="1"/>
  <c r="BE15" i="25"/>
  <c r="BF15" i="25"/>
  <c r="BI15" i="25"/>
  <c r="BB15" i="25"/>
  <c r="BC15" i="25"/>
  <c r="BJ14" i="25"/>
  <c r="C14" i="25" s="1"/>
  <c r="BA15" i="25"/>
  <c r="BJ13" i="25"/>
  <c r="C13" i="25" s="1"/>
  <c r="BH15" i="25"/>
  <c r="BG15" i="25"/>
  <c r="J18" i="31"/>
  <c r="B19" i="31"/>
  <c r="B18" i="25"/>
  <c r="O17" i="25"/>
  <c r="AS16" i="25"/>
  <c r="AW16" i="25"/>
  <c r="AP16" i="25"/>
  <c r="AK16" i="25"/>
  <c r="AV16" i="25"/>
  <c r="AT16" i="25"/>
  <c r="AQ16" i="25"/>
  <c r="AU16" i="25"/>
  <c r="AN16" i="25"/>
  <c r="AO16" i="25"/>
  <c r="AR16" i="25"/>
  <c r="AK17" i="25" l="1"/>
  <c r="AG17" i="25"/>
  <c r="AC17" i="25"/>
  <c r="AF17" i="25"/>
  <c r="AH17" i="25"/>
  <c r="AD17" i="25"/>
  <c r="AJ17" i="25"/>
  <c r="AB17" i="25"/>
  <c r="AE17" i="25"/>
  <c r="AI17" i="25"/>
  <c r="BL17" i="25"/>
  <c r="BM17" i="25" s="1"/>
  <c r="BN17" i="25" s="1"/>
  <c r="BG16" i="25"/>
  <c r="AZ16" i="25"/>
  <c r="BH16" i="25"/>
  <c r="BC16" i="25"/>
  <c r="BJ15" i="25"/>
  <c r="C15" i="25" s="1"/>
  <c r="BA16" i="25"/>
  <c r="BI16" i="25"/>
  <c r="BB16" i="25"/>
  <c r="BD16" i="25"/>
  <c r="BE16" i="25"/>
  <c r="BF16" i="25"/>
  <c r="AP17" i="25"/>
  <c r="AV17" i="25"/>
  <c r="AQ17" i="25"/>
  <c r="AS17" i="25"/>
  <c r="AW17" i="25"/>
  <c r="AU17" i="25"/>
  <c r="AO17" i="25"/>
  <c r="AR17" i="25"/>
  <c r="AT17" i="25"/>
  <c r="AN17" i="25"/>
  <c r="O18" i="25"/>
  <c r="B19" i="25"/>
  <c r="B20" i="31"/>
  <c r="J19" i="31"/>
  <c r="AI18" i="25" l="1"/>
  <c r="AE18" i="25"/>
  <c r="AH18" i="25"/>
  <c r="AJ18" i="25"/>
  <c r="AF18" i="25"/>
  <c r="AB18" i="25"/>
  <c r="AD18" i="25"/>
  <c r="AK18" i="25"/>
  <c r="AC18" i="25"/>
  <c r="AG18" i="25"/>
  <c r="BL18" i="25"/>
  <c r="BM18" i="25" s="1"/>
  <c r="BN18" i="25" s="1"/>
  <c r="BE17" i="25"/>
  <c r="BF17" i="25"/>
  <c r="BJ16" i="25"/>
  <c r="C16" i="25" s="1"/>
  <c r="AZ17" i="25"/>
  <c r="BB17" i="25"/>
  <c r="BD17" i="25"/>
  <c r="BG17" i="25"/>
  <c r="BA17" i="25"/>
  <c r="BI17" i="25"/>
  <c r="BC17" i="25"/>
  <c r="BH17" i="25"/>
  <c r="J20" i="31"/>
  <c r="B21" i="31"/>
  <c r="B20" i="25"/>
  <c r="O19" i="25"/>
  <c r="AS18" i="25"/>
  <c r="AQ18" i="25"/>
  <c r="AN18" i="25"/>
  <c r="AW18" i="25"/>
  <c r="AO18" i="25"/>
  <c r="AT18" i="25"/>
  <c r="AU18" i="25"/>
  <c r="AP18" i="25"/>
  <c r="AV18" i="25"/>
  <c r="AR18" i="25"/>
  <c r="AG19" i="25" l="1"/>
  <c r="AJ19" i="25"/>
  <c r="AB19" i="25"/>
  <c r="AH19" i="25"/>
  <c r="AF19" i="25"/>
  <c r="AE19" i="25"/>
  <c r="AI19" i="25"/>
  <c r="AD19" i="25"/>
  <c r="AC19" i="25"/>
  <c r="AK19" i="25"/>
  <c r="BB18" i="25"/>
  <c r="BD18" i="25"/>
  <c r="BL19" i="25"/>
  <c r="BM19" i="25" s="1"/>
  <c r="BN19" i="25" s="1"/>
  <c r="BH18" i="25"/>
  <c r="BF18" i="25"/>
  <c r="BE18" i="25"/>
  <c r="BJ17" i="25"/>
  <c r="C17" i="25" s="1"/>
  <c r="BG18" i="25"/>
  <c r="AZ18" i="25"/>
  <c r="BC18" i="25"/>
  <c r="BA18" i="25"/>
  <c r="BI18" i="25"/>
  <c r="AU19" i="25"/>
  <c r="AW19" i="25"/>
  <c r="AT19" i="25"/>
  <c r="AN19" i="25"/>
  <c r="AR19" i="25"/>
  <c r="AQ19" i="25"/>
  <c r="AV19" i="25"/>
  <c r="AO19" i="25"/>
  <c r="AP19" i="25"/>
  <c r="AS19" i="25"/>
  <c r="O20" i="25"/>
  <c r="B21" i="25"/>
  <c r="J21" i="31"/>
  <c r="B22" i="31"/>
  <c r="AE20" i="25" l="1"/>
  <c r="AD20" i="25"/>
  <c r="AJ20" i="25"/>
  <c r="AF20" i="25"/>
  <c r="AB20" i="25"/>
  <c r="AH20" i="25"/>
  <c r="AG20" i="25"/>
  <c r="AK20" i="25"/>
  <c r="AC20" i="25"/>
  <c r="AI20" i="25"/>
  <c r="BI19" i="25"/>
  <c r="BH19" i="25"/>
  <c r="BL20" i="25"/>
  <c r="BM20" i="25" s="1"/>
  <c r="BN20" i="25" s="1"/>
  <c r="BB19" i="25"/>
  <c r="BD19" i="25"/>
  <c r="BE19" i="25"/>
  <c r="AZ19" i="25"/>
  <c r="BF19" i="25"/>
  <c r="BA19" i="25"/>
  <c r="BC19" i="25"/>
  <c r="BG19" i="25"/>
  <c r="BJ18" i="25"/>
  <c r="C18" i="25" s="1"/>
  <c r="J22" i="31"/>
  <c r="B23" i="31"/>
  <c r="O21" i="25"/>
  <c r="B22" i="25"/>
  <c r="AN20" i="25"/>
  <c r="AR20" i="25"/>
  <c r="AT20" i="25"/>
  <c r="AQ20" i="25"/>
  <c r="AP20" i="25"/>
  <c r="AS20" i="25"/>
  <c r="AW20" i="25"/>
  <c r="AO20" i="25"/>
  <c r="AU20" i="25"/>
  <c r="AV20" i="25"/>
  <c r="AG21" i="25" l="1"/>
  <c r="AJ21" i="25"/>
  <c r="AB21" i="25"/>
  <c r="AH21" i="25"/>
  <c r="AD21" i="25"/>
  <c r="AF21" i="25"/>
  <c r="AE21" i="25"/>
  <c r="AI21" i="25"/>
  <c r="AC21" i="25"/>
  <c r="AK21" i="25"/>
  <c r="BL21" i="25"/>
  <c r="BM21" i="25" s="1"/>
  <c r="BN21" i="25" s="1"/>
  <c r="BE20" i="25"/>
  <c r="BC20" i="25"/>
  <c r="BF20" i="25"/>
  <c r="BD20" i="25"/>
  <c r="BI20" i="25"/>
  <c r="BH20" i="25"/>
  <c r="AZ20" i="25"/>
  <c r="BG20" i="25"/>
  <c r="BB20" i="25"/>
  <c r="BA20" i="25"/>
  <c r="BJ19" i="25"/>
  <c r="C19" i="25" s="1"/>
  <c r="AS21" i="25"/>
  <c r="AV21" i="25"/>
  <c r="AP21" i="25"/>
  <c r="AO21" i="25"/>
  <c r="AQ21" i="25"/>
  <c r="AU21" i="25"/>
  <c r="AT21" i="25"/>
  <c r="AW21" i="25"/>
  <c r="AN21" i="25"/>
  <c r="AR21" i="25"/>
  <c r="J23" i="31"/>
  <c r="B24" i="31"/>
  <c r="O22" i="25"/>
  <c r="B23" i="25"/>
  <c r="AI22" i="25" l="1"/>
  <c r="AE22" i="25"/>
  <c r="AJ22" i="25"/>
  <c r="AF22" i="25"/>
  <c r="AB22" i="25"/>
  <c r="AH22" i="25"/>
  <c r="AC22" i="25"/>
  <c r="AK22" i="25"/>
  <c r="AG22" i="25"/>
  <c r="AD22" i="25"/>
  <c r="BI21" i="25"/>
  <c r="BL22" i="25"/>
  <c r="BM22" i="25" s="1"/>
  <c r="BN22" i="25" s="1"/>
  <c r="AZ21" i="25"/>
  <c r="BF21" i="25"/>
  <c r="BC21" i="25"/>
  <c r="BB21" i="25"/>
  <c r="BG21" i="25"/>
  <c r="BH21" i="25"/>
  <c r="BD21" i="25"/>
  <c r="BE21" i="25"/>
  <c r="BJ20" i="25"/>
  <c r="C20" i="25" s="1"/>
  <c r="BA21" i="25"/>
  <c r="O23" i="25"/>
  <c r="B24" i="25"/>
  <c r="AT22" i="25"/>
  <c r="AU22" i="25"/>
  <c r="AP22" i="25"/>
  <c r="AW22" i="25"/>
  <c r="AO22" i="25"/>
  <c r="AS22" i="25"/>
  <c r="AV22" i="25"/>
  <c r="AN22" i="25"/>
  <c r="AQ22" i="25"/>
  <c r="AR22" i="25"/>
  <c r="J24" i="31"/>
  <c r="B25" i="31"/>
  <c r="AG23" i="25" l="1"/>
  <c r="AC23" i="25"/>
  <c r="AF23" i="25"/>
  <c r="AH23" i="25"/>
  <c r="AD23" i="25"/>
  <c r="AJ23" i="25"/>
  <c r="AB23" i="25"/>
  <c r="AI23" i="25"/>
  <c r="AE23" i="25"/>
  <c r="AK23" i="25"/>
  <c r="BD22" i="25"/>
  <c r="BL23" i="25"/>
  <c r="BM23" i="25" s="1"/>
  <c r="BN23" i="25" s="1"/>
  <c r="AZ22" i="25"/>
  <c r="BG22" i="25"/>
  <c r="BC22" i="25"/>
  <c r="BH22" i="25"/>
  <c r="BJ21" i="25"/>
  <c r="C21" i="25" s="1"/>
  <c r="BE22" i="25"/>
  <c r="BA22" i="25"/>
  <c r="BI22" i="25"/>
  <c r="BF22" i="25"/>
  <c r="BB22" i="25"/>
  <c r="O24" i="25"/>
  <c r="B25" i="25"/>
  <c r="B26" i="31"/>
  <c r="J25" i="31"/>
  <c r="AR23" i="25"/>
  <c r="AN23" i="25"/>
  <c r="AS23" i="25"/>
  <c r="AO23" i="25"/>
  <c r="AT23" i="25"/>
  <c r="AQ23" i="25"/>
  <c r="AW23" i="25"/>
  <c r="AU23" i="25"/>
  <c r="AP23" i="25"/>
  <c r="AV23" i="25"/>
  <c r="AI24" i="25" l="1"/>
  <c r="AE24" i="25"/>
  <c r="AH24" i="25"/>
  <c r="AJ24" i="25"/>
  <c r="AF24" i="25"/>
  <c r="AB24" i="25"/>
  <c r="AD24" i="25"/>
  <c r="AC24" i="25"/>
  <c r="AK24" i="25"/>
  <c r="AG24" i="25"/>
  <c r="BL24" i="25"/>
  <c r="BM24" i="25" s="1"/>
  <c r="BN24" i="25" s="1"/>
  <c r="BC23" i="25"/>
  <c r="BH23" i="25"/>
  <c r="BD23" i="25"/>
  <c r="BF23" i="25"/>
  <c r="BG23" i="25"/>
  <c r="AZ23" i="25"/>
  <c r="BJ22" i="25"/>
  <c r="C22" i="25" s="1"/>
  <c r="BI23" i="25"/>
  <c r="BB23" i="25"/>
  <c r="BA23" i="25"/>
  <c r="BE23" i="25"/>
  <c r="J26" i="31"/>
  <c r="B27" i="31"/>
  <c r="B26" i="25"/>
  <c r="O25" i="25"/>
  <c r="AV24" i="25"/>
  <c r="AO24" i="25"/>
  <c r="AQ24" i="25"/>
  <c r="AT24" i="25"/>
  <c r="AN24" i="25"/>
  <c r="AR24" i="25"/>
  <c r="AW24" i="25"/>
  <c r="AU24" i="25"/>
  <c r="AP24" i="25"/>
  <c r="AS24" i="25"/>
  <c r="AK25" i="25" l="1"/>
  <c r="AG25" i="25"/>
  <c r="AC25" i="25"/>
  <c r="AJ25" i="25"/>
  <c r="AB25" i="25"/>
  <c r="AH25" i="25"/>
  <c r="AD25" i="25"/>
  <c r="AF25" i="25"/>
  <c r="AE25" i="25"/>
  <c r="AI25" i="25"/>
  <c r="BI24" i="25"/>
  <c r="BL25" i="25"/>
  <c r="BM25" i="25" s="1"/>
  <c r="BN25" i="25" s="1"/>
  <c r="BJ23" i="25"/>
  <c r="C23" i="25" s="1"/>
  <c r="BD24" i="25"/>
  <c r="AZ24" i="25"/>
  <c r="BA24" i="25"/>
  <c r="BE24" i="25"/>
  <c r="BF24" i="25"/>
  <c r="BH24" i="25"/>
  <c r="BG24" i="25"/>
  <c r="BB24" i="25"/>
  <c r="BC24" i="25"/>
  <c r="AV25" i="25"/>
  <c r="AW25" i="25"/>
  <c r="AR25" i="25"/>
  <c r="AP25" i="25"/>
  <c r="AQ25" i="25"/>
  <c r="AN25" i="25"/>
  <c r="AT25" i="25"/>
  <c r="AS25" i="25"/>
  <c r="AU25" i="25"/>
  <c r="AO25" i="25"/>
  <c r="B27" i="25"/>
  <c r="O26" i="25"/>
  <c r="B28" i="31"/>
  <c r="J27" i="31"/>
  <c r="AE26" i="25" l="1"/>
  <c r="AD26" i="25"/>
  <c r="AJ26" i="25"/>
  <c r="AF26" i="25"/>
  <c r="AB26" i="25"/>
  <c r="AH26" i="25"/>
  <c r="AK26" i="25"/>
  <c r="AC26" i="25"/>
  <c r="AG26" i="25"/>
  <c r="AI26" i="25"/>
  <c r="BA25" i="25"/>
  <c r="BE25" i="25"/>
  <c r="BL26" i="25"/>
  <c r="BM26" i="25" s="1"/>
  <c r="BN26" i="25" s="1"/>
  <c r="BF25" i="25"/>
  <c r="AZ25" i="25"/>
  <c r="BI25" i="25"/>
  <c r="BD25" i="25"/>
  <c r="BJ24" i="25"/>
  <c r="C24" i="25" s="1"/>
  <c r="BG25" i="25"/>
  <c r="BC25" i="25"/>
  <c r="BH25" i="25"/>
  <c r="BB25" i="25"/>
  <c r="AR26" i="25"/>
  <c r="AO26" i="25"/>
  <c r="AU26" i="25"/>
  <c r="AV26" i="25"/>
  <c r="AQ26" i="25"/>
  <c r="AT26" i="25"/>
  <c r="AP26" i="25"/>
  <c r="AN26" i="25"/>
  <c r="AS26" i="25"/>
  <c r="AW26" i="25"/>
  <c r="B29" i="31"/>
  <c r="J28" i="31"/>
  <c r="B28" i="25"/>
  <c r="O27" i="25"/>
  <c r="AK27" i="25" l="1"/>
  <c r="AC27" i="25"/>
  <c r="AJ27" i="25"/>
  <c r="AB27" i="25"/>
  <c r="AH27" i="25"/>
  <c r="AD27" i="25"/>
  <c r="AF27" i="25"/>
  <c r="AE27" i="25"/>
  <c r="AI27" i="25"/>
  <c r="AG27" i="25"/>
  <c r="BG26" i="25"/>
  <c r="BE26" i="25"/>
  <c r="BL27" i="25"/>
  <c r="BM27" i="25" s="1"/>
  <c r="BN27" i="25" s="1"/>
  <c r="BB26" i="25"/>
  <c r="BI26" i="25"/>
  <c r="BJ25" i="25"/>
  <c r="C25" i="25" s="1"/>
  <c r="BH26" i="25"/>
  <c r="AZ26" i="25"/>
  <c r="BF26" i="25"/>
  <c r="BC26" i="25"/>
  <c r="BA26" i="25"/>
  <c r="BD26" i="25"/>
  <c r="B29" i="25"/>
  <c r="O28" i="25"/>
  <c r="AS27" i="25"/>
  <c r="AV27" i="25"/>
  <c r="AN27" i="25"/>
  <c r="AW27" i="25"/>
  <c r="AP27" i="25"/>
  <c r="AT27" i="25"/>
  <c r="AQ27" i="25"/>
  <c r="AU27" i="25"/>
  <c r="AR27" i="25"/>
  <c r="AO27" i="25"/>
  <c r="B30" i="31"/>
  <c r="J29" i="31"/>
  <c r="AI28" i="25" l="1"/>
  <c r="AD28" i="25"/>
  <c r="AJ28" i="25"/>
  <c r="AF28" i="25"/>
  <c r="AB28" i="25"/>
  <c r="AH28" i="25"/>
  <c r="AG28" i="25"/>
  <c r="AC28" i="25"/>
  <c r="AK28" i="25"/>
  <c r="AE28" i="25"/>
  <c r="BF27" i="25"/>
  <c r="BD27" i="25"/>
  <c r="BL28" i="25"/>
  <c r="BM28" i="25" s="1"/>
  <c r="BN28" i="25" s="1"/>
  <c r="BI27" i="25"/>
  <c r="BB27" i="25"/>
  <c r="BE27" i="25"/>
  <c r="BA27" i="25"/>
  <c r="BJ26" i="25"/>
  <c r="C26" i="25" s="1"/>
  <c r="BG27" i="25"/>
  <c r="AZ27" i="25"/>
  <c r="BC27" i="25"/>
  <c r="BH27" i="25"/>
  <c r="B31" i="31"/>
  <c r="J30" i="31"/>
  <c r="AT28" i="25"/>
  <c r="AW28" i="25"/>
  <c r="AO28" i="25"/>
  <c r="AP28" i="25"/>
  <c r="AR28" i="25"/>
  <c r="AQ28" i="25"/>
  <c r="AS28" i="25"/>
  <c r="AN28" i="25"/>
  <c r="AU28" i="25"/>
  <c r="AV28" i="25"/>
  <c r="B30" i="25"/>
  <c r="O29" i="25"/>
  <c r="AK29" i="25" l="1"/>
  <c r="AG29" i="25"/>
  <c r="AC29" i="25"/>
  <c r="AF29" i="25"/>
  <c r="AH29" i="25"/>
  <c r="AD29" i="25"/>
  <c r="AJ29" i="25"/>
  <c r="AB29" i="25"/>
  <c r="AE29" i="25"/>
  <c r="AI29" i="25"/>
  <c r="BG28" i="25"/>
  <c r="BC28" i="25"/>
  <c r="BL29" i="25"/>
  <c r="BM29" i="25" s="1"/>
  <c r="BN29" i="25" s="1"/>
  <c r="BI28" i="25"/>
  <c r="BE28" i="25"/>
  <c r="BH28" i="25"/>
  <c r="BA28" i="25"/>
  <c r="BJ27" i="25"/>
  <c r="C27" i="25" s="1"/>
  <c r="AZ28" i="25"/>
  <c r="BD28" i="25"/>
  <c r="BB28" i="25"/>
  <c r="BF28" i="25"/>
  <c r="B31" i="25"/>
  <c r="O30" i="25"/>
  <c r="AP29" i="25"/>
  <c r="AS29" i="25"/>
  <c r="AQ29" i="25"/>
  <c r="AR29" i="25"/>
  <c r="AO29" i="25"/>
  <c r="AV29" i="25"/>
  <c r="AN29" i="25"/>
  <c r="AW29" i="25"/>
  <c r="AT29" i="25"/>
  <c r="AU29" i="25"/>
  <c r="B32" i="31"/>
  <c r="J31" i="31"/>
  <c r="AI30" i="25" l="1"/>
  <c r="AE30" i="25"/>
  <c r="AH30" i="25"/>
  <c r="AK30" i="25"/>
  <c r="AJ30" i="25"/>
  <c r="AF30" i="25"/>
  <c r="AB30" i="25"/>
  <c r="AD30" i="25"/>
  <c r="AG30" i="25"/>
  <c r="AC30" i="25"/>
  <c r="BI29" i="25"/>
  <c r="BF29" i="25"/>
  <c r="BL30" i="25"/>
  <c r="BM30" i="25" s="1"/>
  <c r="BN30" i="25" s="1"/>
  <c r="AZ29" i="25"/>
  <c r="BA29" i="25"/>
  <c r="BD29" i="25"/>
  <c r="BH29" i="25"/>
  <c r="BC29" i="25"/>
  <c r="BE29" i="25"/>
  <c r="BJ28" i="25"/>
  <c r="C28" i="25" s="1"/>
  <c r="BG29" i="25"/>
  <c r="BB29" i="25"/>
  <c r="AT30" i="25"/>
  <c r="AU30" i="25"/>
  <c r="AV30" i="25"/>
  <c r="AQ30" i="25"/>
  <c r="AS30" i="25"/>
  <c r="AP30" i="25"/>
  <c r="AW30" i="25"/>
  <c r="AN30" i="25"/>
  <c r="AO30" i="25"/>
  <c r="AR30" i="25"/>
  <c r="B33" i="31"/>
  <c r="J32" i="31"/>
  <c r="B32" i="25"/>
  <c r="O31" i="25"/>
  <c r="AG31" i="25" l="1"/>
  <c r="AC31" i="25"/>
  <c r="AJ31" i="25"/>
  <c r="AB31" i="25"/>
  <c r="AE31" i="25"/>
  <c r="AH31" i="25"/>
  <c r="AD31" i="25"/>
  <c r="AF31" i="25"/>
  <c r="AI31" i="25"/>
  <c r="B33" i="25"/>
  <c r="AK31" i="25"/>
  <c r="BI30" i="25"/>
  <c r="BL31" i="25"/>
  <c r="AZ30" i="25"/>
  <c r="BB30" i="25"/>
  <c r="BG30" i="25"/>
  <c r="BA30" i="25"/>
  <c r="BC30" i="25"/>
  <c r="BJ29" i="25"/>
  <c r="C29" i="25" s="1"/>
  <c r="BH30" i="25"/>
  <c r="BE30" i="25"/>
  <c r="BD30" i="25"/>
  <c r="BF30" i="25"/>
  <c r="O32" i="25"/>
  <c r="J33" i="31"/>
  <c r="B34" i="31"/>
  <c r="AO31" i="25"/>
  <c r="AP31" i="25"/>
  <c r="AS31" i="25"/>
  <c r="AN31" i="25"/>
  <c r="AT31" i="25"/>
  <c r="AQ31" i="25"/>
  <c r="AU31" i="25"/>
  <c r="AR31" i="25"/>
  <c r="AV31" i="25"/>
  <c r="AW31" i="25"/>
  <c r="AE32" i="25" l="1"/>
  <c r="AD32" i="25"/>
  <c r="AK32" i="25"/>
  <c r="AC32" i="25"/>
  <c r="AJ32" i="25"/>
  <c r="AF32" i="25"/>
  <c r="AB32" i="25"/>
  <c r="AH32" i="25"/>
  <c r="AG32" i="25"/>
  <c r="BM31" i="25"/>
  <c r="BN31" i="25" s="1"/>
  <c r="O33" i="25"/>
  <c r="AI32" i="25"/>
  <c r="BH31" i="25"/>
  <c r="BL32" i="25"/>
  <c r="BJ30" i="25"/>
  <c r="C30" i="25" s="1"/>
  <c r="BI31" i="25"/>
  <c r="BG31" i="25"/>
  <c r="BF31" i="25"/>
  <c r="BE31" i="25"/>
  <c r="BD31" i="25"/>
  <c r="BC31" i="25"/>
  <c r="BB31" i="25"/>
  <c r="AZ31" i="25"/>
  <c r="BA31" i="25"/>
  <c r="B35" i="31"/>
  <c r="J34" i="31"/>
  <c r="AP32" i="25"/>
  <c r="AO32" i="25"/>
  <c r="AU32" i="25"/>
  <c r="AT32" i="25"/>
  <c r="AN32" i="25"/>
  <c r="AS32" i="25"/>
  <c r="AQ32" i="25"/>
  <c r="AW32" i="25"/>
  <c r="AR32" i="25"/>
  <c r="AV32" i="25"/>
  <c r="AG33" i="25" l="1"/>
  <c r="AC33" i="25"/>
  <c r="AF33" i="25"/>
  <c r="AE33" i="25"/>
  <c r="AH33" i="25"/>
  <c r="AD33" i="25"/>
  <c r="AJ33" i="25"/>
  <c r="AB33" i="25"/>
  <c r="AI33" i="25"/>
  <c r="BM32" i="25"/>
  <c r="BN32" i="25" s="1"/>
  <c r="AU33" i="25"/>
  <c r="AV33" i="25"/>
  <c r="AN33" i="25"/>
  <c r="AK33" i="25"/>
  <c r="AT33" i="25"/>
  <c r="AQ33" i="25"/>
  <c r="AO33" i="25"/>
  <c r="BL33" i="25"/>
  <c r="AP33" i="25"/>
  <c r="AR33" i="25"/>
  <c r="AW33" i="25"/>
  <c r="AS33" i="25"/>
  <c r="BC32" i="25"/>
  <c r="BG32" i="25"/>
  <c r="BI32" i="25"/>
  <c r="BD32" i="25"/>
  <c r="BH32" i="25"/>
  <c r="BF32" i="25"/>
  <c r="BB32" i="25"/>
  <c r="BJ31" i="25"/>
  <c r="C31" i="25" s="1"/>
  <c r="BE32" i="25"/>
  <c r="AZ32" i="25"/>
  <c r="BA32" i="25"/>
  <c r="B36" i="31"/>
  <c r="J35" i="31"/>
  <c r="BD33" i="25" l="1"/>
  <c r="BG33" i="25"/>
  <c r="BE33" i="25"/>
  <c r="BA33" i="25"/>
  <c r="BF33" i="25"/>
  <c r="BI33" i="25"/>
  <c r="AZ33" i="25"/>
  <c r="BH33" i="25"/>
  <c r="BM33" i="25"/>
  <c r="BN33" i="25" s="1"/>
  <c r="BB33" i="25"/>
  <c r="BC33" i="25"/>
  <c r="A63" i="25"/>
  <c r="A62" i="25"/>
  <c r="BJ32" i="25"/>
  <c r="C32" i="25" s="1"/>
  <c r="J36" i="31"/>
  <c r="B37" i="31"/>
  <c r="BJ33" i="25" l="1"/>
  <c r="C33" i="25" s="1"/>
  <c r="B38" i="3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B49" i="31" l="1"/>
  <c r="J48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B60" i="31" l="1"/>
  <c r="J59" i="31"/>
  <c r="J60" i="31" l="1"/>
  <c r="B61" i="31"/>
  <c r="J61" i="31" l="1"/>
  <c r="B62" i="31"/>
  <c r="J62" i="31" l="1"/>
  <c r="B63" i="31"/>
  <c r="B64" i="31" l="1"/>
  <c r="J63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B73" i="31" l="1"/>
  <c r="J72" i="31"/>
  <c r="J73" i="31" l="1"/>
  <c r="B74" i="31"/>
  <c r="J74" i="31" l="1"/>
  <c r="B75" i="31"/>
  <c r="B76" i="31" l="1"/>
  <c r="J75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B86" i="31" l="1"/>
  <c r="J85" i="31"/>
  <c r="B87" i="31" l="1"/>
  <c r="J86" i="31"/>
  <c r="J87" i="31" l="1"/>
  <c r="B88" i="31"/>
  <c r="J88" i="31" l="1"/>
  <c r="B89" i="31"/>
  <c r="B90" i="31" l="1"/>
  <c r="J89" i="31"/>
  <c r="B91" i="31" l="1"/>
  <c r="J90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B98" i="31" l="1"/>
  <c r="J97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B106" i="31" l="1"/>
  <c r="J105" i="31"/>
  <c r="J106" i="31" l="1"/>
  <c r="B107" i="31"/>
  <c r="B108" i="31" l="1"/>
  <c r="J107" i="31"/>
  <c r="J108" i="31" l="1"/>
  <c r="B109" i="31"/>
  <c r="B110" i="31" l="1"/>
  <c r="J109" i="31"/>
  <c r="J110" i="31" l="1"/>
  <c r="B111" i="31"/>
  <c r="J111" i="31" l="1"/>
  <c r="B112" i="31"/>
  <c r="B113" i="31" l="1"/>
  <c r="J112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B120" i="31" l="1"/>
  <c r="J119" i="31"/>
  <c r="J120" i="31" l="1"/>
  <c r="B121" i="31"/>
  <c r="J121" i="31" l="1"/>
  <c r="B122" i="31"/>
  <c r="J122" i="31" l="1"/>
  <c r="B123" i="31"/>
  <c r="B124" i="31" l="1"/>
  <c r="J123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B143" i="31" l="1"/>
  <c r="J142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B151" i="31" l="1"/>
  <c r="J150" i="31"/>
  <c r="J151" i="31" l="1"/>
  <c r="B152" i="31"/>
  <c r="J152" i="31" l="1"/>
  <c r="B153" i="31"/>
  <c r="J153" i="31" l="1"/>
  <c r="B154" i="31"/>
  <c r="J154" i="31" l="1"/>
  <c r="B155" i="31"/>
  <c r="B156" i="31" l="1"/>
  <c r="J155" i="31"/>
  <c r="J156" i="31" l="1"/>
  <c r="B157" i="31"/>
  <c r="J157" i="31" l="1"/>
  <c r="B158" i="31"/>
  <c r="J158" i="31" l="1"/>
  <c r="B159" i="31"/>
  <c r="B160" i="31" l="1"/>
  <c r="J159" i="31"/>
  <c r="J160" i="31" l="1"/>
  <c r="B161" i="31"/>
  <c r="B162" i="31" l="1"/>
  <c r="J161" i="31"/>
  <c r="J162" i="31" l="1"/>
  <c r="B163" i="31"/>
  <c r="B164" i="31" l="1"/>
  <c r="J163" i="31"/>
  <c r="B165" i="31" l="1"/>
  <c r="J164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B176" i="31" l="1"/>
  <c r="J175" i="31"/>
  <c r="J176" i="31" l="1"/>
  <c r="B177" i="31"/>
  <c r="J177" i="31" l="1"/>
  <c r="B178" i="31"/>
  <c r="J178" i="31" l="1"/>
  <c r="B179" i="31"/>
  <c r="J179" i="31" l="1"/>
  <c r="B180" i="31"/>
  <c r="J180" i="31" l="1"/>
  <c r="B181" i="31"/>
  <c r="B182" i="31" l="1"/>
  <c r="J181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J191" i="31"/>
  <c r="J192" i="31" l="1"/>
  <c r="B193" i="31"/>
  <c r="B194" i="31" l="1"/>
  <c r="J193" i="31"/>
  <c r="J194" i="31" l="1"/>
  <c r="B195" i="31"/>
  <c r="B196" i="31" l="1"/>
  <c r="J195" i="31"/>
  <c r="J196" i="31" l="1"/>
  <c r="B197" i="31"/>
  <c r="J197" i="31" l="1"/>
  <c r="B198" i="31"/>
  <c r="J198" i="31" l="1"/>
  <c r="B199" i="31"/>
  <c r="J199" i="31" l="1"/>
  <c r="B200" i="31"/>
  <c r="J200" i="31" l="1"/>
  <c r="B201" i="31"/>
  <c r="J201" i="31" l="1"/>
  <c r="B202" i="31"/>
  <c r="J202" i="31" l="1"/>
  <c r="B203" i="31"/>
  <c r="J203" i="31" l="1"/>
  <c r="B204" i="31"/>
  <c r="B205" i="31" l="1"/>
  <c r="J204" i="31"/>
  <c r="J205" i="31" l="1"/>
  <c r="B206" i="31"/>
  <c r="J206" i="31" l="1"/>
  <c r="B207" i="31"/>
  <c r="B208" i="31" l="1"/>
  <c r="J207" i="31"/>
  <c r="J208" i="31" l="1"/>
  <c r="B209" i="31"/>
  <c r="J209" i="31" l="1"/>
  <c r="B210" i="31"/>
  <c r="B211" i="31" l="1"/>
  <c r="J210" i="31"/>
  <c r="J211" i="31" l="1"/>
  <c r="B212" i="31"/>
  <c r="J212" i="31" l="1"/>
  <c r="B213" i="31"/>
  <c r="B214" i="31" l="1"/>
  <c r="J213" i="31"/>
  <c r="J214" i="31" l="1"/>
  <c r="B215" i="31"/>
  <c r="J215" i="31" l="1"/>
  <c r="B216" i="31"/>
  <c r="B217" i="31" s="1"/>
  <c r="B218" i="31" l="1"/>
  <c r="J217" i="31"/>
  <c r="J216" i="31"/>
  <c r="B219" i="31" l="1"/>
  <c r="J218" i="31"/>
  <c r="J219" i="31" l="1"/>
  <c r="B220" i="31"/>
  <c r="J220" i="31" l="1"/>
  <c r="B221" i="31"/>
  <c r="B222" i="31" l="1"/>
  <c r="J221" i="31"/>
  <c r="B223" i="31" l="1"/>
  <c r="J222" i="31"/>
  <c r="J223" i="31" l="1"/>
  <c r="B224" i="31"/>
  <c r="J224" i="31" l="1"/>
  <c r="B225" i="31"/>
  <c r="B226" i="31" l="1"/>
  <c r="J225" i="31"/>
  <c r="B227" i="31" l="1"/>
  <c r="J226" i="31"/>
  <c r="J227" i="31" l="1"/>
  <c r="B228" i="31"/>
  <c r="J228" i="31" l="1"/>
  <c r="B229" i="31"/>
  <c r="B230" i="31" l="1"/>
  <c r="J229" i="31"/>
  <c r="B231" i="31" l="1"/>
  <c r="J230" i="31"/>
  <c r="B232" i="31" l="1"/>
  <c r="J231" i="31"/>
  <c r="J232" i="31" l="1"/>
  <c r="B233" i="31"/>
  <c r="B234" i="31" l="1"/>
  <c r="J233" i="31"/>
  <c r="B235" i="31" l="1"/>
  <c r="J234" i="31"/>
  <c r="B236" i="31" l="1"/>
  <c r="J235" i="31"/>
  <c r="J236" i="31" l="1"/>
  <c r="B237" i="31"/>
  <c r="J237" i="31" l="1"/>
  <c r="B238" i="31"/>
  <c r="B239" i="31" l="1"/>
  <c r="J238" i="31"/>
  <c r="B240" i="31" l="1"/>
  <c r="J240" i="31" s="1"/>
  <c r="J239" i="31"/>
  <c r="B241" i="31" l="1"/>
  <c r="B242" i="31" l="1"/>
  <c r="J241" i="31"/>
  <c r="F241" i="31" s="1"/>
  <c r="J242" i="31" l="1"/>
  <c r="F242" i="31" s="1"/>
  <c r="B243" i="31"/>
  <c r="B244" i="31" l="1"/>
  <c r="J243" i="31"/>
  <c r="F243" i="31" s="1"/>
  <c r="J244" i="31" l="1"/>
  <c r="F244" i="31" s="1"/>
  <c r="B245" i="31"/>
  <c r="B246" i="31" l="1"/>
  <c r="J245" i="31"/>
  <c r="F245" i="31" s="1"/>
  <c r="J246" i="31" l="1"/>
  <c r="F246" i="31" s="1"/>
  <c r="B247" i="31"/>
  <c r="J247" i="31" l="1"/>
  <c r="F247" i="31" s="1"/>
  <c r="B248" i="31"/>
  <c r="B249" i="31" l="1"/>
  <c r="J248" i="31"/>
  <c r="F248" i="31" s="1"/>
  <c r="J249" i="31" l="1"/>
  <c r="F249" i="31" s="1"/>
  <c r="B250" i="31"/>
  <c r="J250" i="31" l="1"/>
  <c r="F250" i="31" s="1"/>
  <c r="B251" i="31"/>
  <c r="B252" i="31" l="1"/>
  <c r="J251" i="31"/>
  <c r="F251" i="31" s="1"/>
  <c r="B253" i="31" l="1"/>
  <c r="J252" i="31"/>
  <c r="F252" i="31" s="1"/>
  <c r="B254" i="31" l="1"/>
  <c r="J253" i="31"/>
  <c r="F253" i="31" s="1"/>
  <c r="B266" i="31"/>
  <c r="J254" i="31" l="1"/>
  <c r="F254" i="31" s="1"/>
  <c r="B255" i="31"/>
  <c r="J255" i="31" l="1"/>
  <c r="F255" i="31" s="1"/>
  <c r="B256" i="31"/>
  <c r="J256" i="31" l="1"/>
  <c r="F256" i="31" s="1"/>
  <c r="B257" i="31"/>
  <c r="J257" i="31" l="1"/>
  <c r="F257" i="31" s="1"/>
  <c r="B258" i="31"/>
  <c r="J258" i="31" l="1"/>
  <c r="F258" i="31" s="1"/>
  <c r="B259" i="31"/>
  <c r="J259" i="31" l="1"/>
  <c r="F259" i="31" s="1"/>
  <c r="B260" i="31"/>
  <c r="J260" i="31" l="1"/>
  <c r="F260" i="31" s="1"/>
  <c r="B261" i="31"/>
  <c r="B262" i="31" l="1"/>
  <c r="J261" i="31"/>
  <c r="F261" i="31" s="1"/>
  <c r="J262" i="31" l="1"/>
  <c r="F262" i="31" s="1"/>
  <c r="B263" i="31"/>
  <c r="J263" i="31" l="1"/>
  <c r="F263" i="31" s="1"/>
  <c r="B264" i="31"/>
  <c r="J264" i="31" l="1"/>
  <c r="F264" i="31" s="1"/>
  <c r="K220" i="31" l="1"/>
  <c r="D220" i="31"/>
  <c r="K191" i="31"/>
  <c r="D191" i="31"/>
  <c r="D172" i="31"/>
  <c r="K172" i="31"/>
  <c r="K192" i="31"/>
  <c r="D192" i="31"/>
  <c r="D156" i="31"/>
  <c r="K156" i="31"/>
  <c r="K215" i="31"/>
  <c r="D215" i="31"/>
  <c r="D188" i="31"/>
  <c r="K188" i="31"/>
  <c r="K173" i="31"/>
  <c r="D173" i="31"/>
  <c r="D222" i="31"/>
  <c r="K222" i="31"/>
  <c r="D179" i="31"/>
  <c r="K179" i="31"/>
  <c r="D197" i="31"/>
  <c r="K197" i="31"/>
  <c r="K239" i="31"/>
  <c r="K141" i="31"/>
  <c r="D141" i="31"/>
  <c r="D205" i="31"/>
  <c r="O32" i="31"/>
  <c r="K205" i="31"/>
  <c r="D180" i="31"/>
  <c r="K180" i="31"/>
  <c r="O30" i="31"/>
  <c r="K181" i="31"/>
  <c r="D181" i="31"/>
  <c r="K207" i="31"/>
  <c r="D207" i="31"/>
  <c r="D196" i="31"/>
  <c r="K196" i="31"/>
  <c r="D177" i="31"/>
  <c r="K177" i="31"/>
  <c r="D166" i="31"/>
  <c r="K166" i="31"/>
  <c r="D218" i="31"/>
  <c r="K218" i="31"/>
  <c r="D211" i="31"/>
  <c r="K211" i="31"/>
  <c r="D204" i="31"/>
  <c r="K204" i="31"/>
  <c r="D161" i="31"/>
  <c r="K161" i="31"/>
  <c r="O27" i="31"/>
  <c r="D145" i="31"/>
  <c r="K145" i="31"/>
  <c r="K190" i="31"/>
  <c r="D190" i="31"/>
  <c r="D154" i="31"/>
  <c r="K154" i="31"/>
  <c r="D144" i="31"/>
  <c r="K144" i="31"/>
  <c r="K155" i="31"/>
  <c r="D155" i="31"/>
  <c r="K187" i="31"/>
  <c r="D187" i="31"/>
  <c r="K217" i="31"/>
  <c r="D217" i="31"/>
  <c r="O33" i="31"/>
  <c r="D194" i="31"/>
  <c r="K194" i="31"/>
  <c r="K158" i="31"/>
  <c r="D158" i="31"/>
  <c r="K152" i="31"/>
  <c r="D152" i="31"/>
  <c r="O29" i="31"/>
  <c r="K169" i="31"/>
  <c r="D169" i="31"/>
  <c r="D200" i="31"/>
  <c r="K200" i="31"/>
  <c r="K171" i="31"/>
  <c r="D171" i="31"/>
  <c r="D147" i="31"/>
  <c r="K147" i="31"/>
  <c r="D216" i="31"/>
  <c r="K216" i="31"/>
  <c r="D178" i="31"/>
  <c r="K178" i="31"/>
  <c r="K223" i="31"/>
  <c r="D223" i="31"/>
  <c r="K240" i="31"/>
  <c r="D163" i="31"/>
  <c r="K163" i="31"/>
  <c r="K174" i="31"/>
  <c r="D174" i="31"/>
  <c r="K236" i="31"/>
  <c r="K136" i="31"/>
  <c r="D136" i="31"/>
  <c r="K208" i="31"/>
  <c r="D208" i="31"/>
  <c r="K231" i="31"/>
  <c r="K183" i="31"/>
  <c r="D183" i="31"/>
  <c r="K238" i="31"/>
  <c r="D182" i="31"/>
  <c r="K182" i="31"/>
  <c r="K221" i="31"/>
  <c r="D221" i="31"/>
  <c r="D148" i="31"/>
  <c r="K148" i="31"/>
  <c r="D195" i="31"/>
  <c r="K195" i="31"/>
  <c r="D184" i="31"/>
  <c r="K184" i="31"/>
  <c r="D162" i="31"/>
  <c r="K162" i="31"/>
  <c r="K206" i="31"/>
  <c r="D206" i="31"/>
  <c r="D167" i="31"/>
  <c r="K167" i="31"/>
  <c r="K237" i="31"/>
  <c r="D202" i="31"/>
  <c r="K202" i="31"/>
  <c r="D186" i="31"/>
  <c r="K186" i="31"/>
  <c r="K193" i="31"/>
  <c r="O31" i="31"/>
  <c r="D193" i="31"/>
  <c r="K185" i="31"/>
  <c r="D185" i="31"/>
  <c r="K159" i="31"/>
  <c r="D159" i="31"/>
  <c r="D212" i="31"/>
  <c r="K212" i="31"/>
  <c r="D210" i="31"/>
  <c r="K210" i="31"/>
  <c r="K235" i="31"/>
  <c r="D198" i="31"/>
  <c r="K198" i="31"/>
  <c r="K189" i="31"/>
  <c r="D189" i="31"/>
  <c r="K150" i="31"/>
  <c r="D150" i="31"/>
  <c r="D225" i="31"/>
  <c r="K225" i="31"/>
  <c r="K175" i="31"/>
  <c r="D175" i="31"/>
  <c r="K170" i="31"/>
  <c r="D170" i="31"/>
  <c r="D219" i="31"/>
  <c r="K219" i="31"/>
  <c r="K168" i="31"/>
  <c r="D168" i="31"/>
  <c r="K232" i="31"/>
  <c r="D133" i="31"/>
  <c r="K133" i="31"/>
  <c r="O26" i="31"/>
  <c r="D157" i="31"/>
  <c r="K157" i="31"/>
  <c r="O28" i="31"/>
  <c r="K214" i="31"/>
  <c r="D214" i="31"/>
  <c r="K146" i="31"/>
  <c r="D146" i="31"/>
  <c r="K143" i="31"/>
  <c r="D143" i="31"/>
  <c r="K139" i="31"/>
  <c r="D139" i="31"/>
  <c r="K164" i="31"/>
  <c r="D164" i="31"/>
  <c r="D149" i="31"/>
  <c r="K149" i="31"/>
  <c r="K226" i="31"/>
  <c r="D226" i="31"/>
  <c r="D199" i="31"/>
  <c r="K199" i="31"/>
  <c r="K234" i="31"/>
  <c r="K209" i="31"/>
  <c r="D209" i="31"/>
  <c r="K142" i="31"/>
  <c r="D142" i="31"/>
  <c r="K176" i="31"/>
  <c r="D176" i="31"/>
  <c r="K160" i="31"/>
  <c r="D160" i="31"/>
  <c r="K230" i="31"/>
  <c r="D203" i="31"/>
  <c r="K203" i="31"/>
  <c r="D213" i="31"/>
  <c r="K213" i="31"/>
  <c r="K201" i="31"/>
  <c r="D201" i="31"/>
  <c r="K228" i="31"/>
  <c r="D228" i="31"/>
  <c r="D134" i="31"/>
  <c r="K134" i="31"/>
  <c r="K227" i="31"/>
  <c r="D227" i="31"/>
  <c r="D151" i="31"/>
  <c r="K151" i="31"/>
  <c r="D153" i="31"/>
  <c r="K153" i="31"/>
  <c r="K224" i="31"/>
  <c r="D224" i="31"/>
  <c r="D165" i="31"/>
  <c r="K165" i="31"/>
  <c r="K138" i="31"/>
  <c r="D138" i="31"/>
  <c r="K233" i="31"/>
  <c r="D140" i="31"/>
  <c r="K140" i="31"/>
  <c r="K135" i="31"/>
  <c r="D135" i="31"/>
  <c r="D137" i="31"/>
  <c r="K137" i="31"/>
  <c r="D229" i="31"/>
  <c r="O34" i="31"/>
  <c r="K229" i="31"/>
  <c r="D230" i="31" l="1"/>
  <c r="D238" i="31"/>
  <c r="D231" i="31"/>
  <c r="K247" i="31"/>
  <c r="N31" i="31"/>
  <c r="D241" i="31"/>
  <c r="O35" i="31"/>
  <c r="K241" i="31"/>
  <c r="D233" i="31"/>
  <c r="D232" i="31"/>
  <c r="K249" i="31"/>
  <c r="K250" i="31"/>
  <c r="K248" i="31"/>
  <c r="K252" i="31"/>
  <c r="N29" i="31"/>
  <c r="N33" i="31"/>
  <c r="N30" i="31"/>
  <c r="D239" i="31"/>
  <c r="K246" i="31"/>
  <c r="D234" i="31"/>
  <c r="N28" i="31"/>
  <c r="K244" i="31"/>
  <c r="D235" i="31"/>
  <c r="K243" i="31"/>
  <c r="N27" i="31"/>
  <c r="K245" i="31"/>
  <c r="K242" i="31"/>
  <c r="N26" i="31"/>
  <c r="D237" i="31"/>
  <c r="D236" i="31"/>
  <c r="D240" i="31"/>
  <c r="N32" i="31"/>
  <c r="K251" i="31"/>
  <c r="R32" i="31" l="1"/>
  <c r="R26" i="31"/>
  <c r="R30" i="31"/>
  <c r="R27" i="31"/>
  <c r="R33" i="31"/>
  <c r="R31" i="31"/>
  <c r="R29" i="31"/>
  <c r="D242" i="31"/>
  <c r="R28" i="31"/>
  <c r="D248" i="31"/>
  <c r="N34" i="31"/>
  <c r="K255" i="31"/>
  <c r="D255" i="31"/>
  <c r="K256" i="31"/>
  <c r="D256" i="31"/>
  <c r="D258" i="31"/>
  <c r="K258" i="31"/>
  <c r="D245" i="31"/>
  <c r="K261" i="31"/>
  <c r="D261" i="31"/>
  <c r="O36" i="31"/>
  <c r="K253" i="31"/>
  <c r="D253" i="31"/>
  <c r="D247" i="31"/>
  <c r="D254" i="31"/>
  <c r="K254" i="31"/>
  <c r="D250" i="31"/>
  <c r="D251" i="31"/>
  <c r="D243" i="31"/>
  <c r="D244" i="31"/>
  <c r="D252" i="31"/>
  <c r="K262" i="31"/>
  <c r="D262" i="31"/>
  <c r="D263" i="31"/>
  <c r="K263" i="31"/>
  <c r="D257" i="31"/>
  <c r="K257" i="31"/>
  <c r="D246" i="31"/>
  <c r="D264" i="31"/>
  <c r="K264" i="31"/>
  <c r="K260" i="31"/>
  <c r="D260" i="31"/>
  <c r="D249" i="31"/>
  <c r="K259" i="31"/>
  <c r="D259" i="31"/>
  <c r="R34" i="31" l="1"/>
  <c r="N35" i="31"/>
  <c r="N36" i="31"/>
  <c r="R36" i="31" l="1"/>
  <c r="R35" i="31"/>
  <c r="E191" i="31"/>
  <c r="E166" i="31"/>
  <c r="E198" i="31"/>
  <c r="E152" i="31"/>
  <c r="E224" i="31"/>
  <c r="E228" i="31"/>
  <c r="E195" i="31"/>
  <c r="E154" i="31"/>
  <c r="E214" i="31"/>
  <c r="E168" i="31"/>
  <c r="E160" i="31"/>
  <c r="E158" i="31"/>
  <c r="E227" i="31"/>
  <c r="E170" i="31"/>
  <c r="E202" i="31"/>
  <c r="E222" i="31"/>
  <c r="E164" i="31"/>
  <c r="E178" i="31"/>
  <c r="E144" i="31"/>
  <c r="E197" i="31"/>
  <c r="E226" i="31"/>
  <c r="E190" i="31"/>
  <c r="E223" i="31"/>
  <c r="E163" i="31"/>
  <c r="E196" i="31"/>
  <c r="E184" i="31"/>
  <c r="E201" i="31"/>
  <c r="E153" i="31"/>
  <c r="E155" i="31"/>
  <c r="E171" i="31"/>
  <c r="E208" i="31"/>
  <c r="E135" i="31"/>
  <c r="E138" i="31"/>
  <c r="E182" i="31"/>
  <c r="E225" i="31"/>
  <c r="E213" i="31"/>
  <c r="E194" i="31"/>
  <c r="E185" i="31"/>
  <c r="E134" i="31"/>
  <c r="E218" i="31"/>
  <c r="E220" i="31"/>
  <c r="E162" i="31"/>
  <c r="E210" i="31"/>
  <c r="G213" i="31" l="1"/>
  <c r="G218" i="31"/>
  <c r="G182" i="31"/>
  <c r="G138" i="31"/>
  <c r="G208" i="31"/>
  <c r="G201" i="31"/>
  <c r="G226" i="31"/>
  <c r="G178" i="31"/>
  <c r="G227" i="31"/>
  <c r="G214" i="31"/>
  <c r="G195" i="31"/>
  <c r="G224" i="31"/>
  <c r="G166" i="31"/>
  <c r="G134" i="31"/>
  <c r="G135" i="31"/>
  <c r="G163" i="31"/>
  <c r="G210" i="31"/>
  <c r="G220" i="31"/>
  <c r="G155" i="31"/>
  <c r="G153" i="31"/>
  <c r="G196" i="31"/>
  <c r="G222" i="31"/>
  <c r="G202" i="31"/>
  <c r="G170" i="31"/>
  <c r="G158" i="31"/>
  <c r="G168" i="31"/>
  <c r="G154" i="31"/>
  <c r="G152" i="31"/>
  <c r="G191" i="31"/>
  <c r="G185" i="31"/>
  <c r="G162" i="31"/>
  <c r="G194" i="31"/>
  <c r="G225" i="31"/>
  <c r="G171" i="31"/>
  <c r="G184" i="31"/>
  <c r="G197" i="31"/>
  <c r="G144" i="31"/>
  <c r="G228" i="31"/>
  <c r="G223" i="31"/>
  <c r="G190" i="31"/>
  <c r="G164" i="31"/>
  <c r="G160" i="31"/>
  <c r="G198" i="31"/>
  <c r="C242" i="31"/>
  <c r="E230" i="31"/>
  <c r="C247" i="31"/>
  <c r="E235" i="31"/>
  <c r="C251" i="31"/>
  <c r="E239" i="31"/>
  <c r="E231" i="31"/>
  <c r="C243" i="31"/>
  <c r="E232" i="31"/>
  <c r="C244" i="31"/>
  <c r="E233" i="31"/>
  <c r="C245" i="31"/>
  <c r="E147" i="31"/>
  <c r="E186" i="31"/>
  <c r="E176" i="31"/>
  <c r="E146" i="31"/>
  <c r="E151" i="31"/>
  <c r="E187" i="31"/>
  <c r="E143" i="31"/>
  <c r="E142" i="31"/>
  <c r="E175" i="31"/>
  <c r="E174" i="31"/>
  <c r="E188" i="31"/>
  <c r="E216" i="31"/>
  <c r="E161" i="31"/>
  <c r="E192" i="31"/>
  <c r="E211" i="31"/>
  <c r="E189" i="31"/>
  <c r="E221" i="31"/>
  <c r="E165" i="31"/>
  <c r="E207" i="31"/>
  <c r="E183" i="31"/>
  <c r="E203" i="31"/>
  <c r="E204" i="31"/>
  <c r="E173" i="31"/>
  <c r="E206" i="31"/>
  <c r="E200" i="31"/>
  <c r="E159" i="31"/>
  <c r="E149" i="31"/>
  <c r="E148" i="31"/>
  <c r="E177" i="31"/>
  <c r="E156" i="31"/>
  <c r="E219" i="31"/>
  <c r="E212" i="31"/>
  <c r="E199" i="31"/>
  <c r="E150" i="31"/>
  <c r="E140" i="31"/>
  <c r="E139" i="31"/>
  <c r="E180" i="31"/>
  <c r="E172" i="31"/>
  <c r="E179" i="31"/>
  <c r="E167" i="31"/>
  <c r="E137" i="31"/>
  <c r="E136" i="31"/>
  <c r="E141" i="31"/>
  <c r="E215" i="31"/>
  <c r="E209" i="31"/>
  <c r="G167" i="31" l="1"/>
  <c r="G215" i="31"/>
  <c r="G137" i="31"/>
  <c r="G172" i="31"/>
  <c r="G180" i="31"/>
  <c r="G150" i="31"/>
  <c r="G159" i="31"/>
  <c r="G204" i="31"/>
  <c r="G211" i="31"/>
  <c r="G175" i="31"/>
  <c r="G142" i="31"/>
  <c r="G176" i="31"/>
  <c r="G186" i="31"/>
  <c r="G233" i="31"/>
  <c r="G231" i="31"/>
  <c r="G209" i="31"/>
  <c r="G212" i="31"/>
  <c r="G148" i="31"/>
  <c r="G200" i="31"/>
  <c r="G183" i="31"/>
  <c r="G165" i="31"/>
  <c r="G161" i="31"/>
  <c r="G188" i="31"/>
  <c r="G143" i="31"/>
  <c r="G239" i="31"/>
  <c r="G230" i="31"/>
  <c r="G141" i="31"/>
  <c r="G136" i="31"/>
  <c r="G140" i="31"/>
  <c r="G199" i="31"/>
  <c r="G156" i="31"/>
  <c r="G173" i="31"/>
  <c r="G207" i="31"/>
  <c r="G221" i="31"/>
  <c r="G192" i="31"/>
  <c r="G187" i="31"/>
  <c r="G232" i="31"/>
  <c r="G179" i="31"/>
  <c r="G139" i="31"/>
  <c r="G219" i="31"/>
  <c r="G177" i="31"/>
  <c r="G149" i="31"/>
  <c r="G206" i="31"/>
  <c r="G203" i="31"/>
  <c r="G189" i="31"/>
  <c r="G216" i="31"/>
  <c r="G174" i="31"/>
  <c r="G151" i="31"/>
  <c r="G146" i="31"/>
  <c r="G147" i="31"/>
  <c r="G235" i="31"/>
  <c r="E237" i="31"/>
  <c r="C249" i="31"/>
  <c r="C257" i="31"/>
  <c r="E257" i="31" s="1"/>
  <c r="E245" i="31"/>
  <c r="C255" i="31"/>
  <c r="E255" i="31" s="1"/>
  <c r="E243" i="31"/>
  <c r="E240" i="31"/>
  <c r="C252" i="31"/>
  <c r="E247" i="31"/>
  <c r="C259" i="31"/>
  <c r="E259" i="31" s="1"/>
  <c r="C246" i="31"/>
  <c r="E234" i="31"/>
  <c r="E157" i="31"/>
  <c r="M28" i="31"/>
  <c r="C256" i="31"/>
  <c r="E256" i="31" s="1"/>
  <c r="E244" i="31"/>
  <c r="E238" i="31"/>
  <c r="C250" i="31"/>
  <c r="M27" i="31"/>
  <c r="E145" i="31"/>
  <c r="E181" i="31"/>
  <c r="M30" i="31"/>
  <c r="M32" i="31"/>
  <c r="E205" i="31"/>
  <c r="E193" i="31"/>
  <c r="M31" i="31"/>
  <c r="E236" i="31"/>
  <c r="C248" i="31"/>
  <c r="C263" i="31"/>
  <c r="E263" i="31" s="1"/>
  <c r="E251" i="31"/>
  <c r="E242" i="31"/>
  <c r="C254" i="31"/>
  <c r="E254" i="31" s="1"/>
  <c r="G251" i="31" l="1"/>
  <c r="G254" i="31"/>
  <c r="G205" i="31"/>
  <c r="G145" i="31"/>
  <c r="G244" i="31"/>
  <c r="G234" i="31"/>
  <c r="G245" i="31"/>
  <c r="G242" i="31"/>
  <c r="G236" i="31"/>
  <c r="G256" i="31"/>
  <c r="G240" i="31"/>
  <c r="G257" i="31"/>
  <c r="G259" i="31"/>
  <c r="G243" i="31"/>
  <c r="G263" i="31"/>
  <c r="G193" i="31"/>
  <c r="G181" i="31"/>
  <c r="G238" i="31"/>
  <c r="G157" i="31"/>
  <c r="G247" i="31"/>
  <c r="G255" i="31"/>
  <c r="G237" i="31"/>
  <c r="E217" i="31"/>
  <c r="M33" i="31"/>
  <c r="E169" i="31"/>
  <c r="M29" i="31"/>
  <c r="E248" i="31"/>
  <c r="C260" i="31"/>
  <c r="E260" i="31" s="1"/>
  <c r="E252" i="31"/>
  <c r="C264" i="31"/>
  <c r="E264" i="31" s="1"/>
  <c r="M26" i="31"/>
  <c r="E133" i="31"/>
  <c r="P32" i="31"/>
  <c r="Q32" i="31"/>
  <c r="P27" i="31"/>
  <c r="Q27" i="31"/>
  <c r="C258" i="31"/>
  <c r="E258" i="31" s="1"/>
  <c r="E246" i="31"/>
  <c r="P30" i="31"/>
  <c r="Q30" i="31"/>
  <c r="C262" i="31"/>
  <c r="E262" i="31" s="1"/>
  <c r="E250" i="31"/>
  <c r="P28" i="31"/>
  <c r="Q28" i="31"/>
  <c r="C261" i="31"/>
  <c r="E261" i="31" s="1"/>
  <c r="E249" i="31"/>
  <c r="Q31" i="31"/>
  <c r="P31" i="31"/>
  <c r="C241" i="31"/>
  <c r="M34" i="31"/>
  <c r="E229" i="31"/>
  <c r="G249" i="31" l="1"/>
  <c r="G250" i="31"/>
  <c r="G246" i="31"/>
  <c r="G264" i="31"/>
  <c r="G261" i="31"/>
  <c r="G262" i="31"/>
  <c r="G258" i="31"/>
  <c r="G252" i="31"/>
  <c r="G169" i="31"/>
  <c r="G133" i="31"/>
  <c r="G260" i="31"/>
  <c r="G229" i="31"/>
  <c r="G248" i="31"/>
  <c r="G217" i="31"/>
  <c r="P34" i="31"/>
  <c r="Q34" i="31"/>
  <c r="Q29" i="31"/>
  <c r="P29" i="31"/>
  <c r="C253" i="31"/>
  <c r="M35" i="31"/>
  <c r="E241" i="31"/>
  <c r="Q33" i="31"/>
  <c r="P33" i="31"/>
  <c r="Q26" i="31"/>
  <c r="P26" i="31"/>
  <c r="G241" i="31" l="1"/>
  <c r="Q35" i="31"/>
  <c r="P35" i="31"/>
  <c r="M36" i="31"/>
  <c r="E253" i="31"/>
  <c r="G253" i="31" l="1"/>
  <c r="Q36" i="31"/>
  <c r="P36" i="31"/>
  <c r="D17" i="31" l="1"/>
  <c r="K17" i="31"/>
  <c r="K54" i="31"/>
  <c r="D54" i="31"/>
  <c r="K69" i="31"/>
  <c r="D69" i="31"/>
  <c r="K81" i="31"/>
  <c r="D81" i="31"/>
  <c r="D99" i="31"/>
  <c r="K99" i="31"/>
  <c r="K123" i="31"/>
  <c r="D123" i="31"/>
  <c r="K18" i="31"/>
  <c r="D18" i="31"/>
  <c r="K32" i="31"/>
  <c r="D32" i="31"/>
  <c r="K51" i="31"/>
  <c r="D51" i="31"/>
  <c r="K61" i="31"/>
  <c r="O20" i="31"/>
  <c r="D61" i="31"/>
  <c r="K76" i="31"/>
  <c r="D76" i="31"/>
  <c r="D95" i="31"/>
  <c r="K95" i="31"/>
  <c r="D106" i="31"/>
  <c r="K106" i="31"/>
  <c r="K16" i="31"/>
  <c r="D16" i="31"/>
  <c r="D34" i="31"/>
  <c r="K34" i="31"/>
  <c r="K46" i="31"/>
  <c r="D46" i="31"/>
  <c r="D57" i="31"/>
  <c r="K57" i="31"/>
  <c r="D74" i="31"/>
  <c r="K74" i="31"/>
  <c r="K86" i="31"/>
  <c r="D86" i="31"/>
  <c r="D97" i="31"/>
  <c r="O23" i="31"/>
  <c r="K97" i="31"/>
  <c r="K120" i="31"/>
  <c r="D120" i="31"/>
  <c r="D19" i="31"/>
  <c r="K19" i="31"/>
  <c r="K31" i="31"/>
  <c r="D31" i="31"/>
  <c r="K45" i="31"/>
  <c r="D45" i="31"/>
  <c r="D67" i="31"/>
  <c r="K67" i="31"/>
  <c r="D82" i="31"/>
  <c r="K82" i="31"/>
  <c r="K98" i="31"/>
  <c r="D98" i="31"/>
  <c r="K124" i="31"/>
  <c r="D124" i="31"/>
  <c r="K126" i="31"/>
  <c r="D126" i="31"/>
  <c r="D116" i="31"/>
  <c r="K116" i="31"/>
  <c r="K131" i="31"/>
  <c r="D131" i="31"/>
  <c r="K24" i="31"/>
  <c r="D24" i="31"/>
  <c r="K59" i="31"/>
  <c r="D59" i="31"/>
  <c r="K72" i="31"/>
  <c r="D72" i="31"/>
  <c r="K102" i="31"/>
  <c r="D102" i="31"/>
  <c r="K129" i="31"/>
  <c r="D129" i="31"/>
  <c r="K21" i="31"/>
  <c r="D21" i="31"/>
  <c r="K38" i="31"/>
  <c r="D38" i="31"/>
  <c r="K55" i="31"/>
  <c r="D55" i="31"/>
  <c r="D64" i="31"/>
  <c r="K64" i="31"/>
  <c r="K80" i="31"/>
  <c r="D80" i="31"/>
  <c r="K113" i="31"/>
  <c r="D113" i="31"/>
  <c r="D20" i="31"/>
  <c r="K20" i="31"/>
  <c r="O18" i="31"/>
  <c r="D37" i="31"/>
  <c r="K37" i="31"/>
  <c r="K48" i="31"/>
  <c r="D48" i="31"/>
  <c r="K79" i="31"/>
  <c r="D79" i="31"/>
  <c r="K90" i="31"/>
  <c r="D90" i="31"/>
  <c r="D101" i="31"/>
  <c r="K101" i="31"/>
  <c r="D125" i="31"/>
  <c r="K125" i="31"/>
  <c r="D23" i="31"/>
  <c r="K23" i="31"/>
  <c r="K35" i="31"/>
  <c r="D35" i="31"/>
  <c r="D52" i="31"/>
  <c r="K52" i="31"/>
  <c r="K70" i="31"/>
  <c r="D70" i="31"/>
  <c r="K84" i="31"/>
  <c r="D84" i="31"/>
  <c r="K109" i="31"/>
  <c r="O24" i="31"/>
  <c r="D109" i="31"/>
  <c r="K111" i="31"/>
  <c r="D111" i="31"/>
  <c r="D130" i="31"/>
  <c r="K130" i="31"/>
  <c r="D105" i="31"/>
  <c r="K105" i="31"/>
  <c r="K119" i="31"/>
  <c r="D119" i="31"/>
  <c r="K22" i="31"/>
  <c r="D22" i="31"/>
  <c r="D40" i="31"/>
  <c r="K40" i="31"/>
  <c r="D14" i="31"/>
  <c r="K14" i="31"/>
  <c r="D28" i="31"/>
  <c r="K28" i="31"/>
  <c r="K44" i="31"/>
  <c r="D44" i="31"/>
  <c r="K62" i="31"/>
  <c r="D62" i="31"/>
  <c r="D73" i="31"/>
  <c r="K73" i="31"/>
  <c r="O21" i="31"/>
  <c r="K88" i="31"/>
  <c r="D88" i="31"/>
  <c r="D108" i="31"/>
  <c r="K108" i="31"/>
  <c r="D43" i="31"/>
  <c r="K43" i="31"/>
  <c r="D58" i="31"/>
  <c r="K58" i="31"/>
  <c r="K71" i="31"/>
  <c r="D71" i="31"/>
  <c r="D87" i="31"/>
  <c r="K87" i="31"/>
  <c r="D100" i="31"/>
  <c r="K100" i="31"/>
  <c r="D27" i="31"/>
  <c r="K27" i="31"/>
  <c r="D39" i="31"/>
  <c r="K39" i="31"/>
  <c r="D49" i="31"/>
  <c r="O19" i="31"/>
  <c r="K49" i="31"/>
  <c r="K65" i="31"/>
  <c r="D65" i="31"/>
  <c r="D83" i="31"/>
  <c r="K83" i="31"/>
  <c r="K94" i="31"/>
  <c r="D94" i="31"/>
  <c r="D104" i="31"/>
  <c r="K104" i="31"/>
  <c r="K25" i="31"/>
  <c r="D25" i="31"/>
  <c r="O17" i="31"/>
  <c r="D12" i="31"/>
  <c r="G12" i="31" s="1"/>
  <c r="D36" i="31"/>
  <c r="K36" i="31"/>
  <c r="D56" i="31"/>
  <c r="K56" i="31"/>
  <c r="D75" i="31"/>
  <c r="K75" i="31"/>
  <c r="D89" i="31"/>
  <c r="K89" i="31"/>
  <c r="K117" i="31"/>
  <c r="D117" i="31"/>
  <c r="D114" i="31"/>
  <c r="K114" i="31"/>
  <c r="K132" i="31"/>
  <c r="D132" i="31"/>
  <c r="K107" i="31"/>
  <c r="D107" i="31"/>
  <c r="K122" i="31"/>
  <c r="D122" i="31"/>
  <c r="D33" i="31"/>
  <c r="K33" i="31"/>
  <c r="K50" i="31"/>
  <c r="D50" i="31"/>
  <c r="D66" i="31"/>
  <c r="K66" i="31"/>
  <c r="D77" i="31"/>
  <c r="K77" i="31"/>
  <c r="D93" i="31"/>
  <c r="K93" i="31"/>
  <c r="K115" i="31"/>
  <c r="D115" i="31"/>
  <c r="D13" i="31"/>
  <c r="K13" i="31"/>
  <c r="O16" i="31"/>
  <c r="K29" i="31"/>
  <c r="D29" i="31"/>
  <c r="K47" i="31"/>
  <c r="D47" i="31"/>
  <c r="D60" i="31"/>
  <c r="K60" i="31"/>
  <c r="D91" i="31"/>
  <c r="K91" i="31"/>
  <c r="D103" i="31"/>
  <c r="K103" i="31"/>
  <c r="K128" i="31"/>
  <c r="D128" i="31"/>
  <c r="D30" i="31"/>
  <c r="K30" i="31"/>
  <c r="D42" i="31"/>
  <c r="K42" i="31"/>
  <c r="D53" i="31"/>
  <c r="K53" i="31"/>
  <c r="D68" i="31"/>
  <c r="K68" i="31"/>
  <c r="O22" i="31"/>
  <c r="D85" i="31"/>
  <c r="K85" i="31"/>
  <c r="D96" i="31"/>
  <c r="K96" i="31"/>
  <c r="D110" i="31"/>
  <c r="K110" i="31"/>
  <c r="K15" i="31"/>
  <c r="D15" i="31"/>
  <c r="K26" i="31"/>
  <c r="D26" i="31"/>
  <c r="K41" i="31"/>
  <c r="D41" i="31"/>
  <c r="D63" i="31"/>
  <c r="K63" i="31"/>
  <c r="K78" i="31"/>
  <c r="D78" i="31"/>
  <c r="D92" i="31"/>
  <c r="K92" i="31"/>
  <c r="K121" i="31"/>
  <c r="O25" i="31"/>
  <c r="D121" i="31"/>
  <c r="D118" i="31"/>
  <c r="K118" i="31"/>
  <c r="D112" i="31"/>
  <c r="K112" i="31"/>
  <c r="D127" i="31"/>
  <c r="K127" i="31"/>
  <c r="N16" i="31" l="1"/>
  <c r="N22" i="31"/>
  <c r="N17" i="31"/>
  <c r="N18" i="31"/>
  <c r="N20" i="31"/>
  <c r="K5" i="31"/>
  <c r="N19" i="31"/>
  <c r="N24" i="31"/>
  <c r="N23" i="31"/>
  <c r="N25" i="31"/>
  <c r="N21" i="31"/>
  <c r="O41" i="31" l="1"/>
  <c r="O40" i="31"/>
  <c r="R21" i="31"/>
  <c r="R19" i="31"/>
  <c r="R17" i="31"/>
  <c r="R25" i="31"/>
  <c r="R22" i="31"/>
  <c r="R23" i="31"/>
  <c r="R20" i="31"/>
  <c r="R16" i="31"/>
  <c r="R24" i="31"/>
  <c r="R18" i="31"/>
  <c r="M7" i="31"/>
  <c r="K3" i="25"/>
  <c r="A9" i="31"/>
  <c r="A37" i="25" s="1"/>
  <c r="A7" i="31"/>
  <c r="A41" i="25" s="1"/>
  <c r="P5" i="31"/>
  <c r="K6" i="31"/>
  <c r="K4" i="25" s="1"/>
  <c r="A10" i="31"/>
  <c r="A51" i="25" s="1"/>
  <c r="B5" i="31" l="1"/>
  <c r="Q5" i="31"/>
  <c r="P6" i="31"/>
  <c r="G9" i="25"/>
  <c r="B5" i="25"/>
  <c r="B5" i="48" s="1"/>
  <c r="E29" i="25"/>
  <c r="E26" i="25"/>
  <c r="G28" i="25"/>
  <c r="G25" i="25"/>
  <c r="E31" i="25"/>
  <c r="Q40" i="31"/>
  <c r="G23" i="25"/>
  <c r="G27" i="25"/>
  <c r="G33" i="25"/>
  <c r="D9" i="31"/>
  <c r="E27" i="25"/>
  <c r="E24" i="25"/>
  <c r="Q41" i="31"/>
  <c r="E25" i="25"/>
  <c r="S41" i="31"/>
  <c r="G31" i="25"/>
  <c r="E32" i="25"/>
  <c r="S40" i="31"/>
  <c r="G29" i="25"/>
  <c r="E33" i="25"/>
  <c r="E28" i="25"/>
  <c r="G24" i="25"/>
  <c r="G30" i="25"/>
  <c r="G26" i="25"/>
  <c r="E23" i="25"/>
  <c r="G32" i="25"/>
  <c r="E30" i="25"/>
  <c r="Q6" i="31" l="1"/>
  <c r="R6" i="31" s="1"/>
  <c r="R5" i="31"/>
  <c r="B4" i="31"/>
  <c r="B5" i="28"/>
  <c r="F7" i="31"/>
  <c r="F9" i="31"/>
  <c r="D7" i="31"/>
  <c r="C39" i="25" l="1"/>
  <c r="C43" i="25"/>
  <c r="F10" i="31"/>
  <c r="D10" i="31"/>
  <c r="C53" i="25" l="1"/>
  <c r="E94" i="31" l="1"/>
  <c r="E118" i="31"/>
  <c r="E80" i="31"/>
  <c r="E68" i="31"/>
  <c r="E108" i="31"/>
  <c r="E101" i="31"/>
  <c r="E32" i="31"/>
  <c r="E71" i="31"/>
  <c r="E92" i="31"/>
  <c r="E23" i="31"/>
  <c r="E122" i="31"/>
  <c r="E89" i="31"/>
  <c r="E55" i="31"/>
  <c r="E115" i="31"/>
  <c r="E56" i="31"/>
  <c r="E17" i="31"/>
  <c r="E51" i="31"/>
  <c r="E77" i="31"/>
  <c r="E99" i="31"/>
  <c r="E53" i="31"/>
  <c r="E128" i="31"/>
  <c r="E59" i="31"/>
  <c r="E105" i="31"/>
  <c r="E79" i="31"/>
  <c r="E31" i="31"/>
  <c r="E36" i="31"/>
  <c r="E91" i="31"/>
  <c r="E124" i="31"/>
  <c r="E14" i="31"/>
  <c r="E123" i="31"/>
  <c r="E52" i="31"/>
  <c r="E76" i="31"/>
  <c r="E117" i="31"/>
  <c r="E72" i="31"/>
  <c r="E70" i="31"/>
  <c r="E93" i="31"/>
  <c r="E26" i="31"/>
  <c r="E127" i="31"/>
  <c r="E86" i="31"/>
  <c r="E87" i="31"/>
  <c r="E30" i="31"/>
  <c r="E39" i="31"/>
  <c r="E44" i="31"/>
  <c r="E100" i="31"/>
  <c r="E132" i="31"/>
  <c r="E29" i="31"/>
  <c r="E120" i="31"/>
  <c r="E22" i="31"/>
  <c r="E112" i="31"/>
  <c r="E82" i="31"/>
  <c r="E78" i="31"/>
  <c r="E33" i="31"/>
  <c r="E28" i="31"/>
  <c r="E125" i="31"/>
  <c r="E107" i="31"/>
  <c r="E54" i="31"/>
  <c r="E103" i="31"/>
  <c r="E46" i="31"/>
  <c r="E64" i="31"/>
  <c r="E19" i="31"/>
  <c r="E21" i="31"/>
  <c r="E88" i="31"/>
  <c r="E58" i="31"/>
  <c r="E110" i="31"/>
  <c r="E106" i="31"/>
  <c r="E47" i="31"/>
  <c r="E42" i="31"/>
  <c r="E24" i="31"/>
  <c r="E102" i="31"/>
  <c r="E111" i="31"/>
  <c r="E84" i="31"/>
  <c r="E45" i="31"/>
  <c r="E50" i="31"/>
  <c r="E104" i="31"/>
  <c r="E113" i="31"/>
  <c r="E66" i="31"/>
  <c r="E38" i="31"/>
  <c r="E75" i="31"/>
  <c r="E116" i="31"/>
  <c r="E20" i="31"/>
  <c r="E15" i="31"/>
  <c r="E57" i="31"/>
  <c r="E96" i="31"/>
  <c r="E131" i="31"/>
  <c r="E67" i="31"/>
  <c r="E41" i="31"/>
  <c r="E74" i="31"/>
  <c r="E95" i="31"/>
  <c r="E98" i="31"/>
  <c r="E114" i="31"/>
  <c r="E65" i="31"/>
  <c r="E35" i="31"/>
  <c r="E119" i="31"/>
  <c r="E27" i="31"/>
  <c r="E43" i="31"/>
  <c r="E130" i="31"/>
  <c r="E81" i="31"/>
  <c r="E34" i="31"/>
  <c r="E63" i="31"/>
  <c r="E18" i="31"/>
  <c r="E16" i="31"/>
  <c r="E69" i="31"/>
  <c r="E83" i="31"/>
  <c r="E90" i="31"/>
  <c r="E60" i="31"/>
  <c r="E126" i="31"/>
  <c r="E129" i="31"/>
  <c r="E48" i="31"/>
  <c r="E62" i="31"/>
  <c r="E40" i="31"/>
  <c r="G48" i="31" l="1"/>
  <c r="G90" i="31"/>
  <c r="G69" i="31"/>
  <c r="G18" i="31"/>
  <c r="G34" i="31"/>
  <c r="G130" i="31"/>
  <c r="G27" i="31"/>
  <c r="G35" i="31"/>
  <c r="G114" i="31"/>
  <c r="G95" i="31"/>
  <c r="G41" i="31"/>
  <c r="G131" i="31"/>
  <c r="G57" i="31"/>
  <c r="G20" i="31"/>
  <c r="G75" i="31"/>
  <c r="G66" i="31"/>
  <c r="G104" i="31"/>
  <c r="G45" i="31"/>
  <c r="G111" i="31"/>
  <c r="G24" i="31"/>
  <c r="G47" i="31"/>
  <c r="G110" i="31"/>
  <c r="G88" i="31"/>
  <c r="G19" i="31"/>
  <c r="G46" i="31"/>
  <c r="G54" i="31"/>
  <c r="G125" i="31"/>
  <c r="G33" i="31"/>
  <c r="G82" i="31"/>
  <c r="G22" i="31"/>
  <c r="G29" i="31"/>
  <c r="G126" i="31"/>
  <c r="G132" i="31"/>
  <c r="G44" i="31"/>
  <c r="G30" i="31"/>
  <c r="G86" i="31"/>
  <c r="G26" i="31"/>
  <c r="G70" i="31"/>
  <c r="G117" i="31"/>
  <c r="G52" i="31"/>
  <c r="G14" i="31"/>
  <c r="G91" i="31"/>
  <c r="G31" i="31"/>
  <c r="G105" i="31"/>
  <c r="G128" i="31"/>
  <c r="G99" i="31"/>
  <c r="G51" i="31"/>
  <c r="G56" i="31"/>
  <c r="G55" i="31"/>
  <c r="G122" i="31"/>
  <c r="G92" i="31"/>
  <c r="G32" i="31"/>
  <c r="G108" i="31"/>
  <c r="G80" i="31"/>
  <c r="G94" i="31"/>
  <c r="G62" i="31"/>
  <c r="G129" i="31"/>
  <c r="G60" i="31"/>
  <c r="G83" i="31"/>
  <c r="G16" i="31"/>
  <c r="G63" i="31"/>
  <c r="G81" i="31"/>
  <c r="G43" i="31"/>
  <c r="G119" i="31"/>
  <c r="G65" i="31"/>
  <c r="G98" i="31"/>
  <c r="G74" i="31"/>
  <c r="G67" i="31"/>
  <c r="G96" i="31"/>
  <c r="G15" i="31"/>
  <c r="G116" i="31"/>
  <c r="G38" i="31"/>
  <c r="G113" i="31"/>
  <c r="G50" i="31"/>
  <c r="G84" i="31"/>
  <c r="G102" i="31"/>
  <c r="G42" i="31"/>
  <c r="G106" i="31"/>
  <c r="G58" i="31"/>
  <c r="G21" i="31"/>
  <c r="G64" i="31"/>
  <c r="G103" i="31"/>
  <c r="G107" i="31"/>
  <c r="G28" i="31"/>
  <c r="G78" i="31"/>
  <c r="G112" i="31"/>
  <c r="G120" i="31"/>
  <c r="G40" i="31"/>
  <c r="G100" i="31"/>
  <c r="G39" i="31"/>
  <c r="G87" i="31"/>
  <c r="G127" i="31"/>
  <c r="G93" i="31"/>
  <c r="G72" i="31"/>
  <c r="G76" i="31"/>
  <c r="G123" i="31"/>
  <c r="G124" i="31"/>
  <c r="G36" i="31"/>
  <c r="G79" i="31"/>
  <c r="G59" i="31"/>
  <c r="G53" i="31"/>
  <c r="G77" i="31"/>
  <c r="G17" i="31"/>
  <c r="G115" i="31"/>
  <c r="G89" i="31"/>
  <c r="G23" i="31"/>
  <c r="G71" i="31"/>
  <c r="G101" i="31"/>
  <c r="G68" i="31"/>
  <c r="G118" i="31"/>
  <c r="E19" i="25"/>
  <c r="C7" i="31"/>
  <c r="E22" i="25"/>
  <c r="E16" i="25"/>
  <c r="E15" i="25"/>
  <c r="E21" i="25"/>
  <c r="E14" i="25"/>
  <c r="E13" i="25"/>
  <c r="P40" i="31"/>
  <c r="C10" i="31"/>
  <c r="C9" i="31"/>
  <c r="E17" i="25"/>
  <c r="E20" i="25"/>
  <c r="P41" i="31"/>
  <c r="E18" i="25"/>
  <c r="E40" i="25" l="1"/>
  <c r="G9" i="31"/>
  <c r="G40" i="25" s="1"/>
  <c r="G7" i="31"/>
  <c r="G44" i="25" s="1"/>
  <c r="E44" i="25"/>
  <c r="E54" i="25"/>
  <c r="G10" i="31"/>
  <c r="G54" i="25" s="1"/>
  <c r="E121" i="31"/>
  <c r="M25" i="31"/>
  <c r="E73" i="31"/>
  <c r="M21" i="31"/>
  <c r="E37" i="31"/>
  <c r="M18" i="31"/>
  <c r="M20" i="31"/>
  <c r="E61" i="31"/>
  <c r="E85" i="31"/>
  <c r="M22" i="31"/>
  <c r="E49" i="31"/>
  <c r="M19" i="31"/>
  <c r="E97" i="31"/>
  <c r="M23" i="31"/>
  <c r="M16" i="31"/>
  <c r="E13" i="31"/>
  <c r="E109" i="31"/>
  <c r="M24" i="31"/>
  <c r="E25" i="31"/>
  <c r="M17" i="31"/>
  <c r="G16" i="25"/>
  <c r="E9" i="31"/>
  <c r="G22" i="25"/>
  <c r="G14" i="25"/>
  <c r="R40" i="31"/>
  <c r="G13" i="25"/>
  <c r="G21" i="25"/>
  <c r="R41" i="31"/>
  <c r="E7" i="31"/>
  <c r="E10" i="31"/>
  <c r="G18" i="25"/>
  <c r="G20" i="25"/>
  <c r="G15" i="25"/>
  <c r="G19" i="25"/>
  <c r="G17" i="25"/>
  <c r="T40" i="31" l="1"/>
  <c r="T41" i="31"/>
  <c r="I66" i="25"/>
  <c r="I65" i="25"/>
  <c r="Q24" i="31"/>
  <c r="P24" i="31"/>
  <c r="Q22" i="31"/>
  <c r="P22" i="31"/>
  <c r="P25" i="31"/>
  <c r="Q25" i="31"/>
  <c r="P23" i="31"/>
  <c r="Q23" i="31"/>
  <c r="Q18" i="31"/>
  <c r="P18" i="31"/>
  <c r="G109" i="31"/>
  <c r="G97" i="31"/>
  <c r="G85" i="31"/>
  <c r="G37" i="31"/>
  <c r="G121" i="31"/>
  <c r="Q17" i="31"/>
  <c r="P17" i="31"/>
  <c r="G13" i="31"/>
  <c r="P19" i="31"/>
  <c r="Q19" i="31"/>
  <c r="G61" i="31"/>
  <c r="P21" i="31"/>
  <c r="Q21" i="31"/>
  <c r="G25" i="31"/>
  <c r="P16" i="31"/>
  <c r="Q16" i="31"/>
  <c r="G49" i="31"/>
  <c r="Q20" i="31"/>
  <c r="P20" i="31"/>
  <c r="G73" i="3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<sst xmlns="http://schemas.openxmlformats.org/spreadsheetml/2006/main" count="816" uniqueCount="195">
  <si>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</si>
  <si>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</si>
  <si>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</si>
  <si>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</si>
  <si>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</si>
  <si>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</si>
  <si>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</si>
  <si>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</si>
  <si>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</si>
  <si>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</si>
  <si>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</si>
  <si>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</si>
  <si>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</si>
  <si>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</si>
  <si>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</si>
  <si>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</si>
  <si>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</si>
  <si>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</si>
  <si>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</si>
  <si>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</si>
  <si>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</si>
  <si>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</si>
  <si>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</si>
  <si>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</si>
  <si>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</si>
  <si>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</si>
  <si>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</si>
  <si>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</si>
  <si>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</si>
  <si>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</si>
  <si>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</si>
  <si>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</si>
  <si>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</si>
  <si>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</si>
  <si>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</si>
  <si>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</si>
  <si>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</si>
  <si>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</si>
  <si>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</si>
  <si>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</si>
  <si>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</si>
  <si>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</si>
  <si>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</si>
  <si>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</si>
  <si>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</si>
  <si>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</si>
  <si>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</si>
  <si>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</si>
  <si>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</si>
  <si>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</si>
  <si>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</si>
  <si>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</si>
  <si>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</si>
  <si>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</si>
  <si>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</si>
  <si>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</si>
  <si>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</si>
  <si>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</si>
  <si>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</si>
  <si>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</si>
  <si>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</si>
  <si>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</si>
  <si>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</si>
  <si>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</si>
  <si>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</si>
  <si>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</si>
  <si>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</si>
  <si>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</si>
  <si>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</si>
  <si>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</si>
  <si>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</si>
  <si>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</si>
  <si>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</si>
  <si>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</si>
  <si>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</si>
  <si>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</si>
  <si>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</si>
  <si>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</si>
  <si>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</si>
  <si>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</si>
  <si>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</si>
  <si>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</si>
  <si>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</si>
  <si>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</si>
  <si>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</si>
  <si>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</si>
  <si>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&lt;---- Calculated Monthly</t>
  </si>
  <si>
    <t>Plant Costs  - 2015 IRP - Table 6.1 &amp; 6.2 - Page 92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</si>
  <si>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</si>
  <si>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</si>
  <si>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</si>
  <si>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</si>
  <si>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</si>
  <si>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</si>
  <si>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CCCT Resource Costs - 2017 Integrated Resource Plan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</si>
  <si>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</si>
  <si>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</si>
  <si>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</si>
  <si>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</si>
  <si>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</si>
  <si>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</si>
  <si>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</si>
  <si>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</si>
  <si>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</si>
  <si>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</si>
  <si>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</si>
  <si>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</si>
  <si>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</si>
  <si>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</si>
  <si>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</si>
  <si>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</si>
  <si>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</si>
  <si>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</si>
  <si>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</si>
  <si>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</si>
  <si>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</si>
  <si>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</si>
  <si>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</si>
  <si>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</si>
  <si>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</si>
  <si>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</si>
  <si>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</si>
  <si>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</si>
  <si>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</si>
  <si>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</si>
  <si>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mainly due to gas tranposrtation cost</t>
  </si>
  <si>
    <t>Payment Factor</t>
  </si>
  <si>
    <t>Total Capital Cost</t>
  </si>
  <si>
    <t>22% ITC assumption</t>
  </si>
  <si>
    <t>10% ITC assumption</t>
  </si>
  <si>
    <t>Per Dan Swan Payment Factor Corresponding to 10% ITC is 7.350%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</si>
  <si>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</si>
  <si>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</si>
  <si>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</si>
  <si>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</si>
  <si>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</si>
  <si>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</si>
  <si>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</si>
  <si>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</si>
  <si>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</si>
  <si>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</si>
  <si>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</si>
  <si>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</si>
  <si>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</si>
  <si>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</si>
  <si>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</si>
  <si>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</si>
  <si>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</si>
  <si>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</si>
  <si>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</si>
  <si>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</si>
  <si>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</si>
  <si>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</si>
  <si>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Corrected</t>
  </si>
  <si>
    <t xml:space="preserve">start </t>
  </si>
  <si>
    <t>end</t>
  </si>
  <si>
    <t>2017 IRP Wyoming Wind Resource</t>
  </si>
  <si>
    <t>2017 IRP Wyoming DJ Wind Resource</t>
  </si>
  <si>
    <t>2017 IRP Utah Solar Resource</t>
  </si>
  <si>
    <t>2017 IRP Yakima Solar Resource</t>
  </si>
  <si>
    <t>2017 IRP Geothermal PPA West Side Resource</t>
  </si>
  <si>
    <t>SCCT Resource Costs - 2017 Integrated Resource Plan</t>
  </si>
  <si>
    <t>2017 IRP ID Wind Resource</t>
  </si>
  <si>
    <t>2017 IRP Aeolus-Bridger/Anticline Transmission</t>
  </si>
  <si>
    <t>Months In Service</t>
  </si>
  <si>
    <t>#</t>
  </si>
  <si>
    <t>Transfer Capacity (MW)</t>
  </si>
  <si>
    <t>15 Year Starting 2018</t>
  </si>
  <si>
    <t>15 Year Starting 2019</t>
  </si>
  <si>
    <t>20 Year Starting 2019</t>
  </si>
  <si>
    <t>Transmission Deferral (MW)</t>
  </si>
  <si>
    <t>IRP17 Aeolus Trans</t>
  </si>
  <si>
    <t>Retail Revenue Requirement</t>
  </si>
  <si>
    <t>Retail Revenue Requirement
($/kW-year, 2021$)</t>
  </si>
  <si>
    <t>Transmission Deferral %</t>
  </si>
  <si>
    <t>Transmission Upgrade Capacity</t>
  </si>
  <si>
    <t>Utah 2017.Q4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</si>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</sst>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  <numFmt numFmtId="181" formatCode="_(* #,##0.0000_);_(* \(#,##0.0000\);_(* &quot;-&quot;??_);_(@_)"/>
    <numFmt numFmtId="182" formatCode="_(* #,##0.000_);[Red]_(* \(#,##0.000\);_(* &quot;-&quot;_);_(@_)"/>
    <numFmt numFmtId="183" formatCode="&quot;$&quot;#,##0.00_)"/>
  </numFmts>
  <fonts count="36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1"/>
      <color theme="1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0">
    <xf numFmtId="172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9" fillId="0" borderId="0" applyNumberFormat="0" applyFill="0" applyBorder="0" applyAlignment="0">
      <protection locked="0"/>
    </xf>
    <xf numFmtId="41" fontId="4" fillId="0" borderId="0"/>
    <xf numFmtId="172" fontId="4" fillId="0" borderId="0"/>
    <xf numFmtId="0" fontId="2" fillId="0" borderId="0"/>
    <xf numFmtId="0" fontId="4" fillId="0" borderId="0"/>
    <xf numFmtId="9" fontId="2" fillId="0" borderId="0" applyFont="0" applyFill="0" applyBorder="0" applyAlignment="0" applyProtection="0"/>
    <xf numFmtId="167" fontId="2" fillId="0" borderId="0"/>
    <xf numFmtId="167" fontId="2" fillId="0" borderId="0"/>
    <xf numFmtId="41" fontId="4" fillId="0" borderId="0"/>
    <xf numFmtId="172" fontId="4" fillId="0" borderId="0"/>
    <xf numFmtId="172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6" fontId="24" fillId="0" borderId="0" applyFont="0" applyFill="0" applyBorder="0" applyProtection="0">
      <alignment horizontal="right"/>
    </xf>
    <xf numFmtId="177" fontId="15" fillId="0" borderId="0" applyNumberFormat="0" applyFill="0" applyBorder="0" applyAlignment="0" applyProtection="0"/>
    <xf numFmtId="0" fontId="13" fillId="0" borderId="21" applyNumberFormat="0" applyBorder="0" applyAlignment="0"/>
    <xf numFmtId="12" fontId="25" fillId="7" borderId="20">
      <alignment horizontal="left"/>
    </xf>
    <xf numFmtId="37" fontId="13" fillId="8" borderId="0" applyNumberFormat="0" applyBorder="0" applyAlignment="0" applyProtection="0"/>
    <xf numFmtId="37" fontId="13" fillId="0" borderId="0"/>
    <xf numFmtId="3" fontId="21" fillId="9" borderId="22" applyProtection="0"/>
    <xf numFmtId="172" fontId="2" fillId="0" borderId="0"/>
    <xf numFmtId="9" fontId="2" fillId="0" borderId="0" applyFont="0" applyFill="0" applyBorder="0" applyAlignment="0" applyProtection="0"/>
    <xf numFmtId="172" fontId="4" fillId="0" borderId="0"/>
    <xf numFmtId="0" fontId="2" fillId="0" borderId="0"/>
    <xf numFmtId="172" fontId="2" fillId="0" borderId="0"/>
    <xf numFmtId="0" fontId="2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342">
    <xf numFmtId="172" fontId="0" fillId="0" borderId="0" xfId="0"/>
    <xf numFmtId="172" fontId="5" fillId="0" borderId="0" xfId="0" applyFont="1" applyFill="1" applyAlignment="1">
      <alignment horizontal="centerContinuous"/>
    </xf>
    <xf numFmtId="172" fontId="7" fillId="0" borderId="0" xfId="0" quotePrefix="1" applyFont="1" applyFill="1" applyBorder="1" applyAlignment="1">
      <alignment horizontal="center"/>
    </xf>
    <xf numFmtId="172" fontId="8" fillId="0" borderId="0" xfId="0" applyFont="1" applyFill="1" applyAlignment="1">
      <alignment horizontal="centerContinuous"/>
    </xf>
    <xf numFmtId="172" fontId="4" fillId="0" borderId="0" xfId="0" applyFont="1" applyFill="1"/>
    <xf numFmtId="172" fontId="6" fillId="0" borderId="0" xfId="0" applyFont="1" applyFill="1" applyAlignment="1">
      <alignment horizontal="centerContinuous"/>
    </xf>
    <xf numFmtId="172" fontId="4" fillId="0" borderId="0" xfId="0" applyFont="1" applyFill="1" applyBorder="1"/>
    <xf numFmtId="172" fontId="4" fillId="0" borderId="0" xfId="0" applyFont="1" applyFill="1" applyAlignment="1">
      <alignment horizontal="center"/>
    </xf>
    <xf numFmtId="8" fontId="4" fillId="0" borderId="0" xfId="0" applyNumberFormat="1" applyFont="1" applyFill="1"/>
    <xf numFmtId="8" fontId="4" fillId="0" borderId="2" xfId="0" applyNumberFormat="1" applyFont="1" applyFill="1" applyBorder="1" applyAlignment="1">
      <alignment horizontal="center"/>
    </xf>
    <xf numFmtId="8" fontId="4" fillId="0" borderId="0" xfId="0" applyNumberFormat="1" applyFont="1" applyFill="1" applyBorder="1" applyAlignment="1">
      <alignment horizontal="center"/>
    </xf>
    <xf numFmtId="172" fontId="4" fillId="0" borderId="0" xfId="0" quotePrefix="1" applyFont="1" applyFill="1"/>
    <xf numFmtId="172" fontId="4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"/>
    </xf>
    <xf numFmtId="8" fontId="4" fillId="0" borderId="8" xfId="0" applyNumberFormat="1" applyFont="1" applyFill="1" applyBorder="1" applyAlignment="1">
      <alignment horizontal="center"/>
    </xf>
    <xf numFmtId="8" fontId="4" fillId="0" borderId="11" xfId="0" applyNumberFormat="1" applyFont="1" applyFill="1" applyBorder="1" applyAlignment="1">
      <alignment horizontal="center"/>
    </xf>
    <xf numFmtId="0" fontId="4" fillId="0" borderId="10" xfId="0" applyNumberFormat="1" applyFont="1" applyFill="1" applyBorder="1" applyAlignment="1">
      <alignment horizontal="center"/>
    </xf>
    <xf numFmtId="172" fontId="3" fillId="0" borderId="0" xfId="0" applyFont="1" applyFill="1" applyAlignment="1">
      <alignment horizontal="right"/>
    </xf>
    <xf numFmtId="172" fontId="3" fillId="0" borderId="5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" wrapText="1"/>
    </xf>
    <xf numFmtId="172" fontId="3" fillId="0" borderId="5" xfId="0" applyFont="1" applyFill="1" applyBorder="1" applyAlignment="1">
      <alignment horizontal="centerContinuous" wrapText="1"/>
    </xf>
    <xf numFmtId="172" fontId="8" fillId="0" borderId="6" xfId="0" applyFont="1" applyFill="1" applyBorder="1" applyAlignment="1">
      <alignment horizontal="centerContinuous"/>
    </xf>
    <xf numFmtId="172" fontId="11" fillId="0" borderId="6" xfId="0" quotePrefix="1" applyFont="1" applyFill="1" applyBorder="1" applyAlignment="1">
      <alignment horizontal="center" wrapText="1"/>
    </xf>
    <xf numFmtId="172" fontId="11" fillId="0" borderId="6" xfId="0" applyFont="1" applyFill="1" applyBorder="1" applyAlignment="1">
      <alignment horizontal="center" wrapText="1"/>
    </xf>
    <xf numFmtId="172" fontId="3" fillId="0" borderId="0" xfId="0" applyFont="1" applyFill="1" applyAlignment="1">
      <alignment horizontal="centerContinuous"/>
    </xf>
    <xf numFmtId="172" fontId="3" fillId="0" borderId="5" xfId="0" applyFont="1" applyFill="1" applyBorder="1"/>
    <xf numFmtId="172" fontId="3" fillId="0" borderId="13" xfId="0" applyFont="1" applyFill="1" applyBorder="1" applyAlignment="1">
      <alignment horizontal="center"/>
    </xf>
    <xf numFmtId="172" fontId="3" fillId="0" borderId="6" xfId="0" applyFont="1" applyFill="1" applyBorder="1"/>
    <xf numFmtId="172" fontId="3" fillId="0" borderId="6" xfId="0" applyFont="1" applyFill="1" applyBorder="1" applyAlignment="1">
      <alignment horizontal="center"/>
    </xf>
    <xf numFmtId="8" fontId="12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>
      <alignment horizontal="center"/>
    </xf>
    <xf numFmtId="166" fontId="4" fillId="0" borderId="0" xfId="0" applyNumberFormat="1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Continuous"/>
    </xf>
    <xf numFmtId="172" fontId="6" fillId="0" borderId="7" xfId="0" applyFont="1" applyFill="1" applyBorder="1" applyAlignment="1">
      <alignment horizontal="centerContinuous"/>
    </xf>
    <xf numFmtId="172" fontId="13" fillId="2" borderId="0" xfId="0" applyFont="1" applyFill="1" applyAlignment="1">
      <alignment horizontal="centerContinuous"/>
    </xf>
    <xf numFmtId="172" fontId="15" fillId="2" borderId="0" xfId="0" applyFont="1" applyFill="1" applyBorder="1" applyAlignment="1">
      <alignment horizontal="centerContinuous"/>
    </xf>
    <xf numFmtId="171" fontId="13" fillId="2" borderId="0" xfId="1" applyNumberFormat="1" applyFont="1" applyFill="1" applyAlignment="1">
      <alignment horizontal="centerContinuous"/>
    </xf>
    <xf numFmtId="172" fontId="13" fillId="0" borderId="0" xfId="0" applyFont="1" applyFill="1" applyBorder="1"/>
    <xf numFmtId="172" fontId="15" fillId="0" borderId="0" xfId="0" applyFont="1" applyFill="1" applyBorder="1" applyAlignment="1">
      <alignment wrapText="1"/>
    </xf>
    <xf numFmtId="172" fontId="13" fillId="0" borderId="0" xfId="0" applyFont="1" applyFill="1" applyBorder="1" applyAlignment="1">
      <alignment horizontal="center"/>
    </xf>
    <xf numFmtId="168" fontId="13" fillId="0" borderId="0" xfId="0" applyNumberFormat="1" applyFont="1" applyFill="1" applyBorder="1"/>
    <xf numFmtId="172" fontId="3" fillId="0" borderId="7" xfId="0" applyFont="1" applyFill="1" applyBorder="1" applyAlignment="1">
      <alignment horizontal="center"/>
    </xf>
    <xf numFmtId="172" fontId="3" fillId="0" borderId="7" xfId="0" applyFont="1" applyFill="1" applyBorder="1" applyAlignment="1">
      <alignment horizontal="centerContinuous"/>
    </xf>
    <xf numFmtId="172" fontId="18" fillId="0" borderId="0" xfId="0" applyFont="1" applyFill="1"/>
    <xf numFmtId="167" fontId="18" fillId="0" borderId="0" xfId="8" applyNumberFormat="1" applyFont="1" applyFill="1"/>
    <xf numFmtId="43" fontId="18" fillId="0" borderId="0" xfId="2" applyNumberFormat="1" applyFont="1" applyFill="1"/>
    <xf numFmtId="164" fontId="18" fillId="0" borderId="0" xfId="0" applyNumberFormat="1" applyFont="1" applyFill="1" applyAlignment="1">
      <alignment horizontal="center"/>
    </xf>
    <xf numFmtId="164" fontId="7" fillId="0" borderId="0" xfId="0" applyNumberFormat="1" applyFont="1" applyFill="1" applyAlignment="1">
      <alignment horizontal="right"/>
    </xf>
    <xf numFmtId="41" fontId="18" fillId="0" borderId="0" xfId="0" applyNumberFormat="1" applyFont="1" applyFill="1"/>
    <xf numFmtId="8" fontId="18" fillId="0" borderId="0" xfId="2" applyNumberFormat="1" applyFont="1" applyFill="1"/>
    <xf numFmtId="2" fontId="4" fillId="0" borderId="0" xfId="0" applyNumberFormat="1" applyFont="1" applyFill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39" fontId="4" fillId="0" borderId="0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center"/>
    </xf>
    <xf numFmtId="172" fontId="3" fillId="0" borderId="16" xfId="0" applyFont="1" applyFill="1" applyBorder="1" applyAlignment="1">
      <alignment horizontal="centerContinuous"/>
    </xf>
    <xf numFmtId="172" fontId="3" fillId="0" borderId="17" xfId="0" applyFont="1" applyFill="1" applyBorder="1" applyAlignment="1">
      <alignment horizontal="centerContinuous"/>
    </xf>
    <xf numFmtId="172" fontId="3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3" fillId="0" borderId="16" xfId="5" applyFont="1" applyFill="1" applyBorder="1" applyAlignment="1">
      <alignment horizontal="centerContinuous"/>
    </xf>
    <xf numFmtId="172" fontId="3" fillId="0" borderId="3" xfId="5" applyFont="1" applyFill="1" applyBorder="1" applyAlignment="1">
      <alignment horizontal="centerContinuous"/>
    </xf>
    <xf numFmtId="172" fontId="20" fillId="0" borderId="0" xfId="5" applyFont="1" applyFill="1" applyBorder="1"/>
    <xf numFmtId="2" fontId="4" fillId="0" borderId="2" xfId="0" applyNumberFormat="1" applyFont="1" applyFill="1" applyBorder="1" applyAlignment="1">
      <alignment horizontal="center"/>
    </xf>
    <xf numFmtId="8" fontId="4" fillId="0" borderId="0" xfId="0" quotePrefix="1" applyNumberFormat="1" applyFont="1" applyFill="1" applyBorder="1" applyAlignment="1">
      <alignment horizontal="center"/>
    </xf>
    <xf numFmtId="172" fontId="13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left" indent="1"/>
    </xf>
    <xf numFmtId="172" fontId="4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4" fillId="0" borderId="0" xfId="8" applyNumberFormat="1" applyFont="1" applyFill="1" applyAlignment="1">
      <alignment horizontal="center"/>
    </xf>
    <xf numFmtId="41" fontId="4" fillId="0" borderId="0" xfId="11"/>
    <xf numFmtId="41" fontId="4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2" fillId="0" borderId="0" xfId="10" applyNumberFormat="1" applyFont="1"/>
    <xf numFmtId="174" fontId="2" fillId="5" borderId="0" xfId="10" applyNumberFormat="1" applyFont="1" applyFill="1"/>
    <xf numFmtId="170" fontId="2" fillId="0" borderId="0" xfId="2" applyNumberFormat="1" applyFont="1"/>
    <xf numFmtId="10" fontId="2" fillId="0" borderId="0" xfId="8" applyNumberFormat="1" applyFont="1"/>
    <xf numFmtId="172" fontId="2" fillId="0" borderId="5" xfId="10" applyNumberFormat="1" applyFont="1" applyBorder="1"/>
    <xf numFmtId="172" fontId="2" fillId="0" borderId="7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Continuous"/>
    </xf>
    <xf numFmtId="172" fontId="2" fillId="0" borderId="4" xfId="10" applyNumberFormat="1" applyFont="1" applyBorder="1" applyAlignment="1">
      <alignment horizontal="centerContinuous"/>
    </xf>
    <xf numFmtId="172" fontId="2" fillId="0" borderId="6" xfId="10" applyNumberFormat="1" applyFont="1" applyBorder="1"/>
    <xf numFmtId="172" fontId="2" fillId="0" borderId="4" xfId="10" applyNumberFormat="1" applyFont="1" applyBorder="1" applyAlignment="1">
      <alignment horizontal="center"/>
    </xf>
    <xf numFmtId="172" fontId="2" fillId="0" borderId="3" xfId="10" applyNumberFormat="1" applyFont="1" applyBorder="1" applyAlignment="1">
      <alignment horizontal="center"/>
    </xf>
    <xf numFmtId="172" fontId="2" fillId="0" borderId="6" xfId="10" applyNumberFormat="1" applyFont="1" applyBorder="1" applyAlignment="1">
      <alignment horizontal="center"/>
    </xf>
    <xf numFmtId="172" fontId="2" fillId="0" borderId="9" xfId="10" applyNumberFormat="1" applyFont="1" applyBorder="1" applyAlignment="1">
      <alignment horizontal="centerContinuous"/>
    </xf>
    <xf numFmtId="172" fontId="2" fillId="0" borderId="2" xfId="10" applyNumberFormat="1" applyFont="1" applyBorder="1"/>
    <xf numFmtId="41" fontId="2" fillId="0" borderId="8" xfId="10" applyNumberFormat="1" applyFont="1" applyBorder="1"/>
    <xf numFmtId="41" fontId="2" fillId="0" borderId="11" xfId="10" applyNumberFormat="1" applyFont="1" applyBorder="1"/>
    <xf numFmtId="168" fontId="2" fillId="0" borderId="8" xfId="10" applyNumberFormat="1" applyFont="1" applyBorder="1"/>
    <xf numFmtId="0" fontId="2" fillId="0" borderId="0" xfId="10" applyNumberFormat="1" applyFont="1"/>
    <xf numFmtId="17" fontId="2" fillId="0" borderId="5" xfId="10" applyNumberFormat="1" applyFont="1" applyBorder="1" applyAlignment="1">
      <alignment horizontal="center"/>
    </xf>
    <xf numFmtId="172" fontId="2" fillId="0" borderId="0" xfId="10" applyNumberFormat="1" applyFont="1" applyBorder="1"/>
    <xf numFmtId="168" fontId="2" fillId="0" borderId="11" xfId="10" applyNumberFormat="1" applyFont="1" applyBorder="1"/>
    <xf numFmtId="172" fontId="2" fillId="0" borderId="13" xfId="10" applyNumberFormat="1" applyFont="1" applyBorder="1"/>
    <xf numFmtId="17" fontId="2" fillId="0" borderId="13" xfId="10" applyNumberFormat="1" applyFont="1" applyBorder="1" applyAlignment="1">
      <alignment horizontal="center"/>
    </xf>
    <xf numFmtId="172" fontId="2" fillId="0" borderId="1" xfId="10" applyNumberFormat="1" applyFont="1" applyBorder="1"/>
    <xf numFmtId="41" fontId="2" fillId="0" borderId="12" xfId="10" applyNumberFormat="1" applyFont="1" applyBorder="1"/>
    <xf numFmtId="168" fontId="2" fillId="0" borderId="12" xfId="10" applyNumberFormat="1" applyFont="1" applyBorder="1"/>
    <xf numFmtId="17" fontId="2" fillId="0" borderId="6" xfId="10" applyNumberFormat="1" applyFont="1" applyBorder="1" applyAlignment="1">
      <alignment horizontal="center"/>
    </xf>
    <xf numFmtId="172" fontId="2" fillId="0" borderId="0" xfId="10" applyNumberFormat="1" applyFont="1" applyAlignment="1">
      <alignment horizontal="center"/>
    </xf>
    <xf numFmtId="172" fontId="14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4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8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8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9" fillId="6" borderId="0" xfId="10" applyNumberFormat="1" applyFont="1" applyFill="1"/>
    <xf numFmtId="8" fontId="0" fillId="0" borderId="20" xfId="0" applyNumberFormat="1" applyFont="1" applyFill="1" applyBorder="1"/>
    <xf numFmtId="7" fontId="2" fillId="0" borderId="0" xfId="2" applyNumberFormat="1" applyFont="1"/>
    <xf numFmtId="172" fontId="2" fillId="0" borderId="5" xfId="10" applyNumberFormat="1" applyFont="1" applyBorder="1" applyAlignment="1">
      <alignment horizontal="center"/>
    </xf>
    <xf numFmtId="175" fontId="2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3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7" fillId="0" borderId="0" xfId="0" applyFont="1" applyFill="1"/>
    <xf numFmtId="172" fontId="15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2" fontId="15" fillId="2" borderId="0" xfId="0" applyFont="1" applyFill="1" applyAlignment="1">
      <alignment horizontal="centerContinuous"/>
    </xf>
    <xf numFmtId="172" fontId="7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2" fontId="7" fillId="0" borderId="0" xfId="0" applyFont="1" applyFill="1" applyBorder="1" applyAlignment="1">
      <alignment horizontal="center"/>
    </xf>
    <xf numFmtId="172" fontId="13" fillId="2" borderId="0" xfId="0" applyFont="1" applyFill="1" applyBorder="1" applyAlignment="1">
      <alignment horizontal="centerContinuous" wrapText="1"/>
    </xf>
    <xf numFmtId="172" fontId="7" fillId="0" borderId="0" xfId="0" applyFont="1" applyFill="1" applyAlignment="1">
      <alignment horizontal="center"/>
    </xf>
    <xf numFmtId="172" fontId="13" fillId="0" borderId="15" xfId="0" applyFont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172" fontId="7" fillId="4" borderId="14" xfId="0" applyFont="1" applyFill="1" applyBorder="1"/>
    <xf numFmtId="0" fontId="3" fillId="0" borderId="0" xfId="0" applyNumberFormat="1" applyFont="1" applyFill="1" applyAlignment="1"/>
    <xf numFmtId="172" fontId="14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2" fillId="0" borderId="0" xfId="10" applyNumberFormat="1" applyFont="1"/>
    <xf numFmtId="174" fontId="0" fillId="0" borderId="0" xfId="0" applyNumberFormat="1" applyFont="1" applyFill="1"/>
    <xf numFmtId="174" fontId="18" fillId="0" borderId="0" xfId="0" applyNumberFormat="1" applyFont="1" applyFill="1"/>
    <xf numFmtId="167" fontId="2" fillId="5" borderId="0" xfId="8" applyNumberFormat="1" applyFont="1" applyFill="1"/>
    <xf numFmtId="172" fontId="14" fillId="0" borderId="7" xfId="23" applyFont="1" applyFill="1" applyBorder="1" applyAlignment="1">
      <alignment horizontal="centerContinuous"/>
    </xf>
    <xf numFmtId="172" fontId="27" fillId="0" borderId="6" xfId="0" applyFont="1" applyBorder="1" applyAlignment="1">
      <alignment horizontal="center"/>
    </xf>
    <xf numFmtId="172" fontId="27" fillId="0" borderId="0" xfId="0" applyFont="1"/>
    <xf numFmtId="172" fontId="27" fillId="0" borderId="7" xfId="0" applyFont="1" applyBorder="1"/>
    <xf numFmtId="167" fontId="26" fillId="0" borderId="7" xfId="24" applyNumberFormat="1" applyFont="1" applyFill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172" fontId="26" fillId="0" borderId="0" xfId="0" applyFont="1"/>
    <xf numFmtId="9" fontId="26" fillId="0" borderId="0" xfId="8" applyFont="1"/>
    <xf numFmtId="43" fontId="2" fillId="0" borderId="0" xfId="10" applyNumberFormat="1" applyFont="1"/>
    <xf numFmtId="172" fontId="28" fillId="0" borderId="0" xfId="10" applyNumberFormat="1" applyFont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5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Continuous"/>
    </xf>
    <xf numFmtId="172" fontId="4" fillId="0" borderId="0" xfId="25" applyFont="1" applyFill="1"/>
    <xf numFmtId="172" fontId="4" fillId="0" borderId="0" xfId="25" applyFont="1" applyFill="1" applyBorder="1" applyAlignment="1">
      <alignment horizontal="centerContinuous"/>
    </xf>
    <xf numFmtId="172" fontId="4" fillId="0" borderId="0" xfId="25" applyFont="1" applyFill="1" applyBorder="1"/>
    <xf numFmtId="172" fontId="3" fillId="0" borderId="5" xfId="25" applyFont="1" applyFill="1" applyBorder="1" applyAlignment="1">
      <alignment horizontal="center"/>
    </xf>
    <xf numFmtId="172" fontId="3" fillId="0" borderId="5" xfId="25" applyFont="1" applyFill="1" applyBorder="1" applyAlignment="1">
      <alignment horizontal="center" wrapText="1"/>
    </xf>
    <xf numFmtId="172" fontId="8" fillId="0" borderId="6" xfId="25" applyFont="1" applyFill="1" applyBorder="1" applyAlignment="1">
      <alignment horizontal="centerContinuous"/>
    </xf>
    <xf numFmtId="172" fontId="11" fillId="0" borderId="6" xfId="25" quotePrefix="1" applyFont="1" applyFill="1" applyBorder="1" applyAlignment="1">
      <alignment horizontal="center" wrapText="1"/>
    </xf>
    <xf numFmtId="172" fontId="11" fillId="0" borderId="6" xfId="25" applyFont="1" applyFill="1" applyBorder="1" applyAlignment="1">
      <alignment horizontal="center" wrapText="1"/>
    </xf>
    <xf numFmtId="172" fontId="7" fillId="0" borderId="0" xfId="25" quotePrefix="1" applyFont="1" applyFill="1" applyBorder="1" applyAlignment="1">
      <alignment horizontal="center"/>
    </xf>
    <xf numFmtId="0" fontId="4" fillId="0" borderId="0" xfId="25" applyNumberFormat="1" applyFont="1" applyFill="1"/>
    <xf numFmtId="6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 applyAlignment="1">
      <alignment horizontal="right"/>
    </xf>
    <xf numFmtId="8" fontId="4" fillId="0" borderId="0" xfId="25" applyNumberFormat="1" applyFont="1" applyFill="1"/>
    <xf numFmtId="8" fontId="4" fillId="0" borderId="0" xfId="25" applyNumberFormat="1" applyFont="1" applyFill="1" applyBorder="1"/>
    <xf numFmtId="179" fontId="4" fillId="0" borderId="0" xfId="25" applyNumberFormat="1" applyFont="1" applyFill="1" applyAlignment="1">
      <alignment horizontal="right"/>
    </xf>
    <xf numFmtId="165" fontId="4" fillId="0" borderId="0" xfId="25" applyNumberFormat="1" applyFont="1" applyFill="1" applyAlignment="1">
      <alignment horizontal="center"/>
    </xf>
    <xf numFmtId="165" fontId="4" fillId="0" borderId="1" xfId="25" applyNumberFormat="1" applyFont="1" applyFill="1" applyBorder="1" applyAlignment="1">
      <alignment horizontal="center"/>
    </xf>
    <xf numFmtId="8" fontId="4" fillId="0" borderId="1" xfId="25" applyNumberFormat="1" applyFont="1" applyFill="1" applyBorder="1" applyAlignment="1">
      <alignment horizontal="right"/>
    </xf>
    <xf numFmtId="8" fontId="4" fillId="0" borderId="1" xfId="25" applyNumberFormat="1" applyFont="1" applyFill="1" applyBorder="1"/>
    <xf numFmtId="172" fontId="4" fillId="0" borderId="0" xfId="25" quotePrefix="1" applyFont="1" applyFill="1"/>
    <xf numFmtId="0" fontId="4" fillId="0" borderId="0" xfId="26" applyFont="1"/>
    <xf numFmtId="14" fontId="4" fillId="0" borderId="0" xfId="27" applyNumberFormat="1" applyFont="1"/>
    <xf numFmtId="0" fontId="4" fillId="0" borderId="0" xfId="25" applyNumberFormat="1" applyFont="1" applyFill="1" applyBorder="1"/>
    <xf numFmtId="165" fontId="4" fillId="0" borderId="0" xfId="25" applyNumberFormat="1" applyFont="1" applyFill="1" applyBorder="1" applyAlignment="1">
      <alignment horizontal="center"/>
    </xf>
    <xf numFmtId="8" fontId="4" fillId="0" borderId="0" xfId="25" applyNumberFormat="1" applyFont="1" applyFill="1" applyBorder="1" applyAlignment="1">
      <alignment horizontal="right"/>
    </xf>
    <xf numFmtId="8" fontId="4" fillId="0" borderId="0" xfId="25" applyNumberFormat="1" applyFont="1" applyFill="1" applyAlignment="1">
      <alignment horizontal="center"/>
    </xf>
    <xf numFmtId="172" fontId="6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4" fillId="0" borderId="0" xfId="25" applyFont="1" applyFill="1" applyAlignment="1">
      <alignment horizontal="center"/>
    </xf>
    <xf numFmtId="41" fontId="4" fillId="0" borderId="0" xfId="4" applyFont="1" applyFill="1"/>
    <xf numFmtId="172" fontId="3" fillId="0" borderId="17" xfId="25" applyFont="1" applyFill="1" applyBorder="1" applyAlignment="1">
      <alignment horizontal="centerContinuous"/>
    </xf>
    <xf numFmtId="172" fontId="4" fillId="0" borderId="17" xfId="25" applyFont="1" applyFill="1" applyBorder="1"/>
    <xf numFmtId="172" fontId="4" fillId="0" borderId="19" xfId="25" applyFont="1" applyFill="1" applyBorder="1"/>
    <xf numFmtId="172" fontId="3" fillId="0" borderId="16" xfId="25" applyFont="1" applyFill="1" applyBorder="1" applyAlignment="1">
      <alignment horizontal="center"/>
    </xf>
    <xf numFmtId="172" fontId="3" fillId="0" borderId="17" xfId="5" applyFont="1" applyFill="1" applyBorder="1" applyAlignment="1">
      <alignment horizontal="centerContinuous"/>
    </xf>
    <xf numFmtId="172" fontId="4" fillId="0" borderId="17" xfId="25" applyFont="1" applyFill="1" applyBorder="1" applyAlignment="1">
      <alignment horizontal="centerContinuous"/>
    </xf>
    <xf numFmtId="6" fontId="4" fillId="0" borderId="0" xfId="2" applyNumberFormat="1" applyFont="1" applyFill="1"/>
    <xf numFmtId="8" fontId="4" fillId="0" borderId="0" xfId="2" applyNumberFormat="1" applyFont="1" applyFill="1"/>
    <xf numFmtId="180" fontId="29" fillId="0" borderId="0" xfId="28" applyNumberFormat="1" applyAlignment="1" applyProtection="1"/>
    <xf numFmtId="1" fontId="4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3" fillId="0" borderId="0" xfId="25" applyNumberFormat="1" applyFont="1" applyFill="1"/>
    <xf numFmtId="173" fontId="4" fillId="0" borderId="0" xfId="25" applyNumberFormat="1" applyFont="1" applyFill="1"/>
    <xf numFmtId="167" fontId="4" fillId="0" borderId="0" xfId="8" applyNumberFormat="1" applyFont="1" applyFill="1"/>
    <xf numFmtId="164" fontId="4" fillId="0" borderId="0" xfId="25" applyNumberFormat="1" applyFont="1" applyFill="1"/>
    <xf numFmtId="175" fontId="4" fillId="0" borderId="0" xfId="25" applyNumberFormat="1" applyFont="1" applyFill="1" applyBorder="1"/>
    <xf numFmtId="0" fontId="0" fillId="0" borderId="0" xfId="0" applyNumberFormat="1" applyFont="1"/>
    <xf numFmtId="44" fontId="26" fillId="0" borderId="0" xfId="2" applyFont="1" applyFill="1"/>
    <xf numFmtId="175" fontId="31" fillId="0" borderId="0" xfId="0" applyNumberFormat="1" applyFont="1" applyFill="1" applyProtection="1">
      <protection locked="0"/>
    </xf>
    <xf numFmtId="9" fontId="4" fillId="0" borderId="0" xfId="25" applyNumberFormat="1" applyFont="1" applyFill="1"/>
    <xf numFmtId="43" fontId="4" fillId="0" borderId="0" xfId="2" applyNumberFormat="1" applyFont="1" applyFill="1"/>
    <xf numFmtId="167" fontId="4" fillId="0" borderId="0" xfId="25" applyNumberFormat="1" applyFont="1" applyFill="1"/>
    <xf numFmtId="43" fontId="4" fillId="0" borderId="0" xfId="25" applyNumberFormat="1" applyFont="1" applyFill="1" applyBorder="1" applyAlignment="1">
      <alignment horizontal="right"/>
    </xf>
    <xf numFmtId="10" fontId="4" fillId="0" borderId="0" xfId="8" applyNumberFormat="1" applyFont="1" applyFill="1"/>
    <xf numFmtId="173" fontId="4" fillId="0" borderId="0" xfId="25" applyNumberFormat="1" applyFont="1" applyFill="1" applyBorder="1"/>
    <xf numFmtId="172" fontId="4" fillId="0" borderId="0" xfId="25" applyNumberFormat="1" applyFont="1" applyFill="1"/>
    <xf numFmtId="172" fontId="4" fillId="0" borderId="0" xfId="25" applyNumberFormat="1" applyFont="1" applyFill="1" applyAlignment="1">
      <alignment horizontal="right"/>
    </xf>
    <xf numFmtId="172" fontId="4" fillId="0" borderId="0" xfId="6" applyNumberFormat="1" applyFont="1" applyFill="1" applyAlignment="1" applyProtection="1">
      <alignment horizontal="center"/>
      <protection locked="0"/>
    </xf>
    <xf numFmtId="172" fontId="4" fillId="0" borderId="0" xfId="25" applyNumberFormat="1" applyFont="1" applyFill="1" applyBorder="1"/>
    <xf numFmtId="43" fontId="4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4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4" fillId="6" borderId="0" xfId="25" applyFont="1" applyFill="1"/>
    <xf numFmtId="172" fontId="3" fillId="0" borderId="0" xfId="25" applyFont="1" applyFill="1" applyBorder="1" applyAlignment="1">
      <alignment horizontal="center" wrapText="1"/>
    </xf>
    <xf numFmtId="164" fontId="4" fillId="0" borderId="0" xfId="1" applyNumberFormat="1" applyFont="1"/>
    <xf numFmtId="41" fontId="4" fillId="0" borderId="0" xfId="11" applyAlignment="1">
      <alignment wrapText="1"/>
    </xf>
    <xf numFmtId="173" fontId="2" fillId="0" borderId="0" xfId="10" applyNumberFormat="1" applyFont="1"/>
    <xf numFmtId="172" fontId="3" fillId="0" borderId="0" xfId="0" applyFont="1"/>
    <xf numFmtId="0" fontId="4" fillId="0" borderId="0" xfId="0" applyNumberFormat="1" applyFont="1" applyFill="1" applyBorder="1" applyAlignment="1">
      <alignment horizontal="center"/>
    </xf>
    <xf numFmtId="172" fontId="3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6" fillId="0" borderId="6" xfId="0" applyFont="1" applyFill="1" applyBorder="1" applyAlignment="1">
      <alignment horizontal="center"/>
    </xf>
    <xf numFmtId="172" fontId="26" fillId="0" borderId="0" xfId="0" applyFont="1" applyFill="1"/>
    <xf numFmtId="6" fontId="4" fillId="6" borderId="0" xfId="2" applyNumberFormat="1" applyFont="1" applyFill="1"/>
    <xf numFmtId="9" fontId="4" fillId="6" borderId="0" xfId="25" applyNumberFormat="1" applyFont="1" applyFill="1"/>
    <xf numFmtId="172" fontId="0" fillId="0" borderId="0" xfId="0" applyNumberFormat="1"/>
    <xf numFmtId="172" fontId="4" fillId="0" borderId="1" xfId="0" applyFont="1" applyFill="1" applyBorder="1" applyAlignment="1">
      <alignment horizontal="center"/>
    </xf>
    <xf numFmtId="172" fontId="4" fillId="0" borderId="1" xfId="0" quotePrefix="1" applyFont="1" applyFill="1" applyBorder="1" applyAlignment="1">
      <alignment horizontal="center"/>
    </xf>
    <xf numFmtId="167" fontId="23" fillId="0" borderId="0" xfId="8" applyNumberFormat="1" applyFont="1" applyFill="1"/>
    <xf numFmtId="172" fontId="2" fillId="0" borderId="0" xfId="10" applyNumberFormat="1" applyFont="1" applyAlignment="1">
      <alignment horizontal="left" vertical="top"/>
    </xf>
    <xf numFmtId="181" fontId="2" fillId="0" borderId="0" xfId="10" applyNumberFormat="1" applyFont="1"/>
    <xf numFmtId="7" fontId="4" fillId="6" borderId="0" xfId="2" applyNumberFormat="1" applyFont="1" applyFill="1"/>
    <xf numFmtId="172" fontId="2" fillId="0" borderId="0" xfId="10" applyNumberFormat="1" applyFont="1" applyFill="1"/>
    <xf numFmtId="174" fontId="0" fillId="0" borderId="0" xfId="0" applyNumberFormat="1"/>
    <xf numFmtId="8" fontId="4" fillId="6" borderId="0" xfId="25" applyNumberFormat="1" applyFont="1" applyFill="1" applyAlignment="1">
      <alignment horizontal="right"/>
    </xf>
    <xf numFmtId="172" fontId="2" fillId="10" borderId="0" xfId="10" applyNumberFormat="1" applyFont="1" applyFill="1" applyBorder="1"/>
    <xf numFmtId="41" fontId="2" fillId="10" borderId="11" xfId="10" applyNumberFormat="1" applyFont="1" applyFill="1" applyBorder="1"/>
    <xf numFmtId="168" fontId="2" fillId="10" borderId="11" xfId="10" applyNumberFormat="1" applyFont="1" applyFill="1" applyBorder="1"/>
    <xf numFmtId="172" fontId="2" fillId="10" borderId="1" xfId="10" applyNumberFormat="1" applyFont="1" applyFill="1" applyBorder="1"/>
    <xf numFmtId="41" fontId="2" fillId="10" borderId="12" xfId="10" applyNumberFormat="1" applyFont="1" applyFill="1" applyBorder="1"/>
    <xf numFmtId="168" fontId="2" fillId="10" borderId="12" xfId="10" applyNumberFormat="1" applyFont="1" applyFill="1" applyBorder="1"/>
    <xf numFmtId="172" fontId="2" fillId="10" borderId="2" xfId="10" applyNumberFormat="1" applyFont="1" applyFill="1" applyBorder="1"/>
    <xf numFmtId="41" fontId="2" fillId="10" borderId="8" xfId="10" applyNumberFormat="1" applyFont="1" applyFill="1" applyBorder="1"/>
    <xf numFmtId="168" fontId="2" fillId="10" borderId="8" xfId="10" applyNumberFormat="1" applyFont="1" applyFill="1" applyBorder="1"/>
    <xf numFmtId="6" fontId="4" fillId="0" borderId="0" xfId="26" applyNumberFormat="1" applyFont="1"/>
    <xf numFmtId="182" fontId="4" fillId="0" borderId="0" xfId="25" applyNumberFormat="1" applyFont="1" applyFill="1"/>
    <xf numFmtId="43" fontId="4" fillId="0" borderId="0" xfId="29" applyFont="1" applyFill="1"/>
    <xf numFmtId="0" fontId="4" fillId="0" borderId="0" xfId="25" applyNumberFormat="1" applyFont="1" applyFill="1" applyBorder="1" applyAlignment="1">
      <alignment horizontal="right"/>
    </xf>
    <xf numFmtId="172" fontId="32" fillId="0" borderId="0" xfId="0" applyFont="1" applyAlignment="1">
      <alignment horizontal="center"/>
    </xf>
    <xf numFmtId="172" fontId="3" fillId="0" borderId="0" xfId="0" applyFont="1" applyAlignment="1">
      <alignment vertical="top" wrapText="1"/>
    </xf>
    <xf numFmtId="172" fontId="3" fillId="0" borderId="0" xfId="0" applyFont="1" applyAlignment="1">
      <alignment horizontal="left" vertical="top" wrapText="1"/>
    </xf>
    <xf numFmtId="17" fontId="2" fillId="10" borderId="0" xfId="10" applyNumberFormat="1" applyFont="1" applyFill="1"/>
    <xf numFmtId="17" fontId="2" fillId="10" borderId="5" xfId="10" applyNumberFormat="1" applyFont="1" applyFill="1" applyBorder="1" applyAlignment="1">
      <alignment horizontal="center"/>
    </xf>
    <xf numFmtId="17" fontId="2" fillId="10" borderId="13" xfId="10" applyNumberFormat="1" applyFont="1" applyFill="1" applyBorder="1" applyAlignment="1">
      <alignment horizontal="center"/>
    </xf>
    <xf numFmtId="17" fontId="2" fillId="10" borderId="6" xfId="10" applyNumberFormat="1" applyFont="1" applyFill="1" applyBorder="1" applyAlignment="1">
      <alignment horizontal="center"/>
    </xf>
    <xf numFmtId="172" fontId="4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3" fontId="4" fillId="0" borderId="0" xfId="0" applyNumberFormat="1" applyFont="1" applyFill="1" applyBorder="1" applyAlignment="1">
      <alignment horizontal="center"/>
    </xf>
    <xf numFmtId="8" fontId="4" fillId="0" borderId="0" xfId="25" applyNumberFormat="1" applyFont="1" applyFill="1" applyAlignment="1">
      <alignment horizontal="right" vertical="center"/>
    </xf>
    <xf numFmtId="172" fontId="14" fillId="0" borderId="0" xfId="10" applyNumberFormat="1" applyFont="1" applyAlignment="1">
      <alignment horizontal="right"/>
    </xf>
    <xf numFmtId="172" fontId="4" fillId="0" borderId="0" xfId="0" applyFont="1" applyFill="1" applyAlignment="1">
      <alignment horizontal="center"/>
    </xf>
    <xf numFmtId="172" fontId="33" fillId="0" borderId="0" xfId="0" applyFont="1" applyFill="1" applyAlignment="1">
      <alignment horizontal="centerContinuous"/>
    </xf>
    <xf numFmtId="172" fontId="34" fillId="0" borderId="0" xfId="0" applyFont="1" applyFill="1" applyAlignment="1">
      <alignment horizontal="centerContinuous"/>
    </xf>
    <xf numFmtId="172" fontId="5" fillId="0" borderId="0" xfId="0" applyFont="1" applyFill="1" applyBorder="1" applyAlignment="1">
      <alignment horizontal="centerContinuous"/>
    </xf>
    <xf numFmtId="172" fontId="6" fillId="0" borderId="0" xfId="0" applyFont="1" applyFill="1" applyBorder="1" applyAlignment="1">
      <alignment horizontal="centerContinuous"/>
    </xf>
    <xf numFmtId="172" fontId="4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2" fontId="4" fillId="0" borderId="23" xfId="0" applyFont="1" applyFill="1" applyBorder="1" applyAlignment="1">
      <alignment horizontal="center"/>
    </xf>
    <xf numFmtId="172" fontId="4" fillId="0" borderId="5" xfId="0" applyFont="1" applyFill="1" applyBorder="1" applyAlignment="1">
      <alignment horizontal="centerContinuous"/>
    </xf>
    <xf numFmtId="172" fontId="4" fillId="0" borderId="5" xfId="0" quotePrefix="1" applyFont="1" applyFill="1" applyBorder="1" applyAlignment="1">
      <alignment horizontal="centerContinuous"/>
    </xf>
    <xf numFmtId="172" fontId="4" fillId="0" borderId="4" xfId="0" applyFont="1" applyFill="1" applyBorder="1" applyAlignment="1">
      <alignment horizontal="centerContinuous"/>
    </xf>
    <xf numFmtId="172" fontId="4" fillId="0" borderId="7" xfId="0" applyFont="1" applyFill="1" applyBorder="1" applyAlignment="1">
      <alignment horizontal="centerContinuous"/>
    </xf>
    <xf numFmtId="172" fontId="4" fillId="0" borderId="3" xfId="0" applyFont="1" applyFill="1" applyBorder="1" applyAlignment="1">
      <alignment horizontal="centerContinuous"/>
    </xf>
    <xf numFmtId="172" fontId="4" fillId="0" borderId="23" xfId="0" applyFont="1" applyFill="1" applyBorder="1" applyAlignment="1">
      <alignment horizontal="centerContinuous"/>
    </xf>
    <xf numFmtId="172" fontId="4" fillId="0" borderId="2" xfId="0" applyFont="1" applyFill="1" applyBorder="1" applyAlignment="1">
      <alignment horizontal="centerContinuous"/>
    </xf>
    <xf numFmtId="172" fontId="4" fillId="0" borderId="8" xfId="0" applyFont="1" applyFill="1" applyBorder="1" applyAlignment="1">
      <alignment horizontal="centerContinuous"/>
    </xf>
    <xf numFmtId="172" fontId="4" fillId="0" borderId="24" xfId="0" applyFont="1" applyFill="1" applyBorder="1" applyAlignment="1">
      <alignment horizontal="center"/>
    </xf>
    <xf numFmtId="172" fontId="4" fillId="0" borderId="3" xfId="0" applyFont="1" applyFill="1" applyBorder="1" applyAlignment="1">
      <alignment horizontal="center"/>
    </xf>
    <xf numFmtId="172" fontId="4" fillId="0" borderId="9" xfId="0" applyFont="1" applyFill="1" applyBorder="1" applyAlignment="1">
      <alignment horizontal="center"/>
    </xf>
    <xf numFmtId="172" fontId="4" fillId="0" borderId="4" xfId="0" applyFont="1" applyFill="1" applyBorder="1" applyAlignment="1">
      <alignment horizontal="center"/>
    </xf>
    <xf numFmtId="172" fontId="4" fillId="0" borderId="0" xfId="0" quotePrefix="1" applyFont="1" applyFill="1" applyBorder="1"/>
    <xf numFmtId="172" fontId="3" fillId="0" borderId="0" xfId="0" applyFont="1" applyFill="1" applyBorder="1" applyAlignment="1">
      <alignment horizontal="left"/>
    </xf>
    <xf numFmtId="0" fontId="4" fillId="0" borderId="23" xfId="0" applyNumberFormat="1" applyFont="1" applyFill="1" applyBorder="1" applyAlignment="1">
      <alignment horizontal="center"/>
    </xf>
    <xf numFmtId="8" fontId="4" fillId="0" borderId="5" xfId="0" applyNumberFormat="1" applyFont="1" applyFill="1" applyBorder="1"/>
    <xf numFmtId="8" fontId="4" fillId="11" borderId="23" xfId="0" applyNumberFormat="1" applyFont="1" applyFill="1" applyBorder="1" applyAlignment="1">
      <alignment horizontal="center"/>
    </xf>
    <xf numFmtId="8" fontId="4" fillId="11" borderId="2" xfId="0" applyNumberFormat="1" applyFont="1" applyFill="1" applyBorder="1" applyAlignment="1">
      <alignment horizontal="center"/>
    </xf>
    <xf numFmtId="8" fontId="4" fillId="11" borderId="8" xfId="0" applyNumberFormat="1" applyFont="1" applyFill="1" applyBorder="1" applyAlignment="1">
      <alignment horizontal="center"/>
    </xf>
    <xf numFmtId="43" fontId="4" fillId="0" borderId="13" xfId="0" applyNumberFormat="1" applyFont="1" applyFill="1" applyBorder="1"/>
    <xf numFmtId="43" fontId="4" fillId="0" borderId="0" xfId="0" applyNumberFormat="1" applyFont="1" applyFill="1" applyBorder="1" applyAlignment="1">
      <alignment horizontal="center"/>
    </xf>
    <xf numFmtId="43" fontId="4" fillId="0" borderId="11" xfId="0" applyNumberFormat="1" applyFont="1" applyFill="1" applyBorder="1" applyAlignment="1">
      <alignment horizontal="center"/>
    </xf>
    <xf numFmtId="43" fontId="4" fillId="0" borderId="10" xfId="0" applyNumberFormat="1" applyFont="1" applyFill="1" applyBorder="1" applyAlignment="1">
      <alignment horizontal="center"/>
    </xf>
    <xf numFmtId="0" fontId="4" fillId="0" borderId="24" xfId="0" applyNumberFormat="1" applyFont="1" applyFill="1" applyBorder="1" applyAlignment="1">
      <alignment horizontal="center"/>
    </xf>
    <xf numFmtId="43" fontId="4" fillId="0" borderId="6" xfId="0" applyNumberFormat="1" applyFont="1" applyFill="1" applyBorder="1"/>
    <xf numFmtId="43" fontId="4" fillId="0" borderId="1" xfId="0" applyNumberFormat="1" applyFont="1" applyFill="1" applyBorder="1" applyAlignment="1">
      <alignment horizontal="center"/>
    </xf>
    <xf numFmtId="43" fontId="4" fillId="0" borderId="12" xfId="0" applyNumberFormat="1" applyFont="1" applyFill="1" applyBorder="1" applyAlignment="1">
      <alignment horizontal="center"/>
    </xf>
    <xf numFmtId="43" fontId="4" fillId="0" borderId="24" xfId="0" applyNumberFormat="1" applyFont="1" applyFill="1" applyBorder="1" applyAlignment="1">
      <alignment horizontal="center"/>
    </xf>
    <xf numFmtId="172" fontId="4" fillId="0" borderId="0" xfId="0" applyFont="1" applyFill="1" applyBorder="1" applyAlignment="1">
      <alignment horizontal="left"/>
    </xf>
    <xf numFmtId="172" fontId="4" fillId="0" borderId="0" xfId="0" applyFont="1" applyFill="1" applyAlignment="1">
      <alignment horizontal="center" vertical="top"/>
    </xf>
    <xf numFmtId="172" fontId="4" fillId="0" borderId="0" xfId="0" applyFont="1" applyFill="1" applyAlignment="1">
      <alignment horizontal="center"/>
    </xf>
    <xf numFmtId="165" fontId="4" fillId="0" borderId="0" xfId="25" applyNumberFormat="1" applyFont="1" applyFill="1" applyAlignment="1">
      <alignment horizontal="right" wrapText="1"/>
    </xf>
    <xf numFmtId="172" fontId="0" fillId="0" borderId="0" xfId="0" applyAlignment="1">
      <alignment wrapText="1"/>
    </xf>
  </cellXfs>
  <cellStyles count="30">
    <cellStyle name="Comma" xfId="1" builtinId="3"/>
    <cellStyle name="Comma 2" xfId="14"/>
    <cellStyle name="Comma 3" xfId="29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cenario\OR%20AC%20Sch%2037%20-%20AC%20%20Study_s1_Update_(OFPC1501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1a%20-%20GRID%20AC%20Study%20Thermal%2002-22-18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8\231%20-%20UT%20Compliance%20Filing%20-%20UT%20-%202018%20Jan\Sch%2037%20Filing%20Package\Confidential%20Workpapers\17-035-T07%20RMP%20CONF%20Workpaper%201b%20-%20GRID%20AC%20Study%20Thermal%2002-22-1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T5" t="str">
            <v>HLH/LLH Factors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  <sheetName val="17-035-T07 RMP CONF Workpaper 1"/>
      <sheetName val="VDOC"/>
    </sheetNames>
    <sheetDataSet>
      <sheetData sheetId="0"/>
      <sheetData sheetId="1"/>
      <sheetData sheetId="2">
        <row r="7">
          <cell r="C7">
            <v>19.839246230886854</v>
          </cell>
          <cell r="D7">
            <v>20.274669062925867</v>
          </cell>
          <cell r="E7">
            <v>19.156949879314634</v>
          </cell>
          <cell r="F7">
            <v>17.611297219723067</v>
          </cell>
          <cell r="G7">
            <v>16.542519540712238</v>
          </cell>
          <cell r="H7">
            <v>16.701992643925205</v>
          </cell>
          <cell r="I7">
            <v>16.379700081296313</v>
          </cell>
          <cell r="J7">
            <v>28.464666875789696</v>
          </cell>
          <cell r="K7">
            <v>24.115941859060719</v>
          </cell>
          <cell r="L7">
            <v>19.623236688075501</v>
          </cell>
          <cell r="M7">
            <v>17.951924777635096</v>
          </cell>
          <cell r="N7">
            <v>18.725397698225734</v>
          </cell>
          <cell r="O7">
            <v>22.195786832125503</v>
          </cell>
        </row>
        <row r="8">
          <cell r="C8">
            <v>20.259799046100802</v>
          </cell>
          <cell r="D8">
            <v>22.331725205050322</v>
          </cell>
          <cell r="E8">
            <v>20.577766481434786</v>
          </cell>
          <cell r="F8">
            <v>18.402029085343564</v>
          </cell>
          <cell r="G8">
            <v>16.54470483247994</v>
          </cell>
          <cell r="H8">
            <v>16.824071931073668</v>
          </cell>
          <cell r="I8">
            <v>17.393458811020832</v>
          </cell>
          <cell r="J8">
            <v>28.809785015065785</v>
          </cell>
          <cell r="K8">
            <v>23.615682460683423</v>
          </cell>
          <cell r="L8">
            <v>19.889025753675625</v>
          </cell>
          <cell r="M8">
            <v>18.594969255987561</v>
          </cell>
          <cell r="N8">
            <v>19.18618724924433</v>
          </cell>
          <cell r="O8">
            <v>20.720056109936234</v>
          </cell>
        </row>
        <row r="9">
          <cell r="C9">
            <v>22.211240465022431</v>
          </cell>
          <cell r="D9">
            <v>22.521199430092217</v>
          </cell>
          <cell r="E9">
            <v>23.641110831658789</v>
          </cell>
          <cell r="F9">
            <v>20.297492021401421</v>
          </cell>
          <cell r="G9">
            <v>18.414586479837695</v>
          </cell>
          <cell r="H9">
            <v>18.636043055559131</v>
          </cell>
          <cell r="I9">
            <v>19.947404041406667</v>
          </cell>
          <cell r="J9">
            <v>28.068161539120776</v>
          </cell>
          <cell r="K9">
            <v>24.223606774473893</v>
          </cell>
          <cell r="L9">
            <v>19.674498005111527</v>
          </cell>
          <cell r="M9">
            <v>20.727796948286908</v>
          </cell>
          <cell r="N9">
            <v>22.082126031433738</v>
          </cell>
          <cell r="O9">
            <v>28.111615048746174</v>
          </cell>
        </row>
        <row r="10">
          <cell r="C10">
            <v>20.50645526577765</v>
          </cell>
          <cell r="D10">
            <v>21.059204653819705</v>
          </cell>
          <cell r="E10">
            <v>20.061589887856144</v>
          </cell>
          <cell r="F10">
            <v>20.971480382404923</v>
          </cell>
          <cell r="G10">
            <v>16.053785558965277</v>
          </cell>
          <cell r="H10">
            <v>17.329856651614243</v>
          </cell>
          <cell r="I10">
            <v>18.864772264661841</v>
          </cell>
          <cell r="J10">
            <v>28.752158441040653</v>
          </cell>
          <cell r="K10">
            <v>22.851613159077612</v>
          </cell>
          <cell r="L10">
            <v>19.332490083813862</v>
          </cell>
          <cell r="M10">
            <v>18.622899667380505</v>
          </cell>
          <cell r="N10">
            <v>20.625641026004566</v>
          </cell>
          <cell r="O10">
            <v>21.278302759064065</v>
          </cell>
        </row>
        <row r="11">
          <cell r="C11">
            <v>21.956965914747261</v>
          </cell>
          <cell r="D11">
            <v>22.996083442708461</v>
          </cell>
          <cell r="E11">
            <v>22.674691450862991</v>
          </cell>
          <cell r="F11">
            <v>20.624672253636771</v>
          </cell>
          <cell r="G11">
            <v>17.515931213072506</v>
          </cell>
          <cell r="H11">
            <v>18.184410944628159</v>
          </cell>
          <cell r="I11">
            <v>20.075844466583987</v>
          </cell>
          <cell r="J11">
            <v>31.856851507286947</v>
          </cell>
          <cell r="K11">
            <v>24.676351053007583</v>
          </cell>
          <cell r="L11">
            <v>20.937186077490352</v>
          </cell>
          <cell r="M11">
            <v>20.341991852236127</v>
          </cell>
          <cell r="N11">
            <v>21.522207641382426</v>
          </cell>
          <cell r="O11">
            <v>21.895965278806056</v>
          </cell>
        </row>
        <row r="12">
          <cell r="C12">
            <v>21.676904485227599</v>
          </cell>
          <cell r="D12">
            <v>20.038908312741636</v>
          </cell>
          <cell r="E12">
            <v>22.736179515268102</v>
          </cell>
          <cell r="F12">
            <v>20.979928555031844</v>
          </cell>
          <cell r="G12">
            <v>17.393208809092251</v>
          </cell>
          <cell r="H12">
            <v>18.525067343846068</v>
          </cell>
          <cell r="I12">
            <v>18.578739204155465</v>
          </cell>
          <cell r="J12">
            <v>32.516633865611418</v>
          </cell>
          <cell r="K12">
            <v>25.329525903098233</v>
          </cell>
          <cell r="L12">
            <v>21.624676941605468</v>
          </cell>
          <cell r="M12">
            <v>20.78316981224302</v>
          </cell>
          <cell r="N12">
            <v>19.820840865553787</v>
          </cell>
          <cell r="O12">
            <v>21.598802854834215</v>
          </cell>
        </row>
        <row r="13">
          <cell r="C13">
            <v>24.786588687027791</v>
          </cell>
          <cell r="D13">
            <v>20.424364781248691</v>
          </cell>
          <cell r="E13">
            <v>24.626563849447749</v>
          </cell>
          <cell r="F13">
            <v>25.006046187919598</v>
          </cell>
          <cell r="G13">
            <v>19.497309609763082</v>
          </cell>
          <cell r="H13">
            <v>21.383752422146898</v>
          </cell>
          <cell r="I13">
            <v>23.702811257059082</v>
          </cell>
          <cell r="J13">
            <v>35.464087026871169</v>
          </cell>
          <cell r="K13">
            <v>27.466469717277409</v>
          </cell>
          <cell r="L13">
            <v>22.989668931006118</v>
          </cell>
          <cell r="M13">
            <v>22.832182225311183</v>
          </cell>
          <cell r="N13">
            <v>20.856374488030774</v>
          </cell>
          <cell r="O13">
            <v>32.788780840586192</v>
          </cell>
        </row>
        <row r="14">
          <cell r="C14">
            <v>28.877782272245497</v>
          </cell>
          <cell r="D14">
            <v>26.158594655100394</v>
          </cell>
          <cell r="E14">
            <v>26.596716772853618</v>
          </cell>
          <cell r="F14">
            <v>26.953945690581008</v>
          </cell>
          <cell r="G14">
            <v>27.004608543146571</v>
          </cell>
          <cell r="H14">
            <v>23.345151641391393</v>
          </cell>
          <cell r="I14">
            <v>27.201910589223885</v>
          </cell>
          <cell r="J14">
            <v>40.684672249703752</v>
          </cell>
          <cell r="K14">
            <v>31.876003880188065</v>
          </cell>
          <cell r="L14">
            <v>26.087832854315639</v>
          </cell>
          <cell r="M14">
            <v>28.555578863338948</v>
          </cell>
          <cell r="N14">
            <v>30.714352830482365</v>
          </cell>
          <cell r="O14">
            <v>30.988030929740454</v>
          </cell>
        </row>
        <row r="15">
          <cell r="C15">
            <v>28.878895072907554</v>
          </cell>
          <cell r="D15">
            <v>29.457131690961283</v>
          </cell>
          <cell r="E15">
            <v>27.489356916489115</v>
          </cell>
          <cell r="F15">
            <v>27.509413984424512</v>
          </cell>
          <cell r="G15">
            <v>26.804038579033968</v>
          </cell>
          <cell r="H15">
            <v>23.314916651896251</v>
          </cell>
          <cell r="I15">
            <v>27.844325846160938</v>
          </cell>
          <cell r="J15">
            <v>38.686967346221117</v>
          </cell>
          <cell r="K15">
            <v>32.044664433448659</v>
          </cell>
          <cell r="L15">
            <v>26.195665691990186</v>
          </cell>
          <cell r="M15">
            <v>28.343213887368009</v>
          </cell>
          <cell r="N15">
            <v>26.852742327859296</v>
          </cell>
          <cell r="O15">
            <v>31.617612476586107</v>
          </cell>
        </row>
        <row r="16">
          <cell r="C16">
            <v>29.680891044704047</v>
          </cell>
          <cell r="D16">
            <v>29.87391660154422</v>
          </cell>
          <cell r="E16">
            <v>27.912687814864917</v>
          </cell>
          <cell r="F16">
            <v>28.264389285564441</v>
          </cell>
          <cell r="G16">
            <v>24.437083064182815</v>
          </cell>
          <cell r="H16">
            <v>24.950711958602795</v>
          </cell>
          <cell r="I16">
            <v>29.963364804764979</v>
          </cell>
          <cell r="J16">
            <v>41.667926962209947</v>
          </cell>
          <cell r="K16">
            <v>33.059008975376024</v>
          </cell>
          <cell r="L16">
            <v>28.224474883749107</v>
          </cell>
          <cell r="M16">
            <v>25.624447141156061</v>
          </cell>
          <cell r="N16">
            <v>28.185097059916728</v>
          </cell>
          <cell r="O16">
            <v>33.581191918294898</v>
          </cell>
        </row>
        <row r="17">
          <cell r="C17">
            <v>34.989628737933074</v>
          </cell>
          <cell r="D17">
            <v>34.093488630527077</v>
          </cell>
          <cell r="E17">
            <v>33.426465119441126</v>
          </cell>
          <cell r="F17">
            <v>32.944408345015589</v>
          </cell>
          <cell r="G17">
            <v>26.737002429171326</v>
          </cell>
          <cell r="H17">
            <v>30.18296269686029</v>
          </cell>
          <cell r="I17">
            <v>31.497672762217768</v>
          </cell>
          <cell r="J17">
            <v>49.891096393408688</v>
          </cell>
          <cell r="K17">
            <v>43.278845769192394</v>
          </cell>
          <cell r="L17">
            <v>32.908832687020201</v>
          </cell>
          <cell r="M17">
            <v>30.833330540536686</v>
          </cell>
          <cell r="N17">
            <v>32.850125890863097</v>
          </cell>
          <cell r="O17">
            <v>40.615468158078563</v>
          </cell>
        </row>
        <row r="18">
          <cell r="C18">
            <v>37.225057065214742</v>
          </cell>
          <cell r="D18">
            <v>33.639778373985635</v>
          </cell>
          <cell r="E18">
            <v>33.245298984285746</v>
          </cell>
          <cell r="F18">
            <v>34.222703687415461</v>
          </cell>
          <cell r="G18">
            <v>30.68781602369025</v>
          </cell>
          <cell r="H18">
            <v>33.442475852513525</v>
          </cell>
          <cell r="I18">
            <v>35.889814974718234</v>
          </cell>
          <cell r="J18">
            <v>41.884032925884227</v>
          </cell>
          <cell r="K18">
            <v>49.478680862440179</v>
          </cell>
          <cell r="L18">
            <v>40.128648446646395</v>
          </cell>
          <cell r="M18">
            <v>41.003051888402659</v>
          </cell>
          <cell r="N18">
            <v>32.861657560782298</v>
          </cell>
          <cell r="O18">
            <v>39.530545669608408</v>
          </cell>
        </row>
        <row r="19">
          <cell r="C19">
            <v>37.743641301755012</v>
          </cell>
          <cell r="D19">
            <v>36.717759912255104</v>
          </cell>
          <cell r="E19">
            <v>35.783865398964757</v>
          </cell>
          <cell r="F19">
            <v>35.060897868887714</v>
          </cell>
          <cell r="G19">
            <v>28.202900515002462</v>
          </cell>
          <cell r="H19">
            <v>35.853739410089794</v>
          </cell>
          <cell r="I19">
            <v>33.349672721292265</v>
          </cell>
          <cell r="J19">
            <v>47.196619940526986</v>
          </cell>
          <cell r="K19">
            <v>51.822185340733903</v>
          </cell>
          <cell r="L19">
            <v>41.434414382502922</v>
          </cell>
          <cell r="M19">
            <v>37.085482854876787</v>
          </cell>
          <cell r="N19">
            <v>32.722054051232881</v>
          </cell>
          <cell r="O19">
            <v>37.012011249030714</v>
          </cell>
        </row>
        <row r="20">
          <cell r="C20">
            <v>39.456955197041246</v>
          </cell>
          <cell r="D20">
            <v>36.659024214406202</v>
          </cell>
          <cell r="E20">
            <v>38.443388556234581</v>
          </cell>
          <cell r="F20">
            <v>37.271837588258272</v>
          </cell>
          <cell r="G20">
            <v>30.970875723277725</v>
          </cell>
          <cell r="H20">
            <v>35.797674663758386</v>
          </cell>
          <cell r="I20">
            <v>35.580849675176772</v>
          </cell>
          <cell r="J20">
            <v>47.303631224105771</v>
          </cell>
          <cell r="K20">
            <v>56.059620790536989</v>
          </cell>
          <cell r="L20">
            <v>43.499248726247181</v>
          </cell>
          <cell r="M20">
            <v>38.462143051641263</v>
          </cell>
          <cell r="N20">
            <v>33.856881864997099</v>
          </cell>
          <cell r="O20">
            <v>39.031168069080188</v>
          </cell>
        </row>
        <row r="21">
          <cell r="C21">
            <v>41.223591659449184</v>
          </cell>
          <cell r="D21">
            <v>37.901411288905038</v>
          </cell>
          <cell r="E21">
            <v>39.542422870689144</v>
          </cell>
          <cell r="F21">
            <v>38.626289341028524</v>
          </cell>
          <cell r="G21">
            <v>36.996486046956548</v>
          </cell>
          <cell r="H21">
            <v>36.974691123375877</v>
          </cell>
          <cell r="I21">
            <v>37.788909912922605</v>
          </cell>
          <cell r="J21">
            <v>48.726352045584676</v>
          </cell>
          <cell r="K21">
            <v>56.710603218843744</v>
          </cell>
          <cell r="L21">
            <v>45.523455279539611</v>
          </cell>
          <cell r="M21">
            <v>38.859327815965543</v>
          </cell>
          <cell r="N21">
            <v>35.538304914409913</v>
          </cell>
          <cell r="O21">
            <v>41.094538053159546</v>
          </cell>
        </row>
        <row r="22">
          <cell r="C22">
            <v>41.419230289533516</v>
          </cell>
          <cell r="D22">
            <v>39.512680365801195</v>
          </cell>
          <cell r="E22">
            <v>40.002911957873017</v>
          </cell>
          <cell r="F22">
            <v>36.226794421781207</v>
          </cell>
          <cell r="G22">
            <v>32.133772296341611</v>
          </cell>
          <cell r="H22">
            <v>36.480537365193634</v>
          </cell>
          <cell r="I22">
            <v>35.538046058247879</v>
          </cell>
          <cell r="J22">
            <v>51.14677687593931</v>
          </cell>
          <cell r="K22">
            <v>58.493825088934308</v>
          </cell>
          <cell r="L22">
            <v>46.50270942334646</v>
          </cell>
          <cell r="M22">
            <v>41.459704291004776</v>
          </cell>
          <cell r="N22">
            <v>36.539294941450649</v>
          </cell>
          <cell r="O22">
            <v>42.373966729373286</v>
          </cell>
        </row>
        <row r="23">
          <cell r="C23">
            <v>44.034066381090724</v>
          </cell>
          <cell r="D23">
            <v>41.652236368038245</v>
          </cell>
          <cell r="E23">
            <v>39.868823294099997</v>
          </cell>
          <cell r="F23">
            <v>38.739612099091929</v>
          </cell>
          <cell r="G23">
            <v>40.253586937231468</v>
          </cell>
          <cell r="H23">
            <v>38.589680025647382</v>
          </cell>
          <cell r="I23">
            <v>38.370389050191719</v>
          </cell>
          <cell r="J23">
            <v>53.035677413819599</v>
          </cell>
          <cell r="K23">
            <v>61.598374545682574</v>
          </cell>
          <cell r="L23">
            <v>48.322464979274407</v>
          </cell>
          <cell r="M23">
            <v>42.977302049959974</v>
          </cell>
          <cell r="N23">
            <v>39.287088768142794</v>
          </cell>
          <cell r="O23">
            <v>44.991029911223919</v>
          </cell>
        </row>
        <row r="24">
          <cell r="C24">
            <v>45.455155664059603</v>
          </cell>
          <cell r="D24">
            <v>44.230933507382495</v>
          </cell>
          <cell r="E24">
            <v>42.262545387158873</v>
          </cell>
          <cell r="F24">
            <v>40.366564324786587</v>
          </cell>
          <cell r="G24">
            <v>38.075351944207853</v>
          </cell>
          <cell r="H24">
            <v>39.998773172139593</v>
          </cell>
          <cell r="I24">
            <v>40.071969844658973</v>
          </cell>
          <cell r="J24">
            <v>55.139100930934497</v>
          </cell>
          <cell r="K24">
            <v>63.569790662178541</v>
          </cell>
          <cell r="L24">
            <v>50.357775044562963</v>
          </cell>
          <cell r="M24">
            <v>43.411827805000229</v>
          </cell>
          <cell r="N24">
            <v>40.271079991806566</v>
          </cell>
          <cell r="O24">
            <v>46.976404493840754</v>
          </cell>
        </row>
        <row r="25">
          <cell r="C25">
            <v>47.518093648912767</v>
          </cell>
          <cell r="D25">
            <v>43.626553442044056</v>
          </cell>
          <cell r="E25">
            <v>39.727612458864648</v>
          </cell>
          <cell r="F25">
            <v>52.538306960354191</v>
          </cell>
          <cell r="G25">
            <v>36.971286993498119</v>
          </cell>
          <cell r="H25">
            <v>39.794933034247286</v>
          </cell>
          <cell r="I25">
            <v>40.510616622524324</v>
          </cell>
          <cell r="J25">
            <v>57.803680838473909</v>
          </cell>
          <cell r="K25">
            <v>67.625990186445065</v>
          </cell>
          <cell r="L25">
            <v>54.738950473138317</v>
          </cell>
          <cell r="M25">
            <v>46.786371480614648</v>
          </cell>
          <cell r="N25">
            <v>42.279068596181432</v>
          </cell>
          <cell r="O25">
            <v>46.808803852456684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3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318.20000000018626</v>
          </cell>
          <cell r="H32">
            <v>1166</v>
          </cell>
          <cell r="I32">
            <v>294</v>
          </cell>
          <cell r="J32">
            <v>374.59999999997672</v>
          </cell>
          <cell r="K32">
            <v>571.69999999995343</v>
          </cell>
          <cell r="L32">
            <v>104.10000000009313</v>
          </cell>
          <cell r="M32">
            <v>2626.6000000000931</v>
          </cell>
          <cell r="N32">
            <v>527</v>
          </cell>
          <cell r="O32">
            <v>0</v>
          </cell>
          <cell r="P32">
            <v>0</v>
          </cell>
          <cell r="Q32">
            <v>0</v>
          </cell>
          <cell r="R32">
            <v>4067.75</v>
          </cell>
          <cell r="S32">
            <v>0</v>
          </cell>
          <cell r="T32">
            <v>0</v>
          </cell>
          <cell r="U32">
            <v>0</v>
          </cell>
          <cell r="V32">
            <v>480.19999999995343</v>
          </cell>
          <cell r="W32">
            <v>532.09999999997672</v>
          </cell>
          <cell r="X32">
            <v>2181.25</v>
          </cell>
          <cell r="Y32">
            <v>-3142.7999999998137</v>
          </cell>
          <cell r="Z32">
            <v>2787</v>
          </cell>
          <cell r="AA32">
            <v>760</v>
          </cell>
          <cell r="AB32">
            <v>307.60000000009313</v>
          </cell>
          <cell r="AC32">
            <v>162.39999999990687</v>
          </cell>
          <cell r="AD32">
            <v>0</v>
          </cell>
          <cell r="AE32">
            <v>20289.740000002086</v>
          </cell>
          <cell r="AF32">
            <v>337</v>
          </cell>
          <cell r="AG32">
            <v>1568.9000000001397</v>
          </cell>
          <cell r="AH32">
            <v>1683.6999999999534</v>
          </cell>
          <cell r="AI32">
            <v>1067.2999999998137</v>
          </cell>
          <cell r="AJ32">
            <v>1952.0399999999208</v>
          </cell>
          <cell r="AK32">
            <v>4517.8000000000466</v>
          </cell>
          <cell r="AL32">
            <v>-179.29999999981374</v>
          </cell>
          <cell r="AM32">
            <v>5408</v>
          </cell>
          <cell r="AN32">
            <v>594.70000000018626</v>
          </cell>
          <cell r="AO32">
            <v>640.5</v>
          </cell>
          <cell r="AP32">
            <v>22.100000000093132</v>
          </cell>
          <cell r="AQ32">
            <v>2677</v>
          </cell>
          <cell r="AR32">
            <v>6808.1999999992549</v>
          </cell>
          <cell r="AS32">
            <v>0</v>
          </cell>
          <cell r="AT32">
            <v>0</v>
          </cell>
          <cell r="AU32">
            <v>954.9000000001397</v>
          </cell>
          <cell r="AV32">
            <v>0</v>
          </cell>
          <cell r="AW32">
            <v>1042.3000000000466</v>
          </cell>
          <cell r="AX32">
            <v>1639.3999999999069</v>
          </cell>
          <cell r="AY32">
            <v>15.700000000186265</v>
          </cell>
          <cell r="AZ32">
            <v>2226.2000000001863</v>
          </cell>
          <cell r="BA32">
            <v>929.70000000018626</v>
          </cell>
          <cell r="BB32">
            <v>0</v>
          </cell>
          <cell r="BC32">
            <v>0</v>
          </cell>
          <cell r="BD32">
            <v>0</v>
          </cell>
          <cell r="BE32">
            <v>11304.099999997765</v>
          </cell>
          <cell r="BF32">
            <v>0</v>
          </cell>
          <cell r="BG32">
            <v>0</v>
          </cell>
          <cell r="BH32">
            <v>2122.6000000000931</v>
          </cell>
          <cell r="BI32">
            <v>695.80000000004657</v>
          </cell>
          <cell r="BJ32">
            <v>1763</v>
          </cell>
          <cell r="BK32">
            <v>2876.1999999999534</v>
          </cell>
          <cell r="BL32">
            <v>-309.70000000018626</v>
          </cell>
          <cell r="BM32">
            <v>3104</v>
          </cell>
          <cell r="BN32">
            <v>1052.2000000001863</v>
          </cell>
          <cell r="BO32">
            <v>0</v>
          </cell>
          <cell r="BP32">
            <v>0</v>
          </cell>
          <cell r="BQ32">
            <v>0</v>
          </cell>
          <cell r="BR32">
            <v>7874.0999999977648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1241.8999999999069</v>
          </cell>
          <cell r="BX32">
            <v>3146.6000000000931</v>
          </cell>
          <cell r="BY32">
            <v>103</v>
          </cell>
          <cell r="BZ32">
            <v>2454.2000000001863</v>
          </cell>
          <cell r="CA32">
            <v>600.70000000018626</v>
          </cell>
          <cell r="CB32">
            <v>327.69999999995343</v>
          </cell>
          <cell r="CC32">
            <v>0</v>
          </cell>
          <cell r="CD32">
            <v>0</v>
          </cell>
          <cell r="CE32">
            <v>11664.10000000149</v>
          </cell>
          <cell r="CF32">
            <v>974.79999999981374</v>
          </cell>
          <cell r="CG32">
            <v>0</v>
          </cell>
          <cell r="CH32">
            <v>1633.4000000003725</v>
          </cell>
          <cell r="CI32">
            <v>885</v>
          </cell>
          <cell r="CJ32">
            <v>1257.2999999998137</v>
          </cell>
          <cell r="CK32">
            <v>6532</v>
          </cell>
          <cell r="CL32">
            <v>-1500.7000000001863</v>
          </cell>
          <cell r="CM32">
            <v>1417.7000000001863</v>
          </cell>
          <cell r="CN32">
            <v>419.79999999981374</v>
          </cell>
          <cell r="CO32">
            <v>0</v>
          </cell>
          <cell r="CP32">
            <v>0</v>
          </cell>
          <cell r="CQ32">
            <v>44.799999999813735</v>
          </cell>
          <cell r="CR32">
            <v>22136.29999999702</v>
          </cell>
          <cell r="CS32">
            <v>1268.4000000001397</v>
          </cell>
          <cell r="CT32">
            <v>0</v>
          </cell>
          <cell r="CU32">
            <v>1059.2999999998137</v>
          </cell>
          <cell r="CV32">
            <v>4082</v>
          </cell>
          <cell r="CW32">
            <v>3088.8000000000466</v>
          </cell>
          <cell r="CX32">
            <v>6626.1000000000931</v>
          </cell>
          <cell r="CY32">
            <v>-289.5</v>
          </cell>
          <cell r="CZ32">
            <v>4593.7999999998137</v>
          </cell>
          <cell r="DA32">
            <v>1034.2000000001863</v>
          </cell>
          <cell r="DB32">
            <v>324</v>
          </cell>
          <cell r="DC32">
            <v>0</v>
          </cell>
          <cell r="DD32">
            <v>349.20000000018626</v>
          </cell>
          <cell r="DE32">
            <v>20202.099999997765</v>
          </cell>
          <cell r="DF32">
            <v>0</v>
          </cell>
          <cell r="DG32">
            <v>0</v>
          </cell>
          <cell r="DH32">
            <v>1242</v>
          </cell>
          <cell r="DI32">
            <v>2030.7999999998137</v>
          </cell>
          <cell r="DJ32">
            <v>3830.4000000001397</v>
          </cell>
          <cell r="DK32">
            <v>5780.3999999999069</v>
          </cell>
          <cell r="DL32">
            <v>-626</v>
          </cell>
          <cell r="DM32">
            <v>6384</v>
          </cell>
          <cell r="DN32">
            <v>1110.5</v>
          </cell>
          <cell r="DO32">
            <v>0</v>
          </cell>
          <cell r="DP32">
            <v>0</v>
          </cell>
          <cell r="DQ32">
            <v>450</v>
          </cell>
          <cell r="DR32">
            <v>10326.59999999404</v>
          </cell>
          <cell r="DS32">
            <v>99.800000000046566</v>
          </cell>
          <cell r="DT32">
            <v>0</v>
          </cell>
          <cell r="DU32">
            <v>740.59999999962747</v>
          </cell>
          <cell r="DV32">
            <v>301.40000000037253</v>
          </cell>
          <cell r="DW32">
            <v>3135.6000000000931</v>
          </cell>
          <cell r="DX32">
            <v>5178.1000000000931</v>
          </cell>
          <cell r="DY32">
            <v>-1564</v>
          </cell>
          <cell r="DZ32">
            <v>1133.5</v>
          </cell>
          <cell r="EA32">
            <v>0</v>
          </cell>
          <cell r="EB32">
            <v>813.20000000018626</v>
          </cell>
          <cell r="EC32">
            <v>0</v>
          </cell>
          <cell r="ED32">
            <v>488.40000000037253</v>
          </cell>
        </row>
        <row r="33">
          <cell r="F33">
            <v>1481.1399999999849</v>
          </cell>
          <cell r="G33">
            <v>0</v>
          </cell>
          <cell r="H33">
            <v>336.20000000001164</v>
          </cell>
          <cell r="I33">
            <v>0</v>
          </cell>
          <cell r="J33">
            <v>80.644000000000233</v>
          </cell>
          <cell r="K33">
            <v>-7.9000000000232831</v>
          </cell>
          <cell r="L33">
            <v>2897.4000000003725</v>
          </cell>
          <cell r="M33">
            <v>859</v>
          </cell>
          <cell r="N33">
            <v>180.59999999962747</v>
          </cell>
          <cell r="O33">
            <v>2253.2999999998137</v>
          </cell>
          <cell r="P33">
            <v>893.29999999981374</v>
          </cell>
          <cell r="Q33">
            <v>8103.7000000001863</v>
          </cell>
          <cell r="R33">
            <v>18688.69999999553</v>
          </cell>
          <cell r="S33">
            <v>4549.2999999998137</v>
          </cell>
          <cell r="T33">
            <v>2788.2000000001863</v>
          </cell>
          <cell r="U33">
            <v>1493.2999999998137</v>
          </cell>
          <cell r="V33">
            <v>464.60000000009313</v>
          </cell>
          <cell r="W33">
            <v>0</v>
          </cell>
          <cell r="X33">
            <v>636.39999999990687</v>
          </cell>
          <cell r="Y33">
            <v>2454.7000000001863</v>
          </cell>
          <cell r="Z33">
            <v>386</v>
          </cell>
          <cell r="AA33">
            <v>440.59999999962747</v>
          </cell>
          <cell r="AB33">
            <v>459</v>
          </cell>
          <cell r="AC33">
            <v>965.79999999981374</v>
          </cell>
          <cell r="AD33">
            <v>4050.7999999998137</v>
          </cell>
          <cell r="AE33">
            <v>31936.30000000447</v>
          </cell>
          <cell r="AF33">
            <v>8488.2000000001863</v>
          </cell>
          <cell r="AG33">
            <v>3160.5999999996275</v>
          </cell>
          <cell r="AH33">
            <v>4130.7999999998137</v>
          </cell>
          <cell r="AI33">
            <v>2502.3999999999069</v>
          </cell>
          <cell r="AJ33">
            <v>0</v>
          </cell>
          <cell r="AK33">
            <v>707.89999999990687</v>
          </cell>
          <cell r="AL33">
            <v>1579.2000000001863</v>
          </cell>
          <cell r="AM33">
            <v>-1455.5</v>
          </cell>
          <cell r="AN33">
            <v>293</v>
          </cell>
          <cell r="AO33">
            <v>1460.5</v>
          </cell>
          <cell r="AP33">
            <v>2648.4000000003725</v>
          </cell>
          <cell r="AQ33">
            <v>8420.7999999998137</v>
          </cell>
          <cell r="AR33">
            <v>18254.000000007451</v>
          </cell>
          <cell r="AS33">
            <v>6811.7000000001863</v>
          </cell>
          <cell r="AT33">
            <v>0</v>
          </cell>
          <cell r="AU33">
            <v>2161.4000000003725</v>
          </cell>
          <cell r="AV33">
            <v>966.70000000018626</v>
          </cell>
          <cell r="AW33">
            <v>0</v>
          </cell>
          <cell r="AX33">
            <v>1080.5</v>
          </cell>
          <cell r="AY33">
            <v>325</v>
          </cell>
          <cell r="AZ33">
            <v>0</v>
          </cell>
          <cell r="BA33">
            <v>419</v>
          </cell>
          <cell r="BB33">
            <v>302</v>
          </cell>
          <cell r="BC33">
            <v>2088</v>
          </cell>
          <cell r="BD33">
            <v>4099.7000000001863</v>
          </cell>
          <cell r="BE33">
            <v>31569.29999999702</v>
          </cell>
          <cell r="BF33">
            <v>18250.5</v>
          </cell>
          <cell r="BG33">
            <v>1607.7999999998137</v>
          </cell>
          <cell r="BH33">
            <v>2128.2000000001863</v>
          </cell>
          <cell r="BI33">
            <v>1027.7000000001863</v>
          </cell>
          <cell r="BJ33">
            <v>528.29999999981374</v>
          </cell>
          <cell r="BK33">
            <v>482.79999999981374</v>
          </cell>
          <cell r="BL33">
            <v>0</v>
          </cell>
          <cell r="BM33">
            <v>0</v>
          </cell>
          <cell r="BN33">
            <v>301.5</v>
          </cell>
          <cell r="BO33">
            <v>1633.5</v>
          </cell>
          <cell r="BP33">
            <v>3536</v>
          </cell>
          <cell r="BQ33">
            <v>2073</v>
          </cell>
          <cell r="BR33">
            <v>14030.70000000298</v>
          </cell>
          <cell r="BS33">
            <v>301.5</v>
          </cell>
          <cell r="BT33">
            <v>2286.5</v>
          </cell>
          <cell r="BU33">
            <v>4176.7000000001863</v>
          </cell>
          <cell r="BV33">
            <v>0</v>
          </cell>
          <cell r="BW33">
            <v>0</v>
          </cell>
          <cell r="BX33">
            <v>0</v>
          </cell>
          <cell r="BY33">
            <v>472</v>
          </cell>
          <cell r="BZ33">
            <v>0</v>
          </cell>
          <cell r="CA33">
            <v>1496</v>
          </cell>
          <cell r="CB33">
            <v>2171.5</v>
          </cell>
          <cell r="CC33">
            <v>1690.5</v>
          </cell>
          <cell r="CD33">
            <v>1436</v>
          </cell>
          <cell r="CE33">
            <v>50457.19999999553</v>
          </cell>
          <cell r="CF33">
            <v>1219</v>
          </cell>
          <cell r="CG33">
            <v>11489.5</v>
          </cell>
          <cell r="CH33">
            <v>4237.4000000003725</v>
          </cell>
          <cell r="CI33">
            <v>629.79999999981374</v>
          </cell>
          <cell r="CJ33">
            <v>0</v>
          </cell>
          <cell r="CK33">
            <v>496.5</v>
          </cell>
          <cell r="CL33">
            <v>1492.5</v>
          </cell>
          <cell r="CM33">
            <v>1476</v>
          </cell>
          <cell r="CN33">
            <v>1010</v>
          </cell>
          <cell r="CO33">
            <v>5727</v>
          </cell>
          <cell r="CP33">
            <v>1245.5</v>
          </cell>
          <cell r="CQ33">
            <v>21434</v>
          </cell>
          <cell r="CR33">
            <v>55516.70000000298</v>
          </cell>
          <cell r="CS33">
            <v>17507.799999999814</v>
          </cell>
          <cell r="CT33">
            <v>-10999</v>
          </cell>
          <cell r="CU33">
            <v>6555.4000000003725</v>
          </cell>
          <cell r="CV33">
            <v>5220.2999999998137</v>
          </cell>
          <cell r="CW33">
            <v>0</v>
          </cell>
          <cell r="CX33">
            <v>1298</v>
          </cell>
          <cell r="CY33">
            <v>9125</v>
          </cell>
          <cell r="CZ33">
            <v>1317</v>
          </cell>
          <cell r="DA33">
            <v>933.5</v>
          </cell>
          <cell r="DB33">
            <v>12381</v>
          </cell>
          <cell r="DC33">
            <v>8681</v>
          </cell>
          <cell r="DD33">
            <v>3496.7000000001863</v>
          </cell>
          <cell r="DE33">
            <v>68959.899999991059</v>
          </cell>
          <cell r="DF33">
            <v>19517.200000000186</v>
          </cell>
          <cell r="DG33">
            <v>12241.5</v>
          </cell>
          <cell r="DH33">
            <v>3401.5</v>
          </cell>
          <cell r="DI33">
            <v>2614</v>
          </cell>
          <cell r="DJ33">
            <v>408.59999999962747</v>
          </cell>
          <cell r="DK33">
            <v>1184.2999999998137</v>
          </cell>
          <cell r="DL33">
            <v>483</v>
          </cell>
          <cell r="DM33">
            <v>3581</v>
          </cell>
          <cell r="DN33">
            <v>473.5</v>
          </cell>
          <cell r="DO33">
            <v>4113.5</v>
          </cell>
          <cell r="DP33">
            <v>10474</v>
          </cell>
          <cell r="DQ33">
            <v>10467.799999999814</v>
          </cell>
          <cell r="DR33">
            <v>88303.899999991059</v>
          </cell>
          <cell r="DS33">
            <v>21231.5</v>
          </cell>
          <cell r="DT33">
            <v>16584.5</v>
          </cell>
          <cell r="DU33">
            <v>7152.7000000001863</v>
          </cell>
          <cell r="DV33">
            <v>4892.7000000001863</v>
          </cell>
          <cell r="DW33">
            <v>0</v>
          </cell>
          <cell r="DX33">
            <v>0</v>
          </cell>
          <cell r="DY33">
            <v>0</v>
          </cell>
          <cell r="DZ33">
            <v>3883.5</v>
          </cell>
          <cell r="EA33">
            <v>976.5</v>
          </cell>
          <cell r="EB33">
            <v>11473</v>
          </cell>
          <cell r="EC33">
            <v>16879.5</v>
          </cell>
          <cell r="ED33">
            <v>5230</v>
          </cell>
        </row>
        <row r="34">
          <cell r="F34">
            <v>10305</v>
          </cell>
          <cell r="G34">
            <v>20706</v>
          </cell>
          <cell r="H34">
            <v>22172</v>
          </cell>
          <cell r="I34">
            <v>4326.3399999999674</v>
          </cell>
          <cell r="J34">
            <v>1379.3940000000002</v>
          </cell>
          <cell r="K34">
            <v>4784.3499999999767</v>
          </cell>
          <cell r="L34">
            <v>-5796</v>
          </cell>
          <cell r="M34">
            <v>20269</v>
          </cell>
          <cell r="N34">
            <v>18068</v>
          </cell>
          <cell r="O34">
            <v>7069.7000000001863</v>
          </cell>
          <cell r="P34">
            <v>7935.5</v>
          </cell>
          <cell r="Q34">
            <v>-90892.5</v>
          </cell>
          <cell r="R34">
            <v>-44801.649699997157</v>
          </cell>
          <cell r="S34">
            <v>2154.3999999999069</v>
          </cell>
          <cell r="T34">
            <v>2757.9600000000792</v>
          </cell>
          <cell r="U34">
            <v>7998</v>
          </cell>
          <cell r="V34">
            <v>2162.320000000007</v>
          </cell>
          <cell r="W34">
            <v>442.09299999999894</v>
          </cell>
          <cell r="X34">
            <v>152.17730000000029</v>
          </cell>
          <cell r="Y34">
            <v>-4951.7999999998137</v>
          </cell>
          <cell r="Z34">
            <v>4682.9000000000233</v>
          </cell>
          <cell r="AA34">
            <v>3069.6000000000931</v>
          </cell>
          <cell r="AB34">
            <v>3292.5</v>
          </cell>
          <cell r="AC34">
            <v>1634.4000000000233</v>
          </cell>
          <cell r="AD34">
            <v>-68196.199999999953</v>
          </cell>
          <cell r="AE34">
            <v>-21368.496999999508</v>
          </cell>
          <cell r="AF34">
            <v>0</v>
          </cell>
          <cell r="AG34">
            <v>1356.8499999999767</v>
          </cell>
          <cell r="AH34">
            <v>5163.9000000000233</v>
          </cell>
          <cell r="AI34">
            <v>5810.9399999999441</v>
          </cell>
          <cell r="AJ34">
            <v>687.09499999999753</v>
          </cell>
          <cell r="AK34">
            <v>533.11799999999948</v>
          </cell>
          <cell r="AL34">
            <v>-7146.2999999998137</v>
          </cell>
          <cell r="AM34">
            <v>4928.4000000001397</v>
          </cell>
          <cell r="AN34">
            <v>2688.7000000001863</v>
          </cell>
          <cell r="AO34">
            <v>3564.2999999999302</v>
          </cell>
          <cell r="AP34">
            <v>2504.8000000000466</v>
          </cell>
          <cell r="AQ34">
            <v>-41460.299999999814</v>
          </cell>
          <cell r="AR34">
            <v>-71897.98000000231</v>
          </cell>
          <cell r="AS34">
            <v>252.23000000003958</v>
          </cell>
          <cell r="AT34">
            <v>288.3399999999674</v>
          </cell>
          <cell r="AU34">
            <v>6389.5600000000559</v>
          </cell>
          <cell r="AV34">
            <v>5650</v>
          </cell>
          <cell r="AW34">
            <v>1994.5299999999697</v>
          </cell>
          <cell r="AX34">
            <v>1577.0599999999977</v>
          </cell>
          <cell r="AY34">
            <v>-18033.5</v>
          </cell>
          <cell r="AZ34">
            <v>2526</v>
          </cell>
          <cell r="BA34">
            <v>4482.8000000000466</v>
          </cell>
          <cell r="BB34">
            <v>1613.5</v>
          </cell>
          <cell r="BC34">
            <v>1851.6999999999534</v>
          </cell>
          <cell r="BD34">
            <v>-80490.199999999721</v>
          </cell>
          <cell r="BE34">
            <v>-52226.609999995679</v>
          </cell>
          <cell r="BF34">
            <v>346</v>
          </cell>
          <cell r="BG34">
            <v>1109.5</v>
          </cell>
          <cell r="BH34">
            <v>4568.2000000001863</v>
          </cell>
          <cell r="BI34">
            <v>5684.2000000001863</v>
          </cell>
          <cell r="BJ34">
            <v>2555.7900000000081</v>
          </cell>
          <cell r="BK34">
            <v>1767</v>
          </cell>
          <cell r="BL34">
            <v>-15409</v>
          </cell>
          <cell r="BM34">
            <v>6029.7000000001863</v>
          </cell>
          <cell r="BN34">
            <v>3635</v>
          </cell>
          <cell r="BO34">
            <v>4510.1000000000931</v>
          </cell>
          <cell r="BP34">
            <v>1059.9000000001397</v>
          </cell>
          <cell r="BQ34">
            <v>-68083</v>
          </cell>
          <cell r="BR34">
            <v>-97476.5</v>
          </cell>
          <cell r="BS34">
            <v>2168.3000000000466</v>
          </cell>
          <cell r="BT34">
            <v>661.3399999999674</v>
          </cell>
          <cell r="BU34">
            <v>3447.2999999998137</v>
          </cell>
          <cell r="BV34">
            <v>10271</v>
          </cell>
          <cell r="BW34">
            <v>2995.6500000000233</v>
          </cell>
          <cell r="BX34">
            <v>2460.4099999999744</v>
          </cell>
          <cell r="BY34">
            <v>-20277</v>
          </cell>
          <cell r="BZ34">
            <v>3223</v>
          </cell>
          <cell r="CA34">
            <v>2323.2000000001863</v>
          </cell>
          <cell r="CB34">
            <v>2640</v>
          </cell>
          <cell r="CC34">
            <v>249</v>
          </cell>
          <cell r="CD34">
            <v>-107638.70000000019</v>
          </cell>
          <cell r="CE34">
            <v>-113218.37000000477</v>
          </cell>
          <cell r="CF34">
            <v>915.40000000037253</v>
          </cell>
          <cell r="CG34">
            <v>267</v>
          </cell>
          <cell r="CH34">
            <v>9060.6000000000931</v>
          </cell>
          <cell r="CI34">
            <v>7846.4000000003725</v>
          </cell>
          <cell r="CJ34">
            <v>3551.6300000000047</v>
          </cell>
          <cell r="CK34">
            <v>8004.4000000000233</v>
          </cell>
          <cell r="CL34">
            <v>-13238</v>
          </cell>
          <cell r="CM34">
            <v>5578</v>
          </cell>
          <cell r="CN34">
            <v>3575.2000000001863</v>
          </cell>
          <cell r="CO34">
            <v>3092.7999999998137</v>
          </cell>
          <cell r="CP34">
            <v>-6867.5</v>
          </cell>
          <cell r="CQ34">
            <v>-135004.29999999981</v>
          </cell>
          <cell r="CR34">
            <v>-5166.679999999702</v>
          </cell>
          <cell r="CS34">
            <v>22205.5</v>
          </cell>
          <cell r="CT34">
            <v>-1251</v>
          </cell>
          <cell r="CU34">
            <v>12355</v>
          </cell>
          <cell r="CV34">
            <v>7523.1999999999534</v>
          </cell>
          <cell r="CW34">
            <v>2724.9000000000233</v>
          </cell>
          <cell r="CX34">
            <v>6662.6200000001118</v>
          </cell>
          <cell r="CY34">
            <v>-2675.2000000001863</v>
          </cell>
          <cell r="CZ34">
            <v>5912.7999999998137</v>
          </cell>
          <cell r="DA34">
            <v>4710</v>
          </cell>
          <cell r="DB34">
            <v>4518.5</v>
          </cell>
          <cell r="DC34">
            <v>8105.6000000000931</v>
          </cell>
          <cell r="DD34">
            <v>-75958.599999999627</v>
          </cell>
          <cell r="DE34">
            <v>-55976.400000002235</v>
          </cell>
          <cell r="DF34">
            <v>3464.6899999999441</v>
          </cell>
          <cell r="DG34">
            <v>2844.8000000000466</v>
          </cell>
          <cell r="DH34">
            <v>9451.7000000001863</v>
          </cell>
          <cell r="DI34">
            <v>-5495</v>
          </cell>
          <cell r="DJ34">
            <v>3318.4099999999744</v>
          </cell>
          <cell r="DK34">
            <v>11043.699999999953</v>
          </cell>
          <cell r="DL34">
            <v>-15841</v>
          </cell>
          <cell r="DM34">
            <v>5320.3999999999069</v>
          </cell>
          <cell r="DN34">
            <v>6259.2000000001863</v>
          </cell>
          <cell r="DO34">
            <v>6066.7000000001863</v>
          </cell>
          <cell r="DP34">
            <v>4147.8000000000466</v>
          </cell>
          <cell r="DQ34">
            <v>-86557.799999999814</v>
          </cell>
          <cell r="DR34">
            <v>-43887.560000002384</v>
          </cell>
          <cell r="DS34">
            <v>708.10000000009313</v>
          </cell>
          <cell r="DT34">
            <v>273</v>
          </cell>
          <cell r="DU34">
            <v>7775.7000000001863</v>
          </cell>
          <cell r="DV34">
            <v>8250.7000000001863</v>
          </cell>
          <cell r="DW34">
            <v>4335.8399999999674</v>
          </cell>
          <cell r="DX34">
            <v>16033.299999999814</v>
          </cell>
          <cell r="DY34">
            <v>-6793</v>
          </cell>
          <cell r="DZ34">
            <v>10050.400000000373</v>
          </cell>
          <cell r="EA34">
            <v>3828</v>
          </cell>
          <cell r="EB34">
            <v>1622.7999999998137</v>
          </cell>
          <cell r="EC34">
            <v>728</v>
          </cell>
          <cell r="ED34">
            <v>-90700.400000000373</v>
          </cell>
        </row>
        <row r="35">
          <cell r="F35">
            <v>18482.40000000014</v>
          </cell>
          <cell r="G35">
            <v>3962.6000000000931</v>
          </cell>
          <cell r="H35">
            <v>1447.2400000002235</v>
          </cell>
          <cell r="I35">
            <v>3749.0400000000373</v>
          </cell>
          <cell r="J35">
            <v>1642.7000000001863</v>
          </cell>
          <cell r="K35">
            <v>93.550000000279397</v>
          </cell>
          <cell r="L35">
            <v>1896.6000000000931</v>
          </cell>
          <cell r="M35">
            <v>461.29999999981374</v>
          </cell>
          <cell r="N35">
            <v>448.59999999962747</v>
          </cell>
          <cell r="O35">
            <v>0</v>
          </cell>
          <cell r="P35">
            <v>8210.2000000001863</v>
          </cell>
          <cell r="Q35">
            <v>13373.600000000093</v>
          </cell>
          <cell r="R35">
            <v>45776.829999998212</v>
          </cell>
          <cell r="S35">
            <v>16222.200000000186</v>
          </cell>
          <cell r="T35">
            <v>4569.5</v>
          </cell>
          <cell r="U35">
            <v>4358.2900000000373</v>
          </cell>
          <cell r="V35">
            <v>2909.6000000000931</v>
          </cell>
          <cell r="W35">
            <v>1993</v>
          </cell>
          <cell r="X35">
            <v>944.54000000003725</v>
          </cell>
          <cell r="Y35">
            <v>1708.3999999999069</v>
          </cell>
          <cell r="Z35">
            <v>0</v>
          </cell>
          <cell r="AA35">
            <v>771.5</v>
          </cell>
          <cell r="AB35">
            <v>0</v>
          </cell>
          <cell r="AC35">
            <v>6467.5</v>
          </cell>
          <cell r="AD35">
            <v>5832.3000000007451</v>
          </cell>
          <cell r="AE35">
            <v>43994.89999999851</v>
          </cell>
          <cell r="AF35">
            <v>15654.5</v>
          </cell>
          <cell r="AG35">
            <v>5100.0999999996275</v>
          </cell>
          <cell r="AH35">
            <v>4286.0500000002794</v>
          </cell>
          <cell r="AI35">
            <v>3351.9499999999534</v>
          </cell>
          <cell r="AJ35">
            <v>1623.1000000000931</v>
          </cell>
          <cell r="AK35">
            <v>951.29999999981374</v>
          </cell>
          <cell r="AL35">
            <v>1870</v>
          </cell>
          <cell r="AM35">
            <v>0</v>
          </cell>
          <cell r="AN35">
            <v>0</v>
          </cell>
          <cell r="AO35">
            <v>425.5</v>
          </cell>
          <cell r="AP35">
            <v>4162.2000000001863</v>
          </cell>
          <cell r="AQ35">
            <v>6570.2000000001863</v>
          </cell>
          <cell r="AR35">
            <v>39691.90000000596</v>
          </cell>
          <cell r="AS35">
            <v>17808</v>
          </cell>
          <cell r="AT35">
            <v>2762.8999999994412</v>
          </cell>
          <cell r="AU35">
            <v>1842.8999999999069</v>
          </cell>
          <cell r="AV35">
            <v>1113.1000000000931</v>
          </cell>
          <cell r="AW35">
            <v>476.39999999990687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5270.2000000001863</v>
          </cell>
          <cell r="BD35">
            <v>10418.400000000373</v>
          </cell>
          <cell r="BE35">
            <v>20850.14999999851</v>
          </cell>
          <cell r="BF35">
            <v>11977.5</v>
          </cell>
          <cell r="BG35">
            <v>4271.9000000003725</v>
          </cell>
          <cell r="BH35">
            <v>1819.75</v>
          </cell>
          <cell r="BI35">
            <v>907.39999999990687</v>
          </cell>
          <cell r="BJ35">
            <v>527.60000000009313</v>
          </cell>
          <cell r="BK35">
            <v>1042.5</v>
          </cell>
          <cell r="BL35">
            <v>0</v>
          </cell>
          <cell r="BM35">
            <v>0</v>
          </cell>
          <cell r="BN35">
            <v>1036</v>
          </cell>
          <cell r="BO35">
            <v>0</v>
          </cell>
          <cell r="BP35">
            <v>-1614.5</v>
          </cell>
          <cell r="BQ35">
            <v>882</v>
          </cell>
          <cell r="BR35">
            <v>19383.999999992549</v>
          </cell>
          <cell r="BS35">
            <v>2607.2000000001863</v>
          </cell>
          <cell r="BT35">
            <v>4388.7000000001863</v>
          </cell>
          <cell r="BU35">
            <v>4165.8999999999069</v>
          </cell>
          <cell r="BV35">
            <v>261.39999999990687</v>
          </cell>
          <cell r="BW35">
            <v>0</v>
          </cell>
          <cell r="BX35">
            <v>-1490.5</v>
          </cell>
          <cell r="BY35">
            <v>0</v>
          </cell>
          <cell r="BZ35">
            <v>0</v>
          </cell>
          <cell r="CA35">
            <v>825</v>
          </cell>
          <cell r="CB35">
            <v>583</v>
          </cell>
          <cell r="CC35">
            <v>4078</v>
          </cell>
          <cell r="CD35">
            <v>3965.2999999998137</v>
          </cell>
          <cell r="CE35">
            <v>47396.40000000596</v>
          </cell>
          <cell r="CF35">
            <v>3981.5999999996275</v>
          </cell>
          <cell r="CG35">
            <v>7527.6000000000931</v>
          </cell>
          <cell r="CH35">
            <v>4465.2999999998137</v>
          </cell>
          <cell r="CI35">
            <v>1553.6000000000931</v>
          </cell>
          <cell r="CJ35">
            <v>323.39999999990687</v>
          </cell>
          <cell r="CK35">
            <v>0</v>
          </cell>
          <cell r="CL35">
            <v>368</v>
          </cell>
          <cell r="CM35">
            <v>0</v>
          </cell>
          <cell r="CN35">
            <v>-2490.5</v>
          </cell>
          <cell r="CO35">
            <v>2433.4000000003725</v>
          </cell>
          <cell r="CP35">
            <v>-1645</v>
          </cell>
          <cell r="CQ35">
            <v>30879</v>
          </cell>
          <cell r="CR35">
            <v>51505.39999999851</v>
          </cell>
          <cell r="CS35">
            <v>4841.5999999996275</v>
          </cell>
          <cell r="CT35">
            <v>-7760.8999999999069</v>
          </cell>
          <cell r="CU35">
            <v>5814.2000000001863</v>
          </cell>
          <cell r="CV35">
            <v>7301.1000000000931</v>
          </cell>
          <cell r="CW35">
            <v>2358</v>
          </cell>
          <cell r="CX35">
            <v>944.20000000018626</v>
          </cell>
          <cell r="CY35">
            <v>1020.3000000002794</v>
          </cell>
          <cell r="CZ35">
            <v>1182</v>
          </cell>
          <cell r="DA35">
            <v>-588</v>
          </cell>
          <cell r="DB35">
            <v>8879.9000000003725</v>
          </cell>
          <cell r="DC35">
            <v>16789.799999999814</v>
          </cell>
          <cell r="DD35">
            <v>10723.200000000186</v>
          </cell>
          <cell r="DE35">
            <v>52693.400000013411</v>
          </cell>
          <cell r="DF35">
            <v>13283.899999999907</v>
          </cell>
          <cell r="DG35">
            <v>7872.7999999998137</v>
          </cell>
          <cell r="DH35">
            <v>3482</v>
          </cell>
          <cell r="DI35">
            <v>4450.7999999998137</v>
          </cell>
          <cell r="DJ35">
            <v>443.59999999962747</v>
          </cell>
          <cell r="DK35">
            <v>348.29999999981374</v>
          </cell>
          <cell r="DL35">
            <v>0</v>
          </cell>
          <cell r="DM35">
            <v>0</v>
          </cell>
          <cell r="DN35">
            <v>396.70000000018626</v>
          </cell>
          <cell r="DO35">
            <v>4954.9000000003725</v>
          </cell>
          <cell r="DP35">
            <v>6919</v>
          </cell>
          <cell r="DQ35">
            <v>10541.400000000373</v>
          </cell>
          <cell r="DR35">
            <v>59547.65000000596</v>
          </cell>
          <cell r="DS35">
            <v>14577.300000000279</v>
          </cell>
          <cell r="DT35">
            <v>13818.299999999814</v>
          </cell>
          <cell r="DU35">
            <v>5244.9500000001863</v>
          </cell>
          <cell r="DV35">
            <v>3171.4000000003725</v>
          </cell>
          <cell r="DW35">
            <v>0</v>
          </cell>
          <cell r="DX35">
            <v>1169.3999999999069</v>
          </cell>
          <cell r="DY35">
            <v>0</v>
          </cell>
          <cell r="DZ35">
            <v>2122</v>
          </cell>
          <cell r="EA35">
            <v>-8480.0999999996275</v>
          </cell>
          <cell r="EB35">
            <v>8267.1000000005588</v>
          </cell>
          <cell r="EC35">
            <v>15177.799999999814</v>
          </cell>
          <cell r="ED35">
            <v>4479.5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76</v>
          </cell>
          <cell r="J36">
            <v>294.14000000001397</v>
          </cell>
          <cell r="K36">
            <v>-7.5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8977.1999999992549</v>
          </cell>
          <cell r="S36">
            <v>0</v>
          </cell>
          <cell r="T36">
            <v>0</v>
          </cell>
          <cell r="U36">
            <v>0</v>
          </cell>
          <cell r="V36">
            <v>1166.3000000000466</v>
          </cell>
          <cell r="W36">
            <v>1094.5</v>
          </cell>
          <cell r="X36">
            <v>576.5</v>
          </cell>
          <cell r="Y36">
            <v>-15</v>
          </cell>
          <cell r="Z36">
            <v>-122</v>
          </cell>
          <cell r="AA36">
            <v>527.40000000037253</v>
          </cell>
          <cell r="AB36">
            <v>2292</v>
          </cell>
          <cell r="AC36">
            <v>1446</v>
          </cell>
          <cell r="AD36">
            <v>2011.5</v>
          </cell>
          <cell r="AE36">
            <v>54359</v>
          </cell>
          <cell r="AF36">
            <v>12026</v>
          </cell>
          <cell r="AG36">
            <v>7544</v>
          </cell>
          <cell r="AH36">
            <v>3464</v>
          </cell>
          <cell r="AI36">
            <v>1422</v>
          </cell>
          <cell r="AJ36">
            <v>1170</v>
          </cell>
          <cell r="AK36">
            <v>630</v>
          </cell>
          <cell r="AL36">
            <v>3058</v>
          </cell>
          <cell r="AM36">
            <v>2061</v>
          </cell>
          <cell r="AN36">
            <v>554</v>
          </cell>
          <cell r="AO36">
            <v>2555</v>
          </cell>
          <cell r="AP36">
            <v>6557</v>
          </cell>
          <cell r="AQ36">
            <v>13318</v>
          </cell>
          <cell r="AR36">
            <v>2110</v>
          </cell>
          <cell r="AS36">
            <v>826</v>
          </cell>
          <cell r="AT36">
            <v>242.5</v>
          </cell>
          <cell r="AU36">
            <v>447.5</v>
          </cell>
          <cell r="AV36">
            <v>43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93.5</v>
          </cell>
          <cell r="BC36">
            <v>244</v>
          </cell>
          <cell r="BD36">
            <v>213.5</v>
          </cell>
          <cell r="BE36">
            <v>1797.8100000023842</v>
          </cell>
          <cell r="BF36">
            <v>0</v>
          </cell>
          <cell r="BG36">
            <v>419</v>
          </cell>
          <cell r="BH36">
            <v>435.5</v>
          </cell>
          <cell r="BI36">
            <v>0</v>
          </cell>
          <cell r="BJ36">
            <v>0</v>
          </cell>
          <cell r="BK36">
            <v>158.5</v>
          </cell>
          <cell r="BL36">
            <v>0</v>
          </cell>
          <cell r="BM36">
            <v>0</v>
          </cell>
          <cell r="BN36">
            <v>0</v>
          </cell>
          <cell r="BO36">
            <v>256.70000000018626</v>
          </cell>
          <cell r="BP36">
            <v>421.06999999994878</v>
          </cell>
          <cell r="BQ36">
            <v>107.03999999997905</v>
          </cell>
          <cell r="BR36">
            <v>1379.8600000008009</v>
          </cell>
          <cell r="BS36">
            <v>0</v>
          </cell>
          <cell r="BT36">
            <v>424.64000000001397</v>
          </cell>
          <cell r="BU36">
            <v>238.22000000003027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533.34000000002561</v>
          </cell>
          <cell r="CC36">
            <v>0</v>
          </cell>
          <cell r="CD36">
            <v>183.6600000000326</v>
          </cell>
          <cell r="CE36">
            <v>1346.6500000003725</v>
          </cell>
          <cell r="CF36">
            <v>0</v>
          </cell>
          <cell r="CG36">
            <v>0</v>
          </cell>
          <cell r="CH36">
            <v>770.5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119.09000000002561</v>
          </cell>
          <cell r="CO36">
            <v>176.40999999997439</v>
          </cell>
          <cell r="CP36">
            <v>0</v>
          </cell>
          <cell r="CQ36">
            <v>280.65000000002328</v>
          </cell>
          <cell r="CR36">
            <v>2709.179999999702</v>
          </cell>
          <cell r="CS36">
            <v>856.21999999997206</v>
          </cell>
          <cell r="CT36">
            <v>-681.79999999998836</v>
          </cell>
          <cell r="CU36">
            <v>261.64000000001397</v>
          </cell>
          <cell r="CV36">
            <v>409.34000000002561</v>
          </cell>
          <cell r="CW36">
            <v>329.82000000000698</v>
          </cell>
          <cell r="CX36">
            <v>0</v>
          </cell>
          <cell r="CY36">
            <v>-53.309999999997672</v>
          </cell>
          <cell r="CZ36">
            <v>0</v>
          </cell>
          <cell r="DA36">
            <v>0</v>
          </cell>
          <cell r="DB36">
            <v>859.84999999997672</v>
          </cell>
          <cell r="DC36">
            <v>727.4199999999837</v>
          </cell>
          <cell r="DD36">
            <v>0</v>
          </cell>
          <cell r="DE36">
            <v>4029.089999999851</v>
          </cell>
          <cell r="DF36">
            <v>326.46000000002095</v>
          </cell>
          <cell r="DG36">
            <v>0</v>
          </cell>
          <cell r="DH36">
            <v>785.94000000000233</v>
          </cell>
          <cell r="DI36">
            <v>254.5</v>
          </cell>
          <cell r="DJ36">
            <v>0</v>
          </cell>
          <cell r="DK36">
            <v>0</v>
          </cell>
          <cell r="DL36">
            <v>606.36999999999534</v>
          </cell>
          <cell r="DM36">
            <v>0</v>
          </cell>
          <cell r="DN36">
            <v>122.71999999997206</v>
          </cell>
          <cell r="DO36">
            <v>995.44000000000233</v>
          </cell>
          <cell r="DP36">
            <v>332.3399999999674</v>
          </cell>
          <cell r="DQ36">
            <v>605.32000000000698</v>
          </cell>
          <cell r="DR36">
            <v>3918.8600000012666</v>
          </cell>
          <cell r="DS36">
            <v>732.61999999999534</v>
          </cell>
          <cell r="DT36">
            <v>202.30999999999767</v>
          </cell>
          <cell r="DU36">
            <v>1065.9400000000023</v>
          </cell>
          <cell r="DV36">
            <v>0</v>
          </cell>
          <cell r="DW36">
            <v>0</v>
          </cell>
          <cell r="DX36">
            <v>0</v>
          </cell>
          <cell r="DY36">
            <v>-68.410000000032596</v>
          </cell>
          <cell r="DZ36">
            <v>1122.359999999986</v>
          </cell>
          <cell r="EA36">
            <v>-475.29999999998836</v>
          </cell>
          <cell r="EB36">
            <v>332.94000000000233</v>
          </cell>
          <cell r="EC36">
            <v>282.94000000000233</v>
          </cell>
          <cell r="ED36">
            <v>723.45999999996275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-39.269999999960419</v>
          </cell>
          <cell r="H38">
            <v>-144.32795999996597</v>
          </cell>
          <cell r="I38">
            <v>-33.950699999986682</v>
          </cell>
          <cell r="J38">
            <v>-39.27476000005845</v>
          </cell>
          <cell r="K38">
            <v>-185.98564000008628</v>
          </cell>
          <cell r="L38">
            <v>-72.785280000069179</v>
          </cell>
          <cell r="M38">
            <v>-279.3689000000013</v>
          </cell>
          <cell r="N38">
            <v>-70.297359999967739</v>
          </cell>
          <cell r="O38">
            <v>0</v>
          </cell>
          <cell r="P38">
            <v>0</v>
          </cell>
          <cell r="Q38">
            <v>0</v>
          </cell>
          <cell r="R38">
            <v>-775.5550000006333</v>
          </cell>
          <cell r="S38">
            <v>0</v>
          </cell>
          <cell r="T38">
            <v>0</v>
          </cell>
          <cell r="U38">
            <v>0</v>
          </cell>
          <cell r="V38">
            <v>-61.454699999943841</v>
          </cell>
          <cell r="W38">
            <v>-61.843500000017229</v>
          </cell>
          <cell r="X38">
            <v>-587.92048000008799</v>
          </cell>
          <cell r="Y38">
            <v>391.84799999999814</v>
          </cell>
          <cell r="Z38">
            <v>-306.3142400002107</v>
          </cell>
          <cell r="AA38">
            <v>-99.481599999940954</v>
          </cell>
          <cell r="AB38">
            <v>-30.340979999920819</v>
          </cell>
          <cell r="AC38">
            <v>-20.047500000044238</v>
          </cell>
          <cell r="AD38">
            <v>0</v>
          </cell>
          <cell r="AE38">
            <v>-2407.6208099992946</v>
          </cell>
          <cell r="AF38">
            <v>-20.549970000050962</v>
          </cell>
          <cell r="AG38">
            <v>-120.01799999992363</v>
          </cell>
          <cell r="AH38">
            <v>-144.83334000001196</v>
          </cell>
          <cell r="AI38">
            <v>-103.35990000003949</v>
          </cell>
          <cell r="AJ38">
            <v>-196.5855000000447</v>
          </cell>
          <cell r="AK38">
            <v>-941.65651999996044</v>
          </cell>
          <cell r="AL38">
            <v>34.462400000076741</v>
          </cell>
          <cell r="AM38">
            <v>-620.75159999984317</v>
          </cell>
          <cell r="AN38">
            <v>-78.540000000037253</v>
          </cell>
          <cell r="AO38">
            <v>-53.654520000040065</v>
          </cell>
          <cell r="AP38">
            <v>-1.5587399999494664</v>
          </cell>
          <cell r="AQ38">
            <v>-160.57512000005227</v>
          </cell>
          <cell r="AR38">
            <v>-1012.9064600002021</v>
          </cell>
          <cell r="AS38">
            <v>0</v>
          </cell>
          <cell r="AT38">
            <v>0</v>
          </cell>
          <cell r="AU38">
            <v>-84.175500000012107</v>
          </cell>
          <cell r="AV38">
            <v>0</v>
          </cell>
          <cell r="AW38">
            <v>-149.83289999997942</v>
          </cell>
          <cell r="AX38">
            <v>-411.55395999993198</v>
          </cell>
          <cell r="AY38">
            <v>-5.6491999998688698</v>
          </cell>
          <cell r="AZ38">
            <v>-241.11370000010356</v>
          </cell>
          <cell r="BA38">
            <v>-120.58120000001509</v>
          </cell>
          <cell r="BB38">
            <v>0</v>
          </cell>
          <cell r="BC38">
            <v>0</v>
          </cell>
          <cell r="BD38">
            <v>0</v>
          </cell>
          <cell r="BE38">
            <v>-1572.646950000897</v>
          </cell>
          <cell r="BF38">
            <v>0</v>
          </cell>
          <cell r="BG38">
            <v>0</v>
          </cell>
          <cell r="BH38">
            <v>-217.23029999999562</v>
          </cell>
          <cell r="BI38">
            <v>-64.623599999933504</v>
          </cell>
          <cell r="BJ38">
            <v>-277.38297000003513</v>
          </cell>
          <cell r="BK38">
            <v>-572.50578000000678</v>
          </cell>
          <cell r="BL38">
            <v>11.130299999844283</v>
          </cell>
          <cell r="BM38">
            <v>-328.77960000024177</v>
          </cell>
          <cell r="BN38">
            <v>-123.25500000000466</v>
          </cell>
          <cell r="BO38">
            <v>0</v>
          </cell>
          <cell r="BP38">
            <v>0</v>
          </cell>
          <cell r="BQ38">
            <v>0</v>
          </cell>
          <cell r="BR38">
            <v>-1586.7971000019461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-215.5704600000754</v>
          </cell>
          <cell r="BX38">
            <v>-922.54214000026695</v>
          </cell>
          <cell r="BY38">
            <v>-88.158800000092015</v>
          </cell>
          <cell r="BZ38">
            <v>-252.05679999990389</v>
          </cell>
          <cell r="CA38">
            <v>-83.98499999998603</v>
          </cell>
          <cell r="CB38">
            <v>-24.483900000050198</v>
          </cell>
          <cell r="CC38">
            <v>0</v>
          </cell>
          <cell r="CD38">
            <v>0</v>
          </cell>
          <cell r="CE38">
            <v>-1831.4064499996603</v>
          </cell>
          <cell r="CF38">
            <v>-67.578419999917969</v>
          </cell>
          <cell r="CG38">
            <v>0</v>
          </cell>
          <cell r="CH38">
            <v>-112.65345000004163</v>
          </cell>
          <cell r="CI38">
            <v>-67.594799999962561</v>
          </cell>
          <cell r="CJ38">
            <v>-148.71129000000656</v>
          </cell>
          <cell r="CK38">
            <v>-1355.9650200000033</v>
          </cell>
          <cell r="CL38">
            <v>112.90070000011474</v>
          </cell>
          <cell r="CM38">
            <v>-145.96335999993607</v>
          </cell>
          <cell r="CN38">
            <v>-42.98250000004191</v>
          </cell>
          <cell r="CO38">
            <v>0</v>
          </cell>
          <cell r="CP38">
            <v>0</v>
          </cell>
          <cell r="CQ38">
            <v>-2.8583100000396371</v>
          </cell>
          <cell r="CR38">
            <v>-2511.113659998402</v>
          </cell>
          <cell r="CS38">
            <v>-89.28000000002794</v>
          </cell>
          <cell r="CT38">
            <v>0</v>
          </cell>
          <cell r="CU38">
            <v>-83.872980000043754</v>
          </cell>
          <cell r="CV38">
            <v>-275.41205999994418</v>
          </cell>
          <cell r="CW38">
            <v>-294.54587999999058</v>
          </cell>
          <cell r="CX38">
            <v>-1171.0009999996983</v>
          </cell>
          <cell r="CY38">
            <v>-23.985000000102445</v>
          </cell>
          <cell r="CZ38">
            <v>-395.88574999989942</v>
          </cell>
          <cell r="DA38">
            <v>-131.94414999999572</v>
          </cell>
          <cell r="DB38">
            <v>-22.158179999969434</v>
          </cell>
          <cell r="DC38">
            <v>0</v>
          </cell>
          <cell r="DD38">
            <v>-23.028660000069067</v>
          </cell>
          <cell r="DE38">
            <v>-2154.1201999988407</v>
          </cell>
          <cell r="DF38">
            <v>0</v>
          </cell>
          <cell r="DG38">
            <v>0</v>
          </cell>
          <cell r="DH38">
            <v>-86.101350000011735</v>
          </cell>
          <cell r="DI38">
            <v>-110.38050000002841</v>
          </cell>
          <cell r="DJ38">
            <v>-364.70024999999441</v>
          </cell>
          <cell r="DK38">
            <v>-926.34740000008605</v>
          </cell>
          <cell r="DL38">
            <v>60.244300000136718</v>
          </cell>
          <cell r="DM38">
            <v>-568.3804999999702</v>
          </cell>
          <cell r="DN38">
            <v>-134.94200000015553</v>
          </cell>
          <cell r="DO38">
            <v>0</v>
          </cell>
          <cell r="DP38">
            <v>0</v>
          </cell>
          <cell r="DQ38">
            <v>-23.512499999953434</v>
          </cell>
          <cell r="DR38">
            <v>-1142.0990199986845</v>
          </cell>
          <cell r="DS38">
            <v>-5.6472800000337884</v>
          </cell>
          <cell r="DT38">
            <v>0</v>
          </cell>
          <cell r="DU38">
            <v>-48.203360000043176</v>
          </cell>
          <cell r="DV38">
            <v>-18.425199999997858</v>
          </cell>
          <cell r="DW38">
            <v>-242.99071999988519</v>
          </cell>
          <cell r="DX38">
            <v>-793.58202000008896</v>
          </cell>
          <cell r="DY38">
            <v>144.35459999996237</v>
          </cell>
          <cell r="DZ38">
            <v>-106.74540000013076</v>
          </cell>
          <cell r="EA38">
            <v>0</v>
          </cell>
          <cell r="EB38">
            <v>-46.757960000017192</v>
          </cell>
          <cell r="EC38">
            <v>0</v>
          </cell>
          <cell r="ED38">
            <v>-24.10167999996338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248.89259999999922</v>
          </cell>
          <cell r="AS39">
            <v>0</v>
          </cell>
          <cell r="AT39">
            <v>0</v>
          </cell>
          <cell r="AU39">
            <v>0</v>
          </cell>
          <cell r="AV39">
            <v>248.89259999999922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422.69210000000021</v>
          </cell>
          <cell r="BF39">
            <v>0</v>
          </cell>
          <cell r="BG39">
            <v>0</v>
          </cell>
          <cell r="BH39">
            <v>0</v>
          </cell>
          <cell r="BI39">
            <v>422.69210000000021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490.00749999999243</v>
          </cell>
          <cell r="CF39">
            <v>0</v>
          </cell>
          <cell r="CG39">
            <v>0</v>
          </cell>
          <cell r="CH39">
            <v>0</v>
          </cell>
          <cell r="CI39">
            <v>490.00749999999243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30268.540000000969</v>
          </cell>
          <cell r="G41">
            <v>24947.529999999329</v>
          </cell>
          <cell r="H41">
            <v>24977.112040000036</v>
          </cell>
          <cell r="I41">
            <v>8411.4292999999598</v>
          </cell>
          <cell r="J41">
            <v>3732.2032400001772</v>
          </cell>
          <cell r="K41">
            <v>5248.2143600005656</v>
          </cell>
          <cell r="L41">
            <v>-970.68527999706566</v>
          </cell>
          <cell r="M41">
            <v>23936.531099997461</v>
          </cell>
          <cell r="N41">
            <v>19153.902639998123</v>
          </cell>
          <cell r="O41">
            <v>9323.0000000018626</v>
          </cell>
          <cell r="P41">
            <v>17038.999999998137</v>
          </cell>
          <cell r="Q41">
            <v>-69415.199999999255</v>
          </cell>
          <cell r="R41">
            <v>31933.275299996138</v>
          </cell>
          <cell r="S41">
            <v>22925.900000000373</v>
          </cell>
          <cell r="T41">
            <v>10115.660000000149</v>
          </cell>
          <cell r="U41">
            <v>13849.589999999851</v>
          </cell>
          <cell r="V41">
            <v>7121.5652999989688</v>
          </cell>
          <cell r="W41">
            <v>3999.8494999995455</v>
          </cell>
          <cell r="X41">
            <v>3902.9468200001866</v>
          </cell>
          <cell r="Y41">
            <v>-3554.6519999951124</v>
          </cell>
          <cell r="Z41">
            <v>7427.5857599992305</v>
          </cell>
          <cell r="AA41">
            <v>5469.6184000018984</v>
          </cell>
          <cell r="AB41">
            <v>6320.7590200006962</v>
          </cell>
          <cell r="AC41">
            <v>10656.052499998361</v>
          </cell>
          <cell r="AD41">
            <v>-56301.599999999627</v>
          </cell>
          <cell r="AE41">
            <v>126803.82218998671</v>
          </cell>
          <cell r="AF41">
            <v>36485.150030001998</v>
          </cell>
          <cell r="AG41">
            <v>18610.43200000003</v>
          </cell>
          <cell r="AH41">
            <v>18583.616659998894</v>
          </cell>
          <cell r="AI41">
            <v>14051.230100000277</v>
          </cell>
          <cell r="AJ41">
            <v>5235.6495000012219</v>
          </cell>
          <cell r="AK41">
            <v>6398.461479999125</v>
          </cell>
          <cell r="AL41">
            <v>-783.93760000541806</v>
          </cell>
          <cell r="AM41">
            <v>10321.148399997503</v>
          </cell>
          <cell r="AN41">
            <v>4051.8600000031292</v>
          </cell>
          <cell r="AO41">
            <v>8592.1454799994826</v>
          </cell>
          <cell r="AP41">
            <v>15892.941259998828</v>
          </cell>
          <cell r="AQ41">
            <v>-10634.875120002776</v>
          </cell>
          <cell r="AR41">
            <v>-5797.8938599824905</v>
          </cell>
          <cell r="AS41">
            <v>25697.929999999702</v>
          </cell>
          <cell r="AT41">
            <v>3293.7400000002235</v>
          </cell>
          <cell r="AU41">
            <v>11712.084500001743</v>
          </cell>
          <cell r="AV41">
            <v>8021.6925999969244</v>
          </cell>
          <cell r="AW41">
            <v>3363.3970999997109</v>
          </cell>
          <cell r="AX41">
            <v>3885.4060400016606</v>
          </cell>
          <cell r="AY41">
            <v>-17698.449200000614</v>
          </cell>
          <cell r="AZ41">
            <v>4511.0863000042737</v>
          </cell>
          <cell r="BA41">
            <v>5710.9188000001013</v>
          </cell>
          <cell r="BB41">
            <v>2009</v>
          </cell>
          <cell r="BC41">
            <v>9453.8999999985099</v>
          </cell>
          <cell r="BD41">
            <v>-65758.599999997765</v>
          </cell>
          <cell r="BE41">
            <v>12144.79515004158</v>
          </cell>
          <cell r="BF41">
            <v>30574</v>
          </cell>
          <cell r="BG41">
            <v>7408.2000000011176</v>
          </cell>
          <cell r="BH41">
            <v>10857.019700000063</v>
          </cell>
          <cell r="BI41">
            <v>8673.1685000024736</v>
          </cell>
          <cell r="BJ41">
            <v>5097.3070299997926</v>
          </cell>
          <cell r="BK41">
            <v>5754.4942199997604</v>
          </cell>
          <cell r="BL41">
            <v>-15707.569699998945</v>
          </cell>
          <cell r="BM41">
            <v>8804.9204000011086</v>
          </cell>
          <cell r="BN41">
            <v>5901.445000000298</v>
          </cell>
          <cell r="BO41">
            <v>6400.3000000007451</v>
          </cell>
          <cell r="BP41">
            <v>3402.4699999988079</v>
          </cell>
          <cell r="BQ41">
            <v>-65020.959999999031</v>
          </cell>
          <cell r="BR41">
            <v>-56394.637099981308</v>
          </cell>
          <cell r="BS41">
            <v>5077</v>
          </cell>
          <cell r="BT41">
            <v>7761.179999999702</v>
          </cell>
          <cell r="BU41">
            <v>12028.11999999918</v>
          </cell>
          <cell r="BV41">
            <v>10532.400000000373</v>
          </cell>
          <cell r="BW41">
            <v>4021.9795400006697</v>
          </cell>
          <cell r="BX41">
            <v>3193.967860000208</v>
          </cell>
          <cell r="BY41">
            <v>-19790.158799998462</v>
          </cell>
          <cell r="BZ41">
            <v>5425.1431999988854</v>
          </cell>
          <cell r="CA41">
            <v>5160.9149999991059</v>
          </cell>
          <cell r="CB41">
            <v>6231.0560999978334</v>
          </cell>
          <cell r="CC41">
            <v>6017.5</v>
          </cell>
          <cell r="CD41">
            <v>-102053.73999999836</v>
          </cell>
          <cell r="CE41">
            <v>-3695.4189500212669</v>
          </cell>
          <cell r="CF41">
            <v>7023.2215800005943</v>
          </cell>
          <cell r="CG41">
            <v>19284.099999999627</v>
          </cell>
          <cell r="CH41">
            <v>20054.546549998224</v>
          </cell>
          <cell r="CI41">
            <v>11337.21269999817</v>
          </cell>
          <cell r="CJ41">
            <v>4983.6187099991366</v>
          </cell>
          <cell r="CK41">
            <v>13676.934980003163</v>
          </cell>
          <cell r="CL41">
            <v>-12765.299299992621</v>
          </cell>
          <cell r="CM41">
            <v>8325.7366400025785</v>
          </cell>
          <cell r="CN41">
            <v>2590.6074999980628</v>
          </cell>
          <cell r="CO41">
            <v>11429.609999999404</v>
          </cell>
          <cell r="CP41">
            <v>-7267</v>
          </cell>
          <cell r="CQ41">
            <v>-82368.708310000598</v>
          </cell>
          <cell r="CR41">
            <v>124189.78633999825</v>
          </cell>
          <cell r="CS41">
            <v>46590.240000000224</v>
          </cell>
          <cell r="CT41">
            <v>-20692.699999999255</v>
          </cell>
          <cell r="CU41">
            <v>25961.667019998655</v>
          </cell>
          <cell r="CV41">
            <v>24260.527939999476</v>
          </cell>
          <cell r="CW41">
            <v>8206.9741200003773</v>
          </cell>
          <cell r="CX41">
            <v>14359.919000001624</v>
          </cell>
          <cell r="CY41">
            <v>7103.304999999702</v>
          </cell>
          <cell r="CZ41">
            <v>12609.714250002056</v>
          </cell>
          <cell r="DA41">
            <v>5957.7558500021696</v>
          </cell>
          <cell r="DB41">
            <v>26941.091819997877</v>
          </cell>
          <cell r="DC41">
            <v>34303.820000000298</v>
          </cell>
          <cell r="DD41">
            <v>-61412.528659997508</v>
          </cell>
          <cell r="DE41">
            <v>87753.969799995422</v>
          </cell>
          <cell r="DF41">
            <v>36592.25</v>
          </cell>
          <cell r="DG41">
            <v>22959.10000000149</v>
          </cell>
          <cell r="DH41">
            <v>18277.038650000468</v>
          </cell>
          <cell r="DI41">
            <v>3744.7195000015199</v>
          </cell>
          <cell r="DJ41">
            <v>7636.3097500000149</v>
          </cell>
          <cell r="DK41">
            <v>17430.352599998936</v>
          </cell>
          <cell r="DL41">
            <v>-15317.385700002313</v>
          </cell>
          <cell r="DM41">
            <v>14717.019500002265</v>
          </cell>
          <cell r="DN41">
            <v>8227.6779999956489</v>
          </cell>
          <cell r="DO41">
            <v>16130.539999999106</v>
          </cell>
          <cell r="DP41">
            <v>21873.140000000596</v>
          </cell>
          <cell r="DQ41">
            <v>-64516.79250000231</v>
          </cell>
          <cell r="DR41">
            <v>117067.35097998381</v>
          </cell>
          <cell r="DS41">
            <v>37343.672719998285</v>
          </cell>
          <cell r="DT41">
            <v>30878.110000001267</v>
          </cell>
          <cell r="DU41">
            <v>21931.686639999971</v>
          </cell>
          <cell r="DV41">
            <v>16597.77479999885</v>
          </cell>
          <cell r="DW41">
            <v>7228.4492799993604</v>
          </cell>
          <cell r="DX41">
            <v>21587.217979999259</v>
          </cell>
          <cell r="DY41">
            <v>-8281.0554000027478</v>
          </cell>
          <cell r="DZ41">
            <v>18205.01459999755</v>
          </cell>
          <cell r="EA41">
            <v>-4150.9000000022352</v>
          </cell>
          <cell r="EB41">
            <v>22462.282039999962</v>
          </cell>
          <cell r="EC41">
            <v>33068.240000002086</v>
          </cell>
          <cell r="ED41">
            <v>-79803.141679998487</v>
          </cell>
        </row>
        <row r="43">
          <cell r="A43" t="str">
            <v>Total Special Sales For Resale</v>
          </cell>
          <cell r="F43">
            <v>30268.540000006557</v>
          </cell>
          <cell r="G43">
            <v>24947.530000001192</v>
          </cell>
          <cell r="H43">
            <v>24977.112039998174</v>
          </cell>
          <cell r="I43">
            <v>8411.4293000027537</v>
          </cell>
          <cell r="J43">
            <v>3732.2032399997115</v>
          </cell>
          <cell r="K43">
            <v>5248.2143600024283</v>
          </cell>
          <cell r="L43">
            <v>-970.68527999520302</v>
          </cell>
          <cell r="M43">
            <v>23936.531099997461</v>
          </cell>
          <cell r="N43">
            <v>19153.90263999626</v>
          </cell>
          <cell r="O43">
            <v>9323</v>
          </cell>
          <cell r="P43">
            <v>17038.999999996275</v>
          </cell>
          <cell r="Q43">
            <v>-69415.20000000298</v>
          </cell>
          <cell r="R43">
            <v>31933.27530002594</v>
          </cell>
          <cell r="S43">
            <v>22925.900000002235</v>
          </cell>
          <cell r="T43">
            <v>10115.660000003874</v>
          </cell>
          <cell r="U43">
            <v>13849.589999999851</v>
          </cell>
          <cell r="V43">
            <v>7121.5652999989688</v>
          </cell>
          <cell r="W43">
            <v>3999.8494999986142</v>
          </cell>
          <cell r="X43">
            <v>3902.9468200001866</v>
          </cell>
          <cell r="Y43">
            <v>-3554.6519999951124</v>
          </cell>
          <cell r="Z43">
            <v>7427.5857599973679</v>
          </cell>
          <cell r="AA43">
            <v>5469.6184000037611</v>
          </cell>
          <cell r="AB43">
            <v>6320.7590200006962</v>
          </cell>
          <cell r="AC43">
            <v>10656.052499998361</v>
          </cell>
          <cell r="AD43">
            <v>-56301.60000000149</v>
          </cell>
          <cell r="AE43">
            <v>126803.8221899569</v>
          </cell>
          <cell r="AF43">
            <v>36485.150030001998</v>
          </cell>
          <cell r="AG43">
            <v>18610.431999996305</v>
          </cell>
          <cell r="AH43">
            <v>18583.616659998894</v>
          </cell>
          <cell r="AI43">
            <v>14051.230100000277</v>
          </cell>
          <cell r="AJ43">
            <v>5235.6495000012219</v>
          </cell>
          <cell r="AK43">
            <v>6398.461479999125</v>
          </cell>
          <cell r="AL43">
            <v>-783.93760000541806</v>
          </cell>
          <cell r="AM43">
            <v>10321.148399997503</v>
          </cell>
          <cell r="AN43">
            <v>4051.8600000031292</v>
          </cell>
          <cell r="AO43">
            <v>8592.1454799994826</v>
          </cell>
          <cell r="AP43">
            <v>15892.941259998828</v>
          </cell>
          <cell r="AQ43">
            <v>-10634.875120002776</v>
          </cell>
          <cell r="AR43">
            <v>-5797.8938599824905</v>
          </cell>
          <cell r="AS43">
            <v>25697.929999999702</v>
          </cell>
          <cell r="AT43">
            <v>3293.7400000002235</v>
          </cell>
          <cell r="AU43">
            <v>11712.084500001743</v>
          </cell>
          <cell r="AV43">
            <v>8021.6925999969244</v>
          </cell>
          <cell r="AW43">
            <v>3363.3970999997109</v>
          </cell>
          <cell r="AX43">
            <v>3885.4060400016606</v>
          </cell>
          <cell r="AY43">
            <v>-17698.449200000614</v>
          </cell>
          <cell r="AZ43">
            <v>4511.0863000042737</v>
          </cell>
          <cell r="BA43">
            <v>5710.9188000001013</v>
          </cell>
          <cell r="BB43">
            <v>2009</v>
          </cell>
          <cell r="BC43">
            <v>9453.8999999985099</v>
          </cell>
          <cell r="BD43">
            <v>-65758.599999997765</v>
          </cell>
          <cell r="BE43">
            <v>12144.795150071383</v>
          </cell>
          <cell r="BF43">
            <v>30574</v>
          </cell>
          <cell r="BG43">
            <v>7408.2000000011176</v>
          </cell>
          <cell r="BH43">
            <v>10857.019700000063</v>
          </cell>
          <cell r="BI43">
            <v>8673.1685000024736</v>
          </cell>
          <cell r="BJ43">
            <v>5097.3070299997926</v>
          </cell>
          <cell r="BK43">
            <v>5754.4942199997604</v>
          </cell>
          <cell r="BL43">
            <v>-15707.569699998945</v>
          </cell>
          <cell r="BM43">
            <v>8804.9204000011086</v>
          </cell>
          <cell r="BN43">
            <v>5901.445000000298</v>
          </cell>
          <cell r="BO43">
            <v>6400.3000000007451</v>
          </cell>
          <cell r="BP43">
            <v>3402.4699999988079</v>
          </cell>
          <cell r="BQ43">
            <v>-65020.959999999031</v>
          </cell>
          <cell r="BR43">
            <v>-56394.63710001111</v>
          </cell>
          <cell r="BS43">
            <v>5077</v>
          </cell>
          <cell r="BT43">
            <v>7761.179999999702</v>
          </cell>
          <cell r="BU43">
            <v>12028.11999999918</v>
          </cell>
          <cell r="BV43">
            <v>10532.400000000373</v>
          </cell>
          <cell r="BW43">
            <v>4021.979540001601</v>
          </cell>
          <cell r="BX43">
            <v>3193.967860000208</v>
          </cell>
          <cell r="BY43">
            <v>-19790.158799998462</v>
          </cell>
          <cell r="BZ43">
            <v>5425.1431999988854</v>
          </cell>
          <cell r="CA43">
            <v>5160.9149999991059</v>
          </cell>
          <cell r="CB43">
            <v>6231.056099999696</v>
          </cell>
          <cell r="CC43">
            <v>6017.5</v>
          </cell>
          <cell r="CD43">
            <v>-102053.73999999836</v>
          </cell>
          <cell r="CE43">
            <v>-3695.4189500212669</v>
          </cell>
          <cell r="CF43">
            <v>7023.2215800005943</v>
          </cell>
          <cell r="CG43">
            <v>19284.099999999627</v>
          </cell>
          <cell r="CH43">
            <v>20054.546549998224</v>
          </cell>
          <cell r="CI43">
            <v>11337.21269999817</v>
          </cell>
          <cell r="CJ43">
            <v>4983.6187099991366</v>
          </cell>
          <cell r="CK43">
            <v>13676.934980003163</v>
          </cell>
          <cell r="CL43">
            <v>-12765.299299992621</v>
          </cell>
          <cell r="CM43">
            <v>8325.7366400025785</v>
          </cell>
          <cell r="CN43">
            <v>2590.6074999980628</v>
          </cell>
          <cell r="CO43">
            <v>11429.609999999404</v>
          </cell>
          <cell r="CP43">
            <v>-7267</v>
          </cell>
          <cell r="CQ43">
            <v>-82368.708310000598</v>
          </cell>
          <cell r="CR43">
            <v>124189.78633999825</v>
          </cell>
          <cell r="CS43">
            <v>46590.240000000224</v>
          </cell>
          <cell r="CT43">
            <v>-20692.699999999255</v>
          </cell>
          <cell r="CU43">
            <v>25961.667019998655</v>
          </cell>
          <cell r="CV43">
            <v>24260.527939999476</v>
          </cell>
          <cell r="CW43">
            <v>8206.9741200003773</v>
          </cell>
          <cell r="CX43">
            <v>14359.919000001624</v>
          </cell>
          <cell r="CY43">
            <v>7103.304999999702</v>
          </cell>
          <cell r="CZ43">
            <v>12609.714250002056</v>
          </cell>
          <cell r="DA43">
            <v>5957.7558500021696</v>
          </cell>
          <cell r="DB43">
            <v>26941.091819997877</v>
          </cell>
          <cell r="DC43">
            <v>34303.820000000298</v>
          </cell>
          <cell r="DD43">
            <v>-61412.528659997508</v>
          </cell>
          <cell r="DE43">
            <v>87753.969799995422</v>
          </cell>
          <cell r="DF43">
            <v>36592.25</v>
          </cell>
          <cell r="DG43">
            <v>22959.10000000149</v>
          </cell>
          <cell r="DH43">
            <v>18277.038650000468</v>
          </cell>
          <cell r="DI43">
            <v>3744.7195000015199</v>
          </cell>
          <cell r="DJ43">
            <v>7636.3097500000149</v>
          </cell>
          <cell r="DK43">
            <v>17430.352599998936</v>
          </cell>
          <cell r="DL43">
            <v>-15317.385700002313</v>
          </cell>
          <cell r="DM43">
            <v>14717.019500002265</v>
          </cell>
          <cell r="DN43">
            <v>8227.6779999956489</v>
          </cell>
          <cell r="DO43">
            <v>16130.539999999106</v>
          </cell>
          <cell r="DP43">
            <v>21873.140000000596</v>
          </cell>
          <cell r="DQ43">
            <v>-64516.79250000231</v>
          </cell>
          <cell r="DR43">
            <v>117067.35097998381</v>
          </cell>
          <cell r="DS43">
            <v>37343.672719998285</v>
          </cell>
          <cell r="DT43">
            <v>30878.110000001267</v>
          </cell>
          <cell r="DU43">
            <v>21931.686639999971</v>
          </cell>
          <cell r="DV43">
            <v>16597.77479999885</v>
          </cell>
          <cell r="DW43">
            <v>7228.4492799993604</v>
          </cell>
          <cell r="DX43">
            <v>21587.217979999259</v>
          </cell>
          <cell r="DY43">
            <v>-8281.0554000027478</v>
          </cell>
          <cell r="DZ43">
            <v>18205.01459999755</v>
          </cell>
          <cell r="EA43">
            <v>-4150.9000000022352</v>
          </cell>
          <cell r="EB43">
            <v>22462.282039999962</v>
          </cell>
          <cell r="EC43">
            <v>33068.240000002086</v>
          </cell>
          <cell r="ED43">
            <v>-79803.141679998487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0</v>
          </cell>
          <cell r="G178">
            <v>-154.65500000000065</v>
          </cell>
          <cell r="H178">
            <v>-1915.4850499999884</v>
          </cell>
          <cell r="I178">
            <v>-641.23300000000017</v>
          </cell>
          <cell r="J178">
            <v>-550.94000000000233</v>
          </cell>
          <cell r="K178">
            <v>-291.1304999999993</v>
          </cell>
          <cell r="L178">
            <v>9305.8709999999846</v>
          </cell>
          <cell r="M178">
            <v>-6520.4029999999912</v>
          </cell>
          <cell r="N178">
            <v>-1127.304999999993</v>
          </cell>
          <cell r="O178">
            <v>0</v>
          </cell>
          <cell r="P178">
            <v>-12.120499999997264</v>
          </cell>
          <cell r="Q178">
            <v>0</v>
          </cell>
          <cell r="R178">
            <v>-7746.8223000001162</v>
          </cell>
          <cell r="S178">
            <v>0</v>
          </cell>
          <cell r="T178">
            <v>-169.9210000000021</v>
          </cell>
          <cell r="U178">
            <v>0</v>
          </cell>
          <cell r="V178">
            <v>-498.2129999999961</v>
          </cell>
          <cell r="W178">
            <v>-592.75999999999476</v>
          </cell>
          <cell r="X178">
            <v>-3742.960000000021</v>
          </cell>
          <cell r="Y178">
            <v>3851.3459999999905</v>
          </cell>
          <cell r="Z178">
            <v>-5308.7600000000093</v>
          </cell>
          <cell r="AA178">
            <v>-1108.3689999999988</v>
          </cell>
          <cell r="AB178">
            <v>0</v>
          </cell>
          <cell r="AC178">
            <v>-177.18530000000101</v>
          </cell>
          <cell r="AD178">
            <v>0</v>
          </cell>
          <cell r="AE178">
            <v>-23183.348900000099</v>
          </cell>
          <cell r="AF178">
            <v>-629.84400000000005</v>
          </cell>
          <cell r="AG178">
            <v>-1773</v>
          </cell>
          <cell r="AH178">
            <v>-553.22000000000116</v>
          </cell>
          <cell r="AI178">
            <v>-128.17900000000009</v>
          </cell>
          <cell r="AJ178">
            <v>-1580.6699999999837</v>
          </cell>
          <cell r="AK178">
            <v>-9751.4030000000494</v>
          </cell>
          <cell r="AL178">
            <v>5349.0599999999977</v>
          </cell>
          <cell r="AM178">
            <v>-7571.945000000007</v>
          </cell>
          <cell r="AN178">
            <v>-584.3640000000014</v>
          </cell>
          <cell r="AO178">
            <v>-860.13300000000163</v>
          </cell>
          <cell r="AP178">
            <v>-214.73089999999866</v>
          </cell>
          <cell r="AQ178">
            <v>-4884.9199999999983</v>
          </cell>
          <cell r="AR178">
            <v>-9478.0948999999091</v>
          </cell>
          <cell r="AS178">
            <v>0</v>
          </cell>
          <cell r="AT178">
            <v>-310.30020000000059</v>
          </cell>
          <cell r="AU178">
            <v>-2089.7890000000043</v>
          </cell>
          <cell r="AV178">
            <v>0</v>
          </cell>
          <cell r="AW178">
            <v>-1455.1399999999849</v>
          </cell>
          <cell r="AX178">
            <v>-632.25</v>
          </cell>
          <cell r="AY178">
            <v>-563.64300000001094</v>
          </cell>
          <cell r="AZ178">
            <v>-3767.5800000000017</v>
          </cell>
          <cell r="BA178">
            <v>0</v>
          </cell>
          <cell r="BB178">
            <v>-265.90029999999933</v>
          </cell>
          <cell r="BC178">
            <v>0</v>
          </cell>
          <cell r="BD178">
            <v>-393.492400000001</v>
          </cell>
          <cell r="BE178">
            <v>-17159.905900000129</v>
          </cell>
          <cell r="BF178">
            <v>0</v>
          </cell>
          <cell r="BG178">
            <v>-325.40299999999843</v>
          </cell>
          <cell r="BH178">
            <v>-4245.2600000000093</v>
          </cell>
          <cell r="BI178">
            <v>-408.83999999999651</v>
          </cell>
          <cell r="BJ178">
            <v>-2434.6502999999939</v>
          </cell>
          <cell r="BK178">
            <v>-6669.8040000000619</v>
          </cell>
          <cell r="BL178">
            <v>1073.7159999999858</v>
          </cell>
          <cell r="BM178">
            <v>-3589.2259999999951</v>
          </cell>
          <cell r="BN178">
            <v>0</v>
          </cell>
          <cell r="BO178">
            <v>-282.57160000000113</v>
          </cell>
          <cell r="BP178">
            <v>-277.86700000000019</v>
          </cell>
          <cell r="BQ178">
            <v>0</v>
          </cell>
          <cell r="BR178">
            <v>-9959.2613999999594</v>
          </cell>
          <cell r="BS178">
            <v>0</v>
          </cell>
          <cell r="BT178">
            <v>0</v>
          </cell>
          <cell r="BU178">
            <v>0</v>
          </cell>
          <cell r="BV178">
            <v>-213.66139999999723</v>
          </cell>
          <cell r="BW178">
            <v>-1366.6840000000011</v>
          </cell>
          <cell r="BX178">
            <v>-3770.0950000000012</v>
          </cell>
          <cell r="BY178">
            <v>1679.6379999999772</v>
          </cell>
          <cell r="BZ178">
            <v>-5261.5879999999888</v>
          </cell>
          <cell r="CA178">
            <v>-731.84100000000035</v>
          </cell>
          <cell r="CB178">
            <v>-295.03000000000247</v>
          </cell>
          <cell r="CC178">
            <v>0</v>
          </cell>
          <cell r="CD178">
            <v>0</v>
          </cell>
          <cell r="CE178">
            <v>-20400.72728999937</v>
          </cell>
          <cell r="CF178">
            <v>-982.90000000002328</v>
          </cell>
          <cell r="CG178">
            <v>-374.93999999994412</v>
          </cell>
          <cell r="CH178">
            <v>-3437.5500000000466</v>
          </cell>
          <cell r="CI178">
            <v>-2428.429999999993</v>
          </cell>
          <cell r="CJ178">
            <v>-1939.2099999999627</v>
          </cell>
          <cell r="CK178">
            <v>-7553.1900000000605</v>
          </cell>
          <cell r="CL178">
            <v>4964.8420000000333</v>
          </cell>
          <cell r="CM178">
            <v>-7085.9599999999627</v>
          </cell>
          <cell r="CN178">
            <v>-770.55500000000029</v>
          </cell>
          <cell r="CO178">
            <v>0</v>
          </cell>
          <cell r="CP178">
            <v>-792.83428999999887</v>
          </cell>
          <cell r="CQ178">
            <v>0</v>
          </cell>
          <cell r="CR178">
            <v>-27210.688000001013</v>
          </cell>
          <cell r="CS178">
            <v>-9859.5799999999872</v>
          </cell>
          <cell r="CT178">
            <v>0</v>
          </cell>
          <cell r="CU178">
            <v>-5691.2600000000093</v>
          </cell>
          <cell r="CV178">
            <v>-8079.5100000000093</v>
          </cell>
          <cell r="CW178">
            <v>-5852.7799999999697</v>
          </cell>
          <cell r="CX178">
            <v>-16686.804000000004</v>
          </cell>
          <cell r="CY178">
            <v>39879.220000000205</v>
          </cell>
          <cell r="CZ178">
            <v>-12768.520000000019</v>
          </cell>
          <cell r="DA178">
            <v>-3609.7780000000057</v>
          </cell>
          <cell r="DB178">
            <v>-353.45499999999811</v>
          </cell>
          <cell r="DC178">
            <v>-3002.6500000000815</v>
          </cell>
          <cell r="DD178">
            <v>-1185.5709999999963</v>
          </cell>
          <cell r="DE178">
            <v>-49560.696999998763</v>
          </cell>
          <cell r="DF178">
            <v>0</v>
          </cell>
          <cell r="DG178">
            <v>-430.79999999993015</v>
          </cell>
          <cell r="DH178">
            <v>-5134.9000000000233</v>
          </cell>
          <cell r="DI178">
            <v>-5942.3399999999674</v>
          </cell>
          <cell r="DJ178">
            <v>-6290.460000000021</v>
          </cell>
          <cell r="DK178">
            <v>-13566.975000000326</v>
          </cell>
          <cell r="DL178">
            <v>3140.3600000000442</v>
          </cell>
          <cell r="DM178">
            <v>-13836.070000000065</v>
          </cell>
          <cell r="DN178">
            <v>-3969.6150000000052</v>
          </cell>
          <cell r="DO178">
            <v>-1431.7479999999996</v>
          </cell>
          <cell r="DP178">
            <v>-2098.1489999999758</v>
          </cell>
          <cell r="DQ178">
            <v>0</v>
          </cell>
          <cell r="DR178">
            <v>-23614.004300001077</v>
          </cell>
          <cell r="DS178">
            <v>-326.47930000000088</v>
          </cell>
          <cell r="DT178">
            <v>-879.05999999993946</v>
          </cell>
          <cell r="DU178">
            <v>-3901.9400000000605</v>
          </cell>
          <cell r="DV178">
            <v>-2186.7999999999884</v>
          </cell>
          <cell r="DW178">
            <v>-7391.1940000000177</v>
          </cell>
          <cell r="DX178">
            <v>-16527.280000000261</v>
          </cell>
          <cell r="DY178">
            <v>3304.9899999999907</v>
          </cell>
          <cell r="DZ178">
            <v>-3334.0399999999208</v>
          </cell>
          <cell r="EA178">
            <v>6814.4259999999995</v>
          </cell>
          <cell r="EB178">
            <v>813.37299999999959</v>
          </cell>
          <cell r="EC178">
            <v>0</v>
          </cell>
          <cell r="ED178">
            <v>0</v>
          </cell>
        </row>
        <row r="179">
          <cell r="F179">
            <v>-16528.219999999972</v>
          </cell>
          <cell r="G179">
            <v>-5220</v>
          </cell>
          <cell r="H179">
            <v>-5431.1800000000512</v>
          </cell>
          <cell r="I179">
            <v>-3433.5100000000093</v>
          </cell>
          <cell r="J179">
            <v>-938.44000000000233</v>
          </cell>
          <cell r="K179">
            <v>-278</v>
          </cell>
          <cell r="L179">
            <v>-3728.2139999999927</v>
          </cell>
          <cell r="M179">
            <v>-3445.0599999999977</v>
          </cell>
          <cell r="N179">
            <v>-660.36499999999796</v>
          </cell>
          <cell r="O179">
            <v>-1885.3099999999977</v>
          </cell>
          <cell r="P179">
            <v>0</v>
          </cell>
          <cell r="Q179">
            <v>-8262.7300000000396</v>
          </cell>
          <cell r="R179">
            <v>-22377.142100000056</v>
          </cell>
          <cell r="S179">
            <v>-7217.8800000000047</v>
          </cell>
          <cell r="T179">
            <v>157.00999999999476</v>
          </cell>
          <cell r="U179">
            <v>-2753.6599999999744</v>
          </cell>
          <cell r="V179">
            <v>-484.52499999999964</v>
          </cell>
          <cell r="W179">
            <v>0</v>
          </cell>
          <cell r="X179">
            <v>-1482.4700000000012</v>
          </cell>
          <cell r="Y179">
            <v>-2296.0430000000015</v>
          </cell>
          <cell r="Z179">
            <v>-4045.390000000014</v>
          </cell>
          <cell r="AA179">
            <v>-386.88300000000163</v>
          </cell>
          <cell r="AB179">
            <v>0</v>
          </cell>
          <cell r="AC179">
            <v>-410.65109999999981</v>
          </cell>
          <cell r="AD179">
            <v>-3456.6499999999942</v>
          </cell>
          <cell r="AE179">
            <v>-57943.655000000261</v>
          </cell>
          <cell r="AF179">
            <v>-7300.0900000000256</v>
          </cell>
          <cell r="AG179">
            <v>-6501.7399999999907</v>
          </cell>
          <cell r="AH179">
            <v>-5339.8399999999674</v>
          </cell>
          <cell r="AI179">
            <v>-4876.1299999999756</v>
          </cell>
          <cell r="AJ179">
            <v>-1222.890000000014</v>
          </cell>
          <cell r="AK179">
            <v>-7315.1300000000047</v>
          </cell>
          <cell r="AL179">
            <v>-3344.9599999999991</v>
          </cell>
          <cell r="AM179">
            <v>-4727.9499999999971</v>
          </cell>
          <cell r="AN179">
            <v>-1276.2700000000041</v>
          </cell>
          <cell r="AO179">
            <v>-2052.84</v>
          </cell>
          <cell r="AP179">
            <v>-1738.5550000000003</v>
          </cell>
          <cell r="AQ179">
            <v>-12247.260000000009</v>
          </cell>
          <cell r="AR179">
            <v>-22624.068500000052</v>
          </cell>
          <cell r="AS179">
            <v>-3700.2999999999884</v>
          </cell>
          <cell r="AT179">
            <v>0</v>
          </cell>
          <cell r="AU179">
            <v>-7310.5</v>
          </cell>
          <cell r="AV179">
            <v>-2324.1949999999997</v>
          </cell>
          <cell r="AW179">
            <v>0</v>
          </cell>
          <cell r="AX179">
            <v>0</v>
          </cell>
          <cell r="AY179">
            <v>0</v>
          </cell>
          <cell r="AZ179">
            <v>-768.57500000000073</v>
          </cell>
          <cell r="BA179">
            <v>-574.32549999999992</v>
          </cell>
          <cell r="BB179">
            <v>0</v>
          </cell>
          <cell r="BC179">
            <v>-1621.7129999999997</v>
          </cell>
          <cell r="BD179">
            <v>-6324.4600000000792</v>
          </cell>
          <cell r="BE179">
            <v>-33317.213239999488</v>
          </cell>
          <cell r="BF179">
            <v>-11398.739999999991</v>
          </cell>
          <cell r="BG179">
            <v>-4747.6700000000128</v>
          </cell>
          <cell r="BH179">
            <v>-2610.5</v>
          </cell>
          <cell r="BI179">
            <v>-1027.366</v>
          </cell>
          <cell r="BJ179">
            <v>0</v>
          </cell>
          <cell r="BK179">
            <v>-1086.8439999999973</v>
          </cell>
          <cell r="BL179">
            <v>-943.85600000000341</v>
          </cell>
          <cell r="BM179">
            <v>-894.5</v>
          </cell>
          <cell r="BN179">
            <v>-232.31223999999997</v>
          </cell>
          <cell r="BO179">
            <v>-3566.1499999999942</v>
          </cell>
          <cell r="BP179">
            <v>-3033.9150000000081</v>
          </cell>
          <cell r="BQ179">
            <v>-3775.359999999986</v>
          </cell>
          <cell r="BR179">
            <v>-22193.139400000102</v>
          </cell>
          <cell r="BS179">
            <v>-904.89199999999983</v>
          </cell>
          <cell r="BT179">
            <v>-4766.5500000000175</v>
          </cell>
          <cell r="BU179">
            <v>-4629.3099999999977</v>
          </cell>
          <cell r="BV179">
            <v>-531.63340000000017</v>
          </cell>
          <cell r="BW179">
            <v>0</v>
          </cell>
          <cell r="BX179">
            <v>0</v>
          </cell>
          <cell r="BY179">
            <v>-1468.2249999999985</v>
          </cell>
          <cell r="BZ179">
            <v>-457.27399999999943</v>
          </cell>
          <cell r="CA179">
            <v>-872.80499999999847</v>
          </cell>
          <cell r="CB179">
            <v>-5169.4700000000012</v>
          </cell>
          <cell r="CC179">
            <v>0</v>
          </cell>
          <cell r="CD179">
            <v>-3392.9800000000105</v>
          </cell>
          <cell r="CE179">
            <v>-51024.163999999873</v>
          </cell>
          <cell r="CF179">
            <v>-918.18600000000151</v>
          </cell>
          <cell r="CG179">
            <v>-584.94000000000233</v>
          </cell>
          <cell r="CH179">
            <v>-11632.050000000047</v>
          </cell>
          <cell r="CI179">
            <v>-937.99599999999919</v>
          </cell>
          <cell r="CJ179">
            <v>-674.98300000000017</v>
          </cell>
          <cell r="CK179">
            <v>-1443</v>
          </cell>
          <cell r="CL179">
            <v>-2945.9660000000003</v>
          </cell>
          <cell r="CM179">
            <v>-1512.5509999999995</v>
          </cell>
          <cell r="CN179">
            <v>0</v>
          </cell>
          <cell r="CO179">
            <v>-7246.6899999999441</v>
          </cell>
          <cell r="CP179">
            <v>-1886.3020000000033</v>
          </cell>
          <cell r="CQ179">
            <v>-21241.5</v>
          </cell>
          <cell r="CR179">
            <v>-171083.80700000003</v>
          </cell>
          <cell r="CS179">
            <v>-18404.900000000023</v>
          </cell>
          <cell r="CT179">
            <v>-14666.450000000012</v>
          </cell>
          <cell r="CU179">
            <v>-12084.239999999991</v>
          </cell>
          <cell r="CV179">
            <v>-15513.810000000056</v>
          </cell>
          <cell r="CW179">
            <v>0</v>
          </cell>
          <cell r="CX179">
            <v>-1823.4270000000033</v>
          </cell>
          <cell r="CY179">
            <v>-29320.800000000047</v>
          </cell>
          <cell r="CZ179">
            <v>-516.94100000000617</v>
          </cell>
          <cell r="DA179">
            <v>-938.128999999999</v>
          </cell>
          <cell r="DB179">
            <v>-25996</v>
          </cell>
          <cell r="DC179">
            <v>-17961.310000000056</v>
          </cell>
          <cell r="DD179">
            <v>-33857.799999999814</v>
          </cell>
          <cell r="DE179">
            <v>-141632.58629999962</v>
          </cell>
          <cell r="DF179">
            <v>-28327.09999999986</v>
          </cell>
          <cell r="DG179">
            <v>-12139.530000000028</v>
          </cell>
          <cell r="DH179">
            <v>-12122.760000000009</v>
          </cell>
          <cell r="DI179">
            <v>-6875.9400000000023</v>
          </cell>
          <cell r="DJ179">
            <v>-408.41899999999805</v>
          </cell>
          <cell r="DK179">
            <v>-2359.8650000000016</v>
          </cell>
          <cell r="DL179">
            <v>-1056.4239999999991</v>
          </cell>
          <cell r="DM179">
            <v>-2235.6399999999994</v>
          </cell>
          <cell r="DN179">
            <v>-955.65830000000005</v>
          </cell>
          <cell r="DO179">
            <v>-28752.799999999814</v>
          </cell>
          <cell r="DP179">
            <v>-12628.950000000012</v>
          </cell>
          <cell r="DQ179">
            <v>-33769.5</v>
          </cell>
          <cell r="DR179">
            <v>-197602.53900000267</v>
          </cell>
          <cell r="DS179">
            <v>-35121</v>
          </cell>
          <cell r="DT179">
            <v>-21082.299999999814</v>
          </cell>
          <cell r="DU179">
            <v>-20855.899999999907</v>
          </cell>
          <cell r="DV179">
            <v>-8652.4800000000105</v>
          </cell>
          <cell r="DW179">
            <v>-2008.6130000000048</v>
          </cell>
          <cell r="DX179">
            <v>-3681.929999999993</v>
          </cell>
          <cell r="DY179">
            <v>-2701.9159999999974</v>
          </cell>
          <cell r="DZ179">
            <v>-15187.650000000023</v>
          </cell>
          <cell r="EA179">
            <v>0</v>
          </cell>
          <cell r="EB179">
            <v>-24166</v>
          </cell>
          <cell r="EC179">
            <v>-19938.75</v>
          </cell>
          <cell r="ED179">
            <v>-44206</v>
          </cell>
        </row>
        <row r="180">
          <cell r="F180">
            <v>-1132.2339999999967</v>
          </cell>
          <cell r="G180">
            <v>-5763.9400000000023</v>
          </cell>
          <cell r="H180">
            <v>-16103</v>
          </cell>
          <cell r="I180">
            <v>-19512</v>
          </cell>
          <cell r="J180">
            <v>-31770</v>
          </cell>
          <cell r="K180">
            <v>-21337.5</v>
          </cell>
          <cell r="L180">
            <v>-4085.5</v>
          </cell>
          <cell r="M180">
            <v>-57711.5</v>
          </cell>
          <cell r="N180">
            <v>-30517.600000000093</v>
          </cell>
          <cell r="O180">
            <v>-19084.79999999993</v>
          </cell>
          <cell r="P180">
            <v>-20078.699999999953</v>
          </cell>
          <cell r="Q180">
            <v>-2276.9000000000233</v>
          </cell>
          <cell r="R180">
            <v>-348064.60000000894</v>
          </cell>
          <cell r="S180">
            <v>-35198</v>
          </cell>
          <cell r="T180">
            <v>-45898</v>
          </cell>
          <cell r="U180">
            <v>-42865.5</v>
          </cell>
          <cell r="V180">
            <v>-25814</v>
          </cell>
          <cell r="W180">
            <v>-31488</v>
          </cell>
          <cell r="X180">
            <v>-29065</v>
          </cell>
          <cell r="Y180">
            <v>-7608.5</v>
          </cell>
          <cell r="Z180">
            <v>-65730.5</v>
          </cell>
          <cell r="AA180">
            <v>-37042</v>
          </cell>
          <cell r="AB180">
            <v>-35816.5</v>
          </cell>
          <cell r="AC180">
            <v>-29111.5</v>
          </cell>
          <cell r="AD180">
            <v>37572.90000000014</v>
          </cell>
          <cell r="AE180">
            <v>-444980</v>
          </cell>
          <cell r="AF180">
            <v>-24352</v>
          </cell>
          <cell r="AG180">
            <v>-65313</v>
          </cell>
          <cell r="AH180">
            <v>-54127</v>
          </cell>
          <cell r="AI180">
            <v>-26604.5</v>
          </cell>
          <cell r="AJ180">
            <v>-49354</v>
          </cell>
          <cell r="AK180">
            <v>-33166</v>
          </cell>
          <cell r="AL180">
            <v>-6278</v>
          </cell>
          <cell r="AM180">
            <v>-67245</v>
          </cell>
          <cell r="AN180">
            <v>-32350.5</v>
          </cell>
          <cell r="AO180">
            <v>-56458.5</v>
          </cell>
          <cell r="AP180">
            <v>-51460</v>
          </cell>
          <cell r="AQ180">
            <v>21728.5</v>
          </cell>
          <cell r="AR180">
            <v>-309402.70000000298</v>
          </cell>
          <cell r="AS180">
            <v>-12711.5</v>
          </cell>
          <cell r="AT180">
            <v>-29433</v>
          </cell>
          <cell r="AU180">
            <v>-57597</v>
          </cell>
          <cell r="AV180">
            <v>-17301.700000000186</v>
          </cell>
          <cell r="AW180">
            <v>-38729</v>
          </cell>
          <cell r="AX180">
            <v>-44364</v>
          </cell>
          <cell r="AY180">
            <v>-21564.200000000186</v>
          </cell>
          <cell r="AZ180">
            <v>-55852.5</v>
          </cell>
          <cell r="BA180">
            <v>-25508</v>
          </cell>
          <cell r="BB180">
            <v>-26444.799999999814</v>
          </cell>
          <cell r="BC180">
            <v>-33325.5</v>
          </cell>
          <cell r="BD180">
            <v>53428.5</v>
          </cell>
          <cell r="BE180">
            <v>-281228.49999999255</v>
          </cell>
          <cell r="BF180">
            <v>-11919.90000000014</v>
          </cell>
          <cell r="BG180">
            <v>-37350</v>
          </cell>
          <cell r="BH180">
            <v>-28738.800000000047</v>
          </cell>
          <cell r="BI180">
            <v>-15784.899999999907</v>
          </cell>
          <cell r="BJ180">
            <v>-39430</v>
          </cell>
          <cell r="BK180">
            <v>-33134</v>
          </cell>
          <cell r="BL180">
            <v>-22083</v>
          </cell>
          <cell r="BM180">
            <v>-58540.5</v>
          </cell>
          <cell r="BN180">
            <v>-26167.399999999907</v>
          </cell>
          <cell r="BO180">
            <v>-25787.799999999814</v>
          </cell>
          <cell r="BP180">
            <v>-29056.700000000186</v>
          </cell>
          <cell r="BQ180">
            <v>46764.5</v>
          </cell>
          <cell r="BR180">
            <v>-298301.76000002027</v>
          </cell>
          <cell r="BS180">
            <v>-9310</v>
          </cell>
          <cell r="BT180">
            <v>-33514.5</v>
          </cell>
          <cell r="BU180">
            <v>-28556.399999999907</v>
          </cell>
          <cell r="BV180">
            <v>-12405.800000000047</v>
          </cell>
          <cell r="BW180">
            <v>-36603</v>
          </cell>
          <cell r="BX180">
            <v>-39571.5</v>
          </cell>
          <cell r="BY180">
            <v>-30200.700000000186</v>
          </cell>
          <cell r="BZ180">
            <v>-61747</v>
          </cell>
          <cell r="CA180">
            <v>-28114.300000000047</v>
          </cell>
          <cell r="CB180">
            <v>-24742.200000000186</v>
          </cell>
          <cell r="CC180">
            <v>-8533.7000000001863</v>
          </cell>
          <cell r="CD180">
            <v>14997.339999999967</v>
          </cell>
          <cell r="CE180">
            <v>-302740.29999998957</v>
          </cell>
          <cell r="CF180">
            <v>-9307.3999999999069</v>
          </cell>
          <cell r="CG180">
            <v>-29805.5</v>
          </cell>
          <cell r="CH180">
            <v>-58221</v>
          </cell>
          <cell r="CI180">
            <v>-14134.40000000014</v>
          </cell>
          <cell r="CJ180">
            <v>-57190</v>
          </cell>
          <cell r="CK180">
            <v>-65431</v>
          </cell>
          <cell r="CL180">
            <v>-16328</v>
          </cell>
          <cell r="CM180">
            <v>-69638</v>
          </cell>
          <cell r="CN180">
            <v>-33263.799999999814</v>
          </cell>
          <cell r="CO180">
            <v>-29408</v>
          </cell>
          <cell r="CP180">
            <v>33893.199999999953</v>
          </cell>
          <cell r="CQ180">
            <v>46093.600000000093</v>
          </cell>
          <cell r="CR180">
            <v>-555757.40000000596</v>
          </cell>
          <cell r="CS180">
            <v>-31243.699999999953</v>
          </cell>
          <cell r="CT180">
            <v>-19276</v>
          </cell>
          <cell r="CU180">
            <v>-60638</v>
          </cell>
          <cell r="CV180">
            <v>-53258</v>
          </cell>
          <cell r="CW180">
            <v>-56610</v>
          </cell>
          <cell r="CX180">
            <v>-76685</v>
          </cell>
          <cell r="CY180">
            <v>-46356</v>
          </cell>
          <cell r="CZ180">
            <v>-95253</v>
          </cell>
          <cell r="DA180">
            <v>-37272.700000000186</v>
          </cell>
          <cell r="DB180">
            <v>-46655.5</v>
          </cell>
          <cell r="DC180">
            <v>-71047</v>
          </cell>
          <cell r="DD180">
            <v>38537.5</v>
          </cell>
          <cell r="DE180">
            <v>-475866.5</v>
          </cell>
          <cell r="DF180">
            <v>-32220</v>
          </cell>
          <cell r="DG180">
            <v>-26337</v>
          </cell>
          <cell r="DH180">
            <v>-63965</v>
          </cell>
          <cell r="DI180">
            <v>-27104</v>
          </cell>
          <cell r="DJ180">
            <v>-54696</v>
          </cell>
          <cell r="DK180">
            <v>-81250</v>
          </cell>
          <cell r="DL180">
            <v>-19261.599999999627</v>
          </cell>
          <cell r="DM180">
            <v>-88100</v>
          </cell>
          <cell r="DN180">
            <v>-39495.700000000186</v>
          </cell>
          <cell r="DO180">
            <v>-50089.5</v>
          </cell>
          <cell r="DP180">
            <v>-30624.700000000186</v>
          </cell>
          <cell r="DQ180">
            <v>37277</v>
          </cell>
          <cell r="DR180">
            <v>-378674.80000001192</v>
          </cell>
          <cell r="DS180">
            <v>-22428</v>
          </cell>
          <cell r="DT180">
            <v>-12087.200000000186</v>
          </cell>
          <cell r="DU180">
            <v>-55777</v>
          </cell>
          <cell r="DV180">
            <v>-29529</v>
          </cell>
          <cell r="DW180">
            <v>-68175</v>
          </cell>
          <cell r="DX180">
            <v>-94390</v>
          </cell>
          <cell r="DY180">
            <v>-22820.299999999814</v>
          </cell>
          <cell r="DZ180">
            <v>-79921.5</v>
          </cell>
          <cell r="EA180">
            <v>-33181.700000000186</v>
          </cell>
          <cell r="EB180">
            <v>-7260.2000000001863</v>
          </cell>
          <cell r="EC180">
            <v>-8394.4000000003725</v>
          </cell>
          <cell r="ED180">
            <v>55289.5</v>
          </cell>
        </row>
        <row r="181">
          <cell r="F181">
            <v>-346.84999999997672</v>
          </cell>
          <cell r="G181">
            <v>-10363.869999999995</v>
          </cell>
          <cell r="H181">
            <v>-5713.4499999999534</v>
          </cell>
          <cell r="I181">
            <v>-2087.8999999999942</v>
          </cell>
          <cell r="J181">
            <v>-4158.7199999999721</v>
          </cell>
          <cell r="K181">
            <v>-300.23270000000002</v>
          </cell>
          <cell r="L181">
            <v>-784.47600000000057</v>
          </cell>
          <cell r="M181">
            <v>-347.95470000000205</v>
          </cell>
          <cell r="N181">
            <v>-531.0580000000009</v>
          </cell>
          <cell r="O181">
            <v>-219.19129999999996</v>
          </cell>
          <cell r="P181">
            <v>-4166.8099999999977</v>
          </cell>
          <cell r="Q181">
            <v>-10203.339999999967</v>
          </cell>
          <cell r="R181">
            <v>-36078.01470000064</v>
          </cell>
          <cell r="S181">
            <v>-9635.2000000000698</v>
          </cell>
          <cell r="T181">
            <v>-5146.2199999999721</v>
          </cell>
          <cell r="U181">
            <v>-3557.179999999993</v>
          </cell>
          <cell r="V181">
            <v>-2389.9530000000013</v>
          </cell>
          <cell r="W181">
            <v>-1459.0899999999965</v>
          </cell>
          <cell r="X181">
            <v>-738.80600000000413</v>
          </cell>
          <cell r="Y181">
            <v>0</v>
          </cell>
          <cell r="Z181">
            <v>-388.6247000000003</v>
          </cell>
          <cell r="AA181">
            <v>-729.69499999999971</v>
          </cell>
          <cell r="AB181">
            <v>-234.70600000000013</v>
          </cell>
          <cell r="AC181">
            <v>-1330.5100000000093</v>
          </cell>
          <cell r="AD181">
            <v>-10468.030000000028</v>
          </cell>
          <cell r="AE181">
            <v>-54329.929339999799</v>
          </cell>
          <cell r="AF181">
            <v>-6655.2600000000093</v>
          </cell>
          <cell r="AG181">
            <v>-8626.4099999999744</v>
          </cell>
          <cell r="AH181">
            <v>-2609.3799999999464</v>
          </cell>
          <cell r="AI181">
            <v>-6007.5499999999884</v>
          </cell>
          <cell r="AJ181">
            <v>-2633.9530000000013</v>
          </cell>
          <cell r="AK181">
            <v>-3099.7999999999884</v>
          </cell>
          <cell r="AL181">
            <v>-243.20150000000012</v>
          </cell>
          <cell r="AM181">
            <v>0</v>
          </cell>
          <cell r="AN181">
            <v>0</v>
          </cell>
          <cell r="AO181">
            <v>-882.12300000000141</v>
          </cell>
          <cell r="AP181">
            <v>-9028.8500000000058</v>
          </cell>
          <cell r="AQ181">
            <v>-14543.401839999948</v>
          </cell>
          <cell r="AR181">
            <v>-14786.478000000119</v>
          </cell>
          <cell r="AS181">
            <v>-3963.2800000000279</v>
          </cell>
          <cell r="AT181">
            <v>-2643.0800000000017</v>
          </cell>
          <cell r="AU181">
            <v>-3736.7800000000279</v>
          </cell>
          <cell r="AV181">
            <v>-1989.7660000000033</v>
          </cell>
          <cell r="AW181">
            <v>-491.14199999999983</v>
          </cell>
          <cell r="AX181">
            <v>-881.79000000000087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-1480.3999999999942</v>
          </cell>
          <cell r="BD181">
            <v>399.76000000000931</v>
          </cell>
          <cell r="BE181">
            <v>-30766.042000000132</v>
          </cell>
          <cell r="BF181">
            <v>-8182.5399999999208</v>
          </cell>
          <cell r="BG181">
            <v>-2857.8999999999942</v>
          </cell>
          <cell r="BH181">
            <v>-2929.7800000000279</v>
          </cell>
          <cell r="BI181">
            <v>-252.69499999999971</v>
          </cell>
          <cell r="BJ181">
            <v>-332.78900000000067</v>
          </cell>
          <cell r="BK181">
            <v>-1545.5200000000041</v>
          </cell>
          <cell r="BL181">
            <v>0</v>
          </cell>
          <cell r="BM181">
            <v>0</v>
          </cell>
          <cell r="BN181">
            <v>-877.49799999999959</v>
          </cell>
          <cell r="BO181">
            <v>0</v>
          </cell>
          <cell r="BP181">
            <v>-8099.5499999999884</v>
          </cell>
          <cell r="BQ181">
            <v>-5687.7699999999895</v>
          </cell>
          <cell r="BR181">
            <v>-17982.427300000098</v>
          </cell>
          <cell r="BS181">
            <v>-3911.570000000007</v>
          </cell>
          <cell r="BT181">
            <v>-3124.4500000000116</v>
          </cell>
          <cell r="BU181">
            <v>-1481.0599999999977</v>
          </cell>
          <cell r="BV181">
            <v>-784.4940000000006</v>
          </cell>
          <cell r="BW181">
            <v>-172.72830000000022</v>
          </cell>
          <cell r="BX181">
            <v>-2418.9499999999989</v>
          </cell>
          <cell r="BY181">
            <v>0</v>
          </cell>
          <cell r="BZ181">
            <v>0</v>
          </cell>
          <cell r="CA181">
            <v>-310.13999999999942</v>
          </cell>
          <cell r="CB181">
            <v>0</v>
          </cell>
          <cell r="CC181">
            <v>-2987.9549999999945</v>
          </cell>
          <cell r="CD181">
            <v>-2791.0799999999872</v>
          </cell>
          <cell r="CE181">
            <v>-47762.482599999756</v>
          </cell>
          <cell r="CF181">
            <v>-3636.7799999999988</v>
          </cell>
          <cell r="CG181">
            <v>-7907.0109999999986</v>
          </cell>
          <cell r="CH181">
            <v>-4326.1006000000052</v>
          </cell>
          <cell r="CI181">
            <v>0</v>
          </cell>
          <cell r="CJ181">
            <v>0</v>
          </cell>
          <cell r="CK181">
            <v>-1869.6399999999994</v>
          </cell>
          <cell r="CL181">
            <v>0</v>
          </cell>
          <cell r="CM181">
            <v>0</v>
          </cell>
          <cell r="CN181">
            <v>-5233.9780000000028</v>
          </cell>
          <cell r="CO181">
            <v>-922.31299999999828</v>
          </cell>
          <cell r="CP181">
            <v>6602.5</v>
          </cell>
          <cell r="CQ181">
            <v>-30469.160000000033</v>
          </cell>
          <cell r="CR181">
            <v>-50313.057260000147</v>
          </cell>
          <cell r="CS181">
            <v>-18582.59999999986</v>
          </cell>
          <cell r="CT181">
            <v>10496</v>
          </cell>
          <cell r="CU181">
            <v>-6930.0116000000853</v>
          </cell>
          <cell r="CV181">
            <v>-2872.25</v>
          </cell>
          <cell r="CW181">
            <v>-1813.1030000000028</v>
          </cell>
          <cell r="CX181">
            <v>-3428.4199999999983</v>
          </cell>
          <cell r="CY181">
            <v>-1014.5780000000013</v>
          </cell>
          <cell r="CZ181">
            <v>0</v>
          </cell>
          <cell r="DA181">
            <v>-587.82996000000003</v>
          </cell>
          <cell r="DB181">
            <v>-2996.736000000019</v>
          </cell>
          <cell r="DC181">
            <v>-11588.121299999999</v>
          </cell>
          <cell r="DD181">
            <v>-10995.407399999909</v>
          </cell>
          <cell r="DE181">
            <v>-69901.013620002195</v>
          </cell>
          <cell r="DF181">
            <v>-16276.029700000072</v>
          </cell>
          <cell r="DG181">
            <v>-13996.781700000167</v>
          </cell>
          <cell r="DH181">
            <v>-8178.1600000000326</v>
          </cell>
          <cell r="DI181">
            <v>-7564.0800000000163</v>
          </cell>
          <cell r="DJ181">
            <v>-639.6919999999991</v>
          </cell>
          <cell r="DK181">
            <v>-2210</v>
          </cell>
          <cell r="DL181">
            <v>0</v>
          </cell>
          <cell r="DM181">
            <v>0</v>
          </cell>
          <cell r="DN181">
            <v>-117.80921999999987</v>
          </cell>
          <cell r="DO181">
            <v>-4023.8440000000119</v>
          </cell>
          <cell r="DP181">
            <v>-7463.6600000000326</v>
          </cell>
          <cell r="DQ181">
            <v>-9430.9569999999367</v>
          </cell>
          <cell r="DR181">
            <v>-104831.55119999964</v>
          </cell>
          <cell r="DS181">
            <v>-22694.305399999954</v>
          </cell>
          <cell r="DT181">
            <v>-15511.078300000168</v>
          </cell>
          <cell r="DU181">
            <v>-12176.13599999994</v>
          </cell>
          <cell r="DV181">
            <v>-4867.2000000000116</v>
          </cell>
          <cell r="DW181">
            <v>-1857.4400000000023</v>
          </cell>
          <cell r="DX181">
            <v>-2325.9149999999936</v>
          </cell>
          <cell r="DY181">
            <v>0</v>
          </cell>
          <cell r="DZ181">
            <v>-2912.1816999999864</v>
          </cell>
          <cell r="EA181">
            <v>4171.4552000000003</v>
          </cell>
          <cell r="EB181">
            <v>-1740.5499999999884</v>
          </cell>
          <cell r="EC181">
            <v>-17896.5</v>
          </cell>
          <cell r="ED181">
            <v>-27021.699999999953</v>
          </cell>
        </row>
        <row r="182">
          <cell r="F182">
            <v>-6787</v>
          </cell>
          <cell r="G182">
            <v>-2518</v>
          </cell>
          <cell r="H182">
            <v>-3794</v>
          </cell>
          <cell r="I182">
            <v>-1345</v>
          </cell>
          <cell r="J182">
            <v>-4047</v>
          </cell>
          <cell r="K182">
            <v>0</v>
          </cell>
          <cell r="L182">
            <v>-6741</v>
          </cell>
          <cell r="M182">
            <v>-714.5</v>
          </cell>
          <cell r="N182">
            <v>-140</v>
          </cell>
          <cell r="O182">
            <v>-3807.7999999998137</v>
          </cell>
          <cell r="P182">
            <v>-6218</v>
          </cell>
          <cell r="Q182">
            <v>-11486</v>
          </cell>
          <cell r="R182">
            <v>-40549.230000000447</v>
          </cell>
          <cell r="S182">
            <v>-12229.799999999814</v>
          </cell>
          <cell r="T182">
            <v>-3621</v>
          </cell>
          <cell r="U182">
            <v>-4126.2999999998137</v>
          </cell>
          <cell r="V182">
            <v>-182.47000000000116</v>
          </cell>
          <cell r="W182">
            <v>0</v>
          </cell>
          <cell r="X182">
            <v>0</v>
          </cell>
          <cell r="Y182">
            <v>-4931.7600000000093</v>
          </cell>
          <cell r="Z182">
            <v>-768.40000000002328</v>
          </cell>
          <cell r="AA182">
            <v>-1391.6500000000233</v>
          </cell>
          <cell r="AB182">
            <v>-2752.4800000000105</v>
          </cell>
          <cell r="AC182">
            <v>-5818.2099999999919</v>
          </cell>
          <cell r="AD182">
            <v>-4727.1599999999744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-280.15970000000016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-154.12870000000021</v>
          </cell>
          <cell r="BQ182">
            <v>-126.03099999999995</v>
          </cell>
          <cell r="BR182">
            <v>-277.61300000000119</v>
          </cell>
          <cell r="BS182">
            <v>0</v>
          </cell>
          <cell r="BT182">
            <v>0</v>
          </cell>
          <cell r="BU182">
            <v>-277.61300000000028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-538.61323999999877</v>
          </cell>
          <cell r="CF182">
            <v>0</v>
          </cell>
          <cell r="CG182">
            <v>0</v>
          </cell>
          <cell r="CH182">
            <v>-38.125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-221.82834000000003</v>
          </cell>
          <cell r="CO182">
            <v>-95.605299999999716</v>
          </cell>
          <cell r="CP182">
            <v>0</v>
          </cell>
          <cell r="CQ182">
            <v>-183.05459999999948</v>
          </cell>
          <cell r="CR182">
            <v>-1165.6365100000112</v>
          </cell>
          <cell r="CS182">
            <v>-35.630299999999806</v>
          </cell>
          <cell r="CT182">
            <v>357.24749999999995</v>
          </cell>
          <cell r="CU182">
            <v>0</v>
          </cell>
          <cell r="CV182">
            <v>-435.72899999999981</v>
          </cell>
          <cell r="CW182">
            <v>-46.24971</v>
          </cell>
          <cell r="CX182">
            <v>0</v>
          </cell>
          <cell r="CY182">
            <v>-62.659999999999854</v>
          </cell>
          <cell r="CZ182">
            <v>0</v>
          </cell>
          <cell r="DA182">
            <v>0</v>
          </cell>
          <cell r="DB182">
            <v>-436.29200000000128</v>
          </cell>
          <cell r="DC182">
            <v>-506.32300000000032</v>
          </cell>
          <cell r="DD182">
            <v>0</v>
          </cell>
          <cell r="DE182">
            <v>-1556.0549000000028</v>
          </cell>
          <cell r="DF182">
            <v>0</v>
          </cell>
          <cell r="DG182">
            <v>-27.016999999999825</v>
          </cell>
          <cell r="DH182">
            <v>-671.13700000000063</v>
          </cell>
          <cell r="DI182">
            <v>-89.695799999999963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-235.02960000000007</v>
          </cell>
          <cell r="DO182">
            <v>-377.88799999999901</v>
          </cell>
          <cell r="DP182">
            <v>-155.28750000000036</v>
          </cell>
          <cell r="DQ182">
            <v>0</v>
          </cell>
          <cell r="DR182">
            <v>-1853.2358999999851</v>
          </cell>
          <cell r="DS182">
            <v>-764.16999999999825</v>
          </cell>
          <cell r="DT182">
            <v>-61.433999999999287</v>
          </cell>
          <cell r="DU182">
            <v>-460.29099999999926</v>
          </cell>
          <cell r="DV182">
            <v>0</v>
          </cell>
          <cell r="DW182">
            <v>0</v>
          </cell>
          <cell r="DX182">
            <v>0</v>
          </cell>
          <cell r="DY182">
            <v>172.22280000000001</v>
          </cell>
          <cell r="DZ182">
            <v>-427.77700000000004</v>
          </cell>
          <cell r="EA182">
            <v>243.53490000000011</v>
          </cell>
          <cell r="EB182">
            <v>0</v>
          </cell>
          <cell r="EC182">
            <v>-21.526600000000144</v>
          </cell>
          <cell r="ED182">
            <v>-533.79500000000189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-24794.304000001401</v>
          </cell>
          <cell r="G187">
            <v>-24020.464999999851</v>
          </cell>
          <cell r="H187">
            <v>-32957.115049999207</v>
          </cell>
          <cell r="I187">
            <v>-27019.642999999225</v>
          </cell>
          <cell r="J187">
            <v>-41465.10000000149</v>
          </cell>
          <cell r="K187">
            <v>-22206.863199999556</v>
          </cell>
          <cell r="L187">
            <v>-6033.3190000001341</v>
          </cell>
          <cell r="M187">
            <v>-68739.417700000107</v>
          </cell>
          <cell r="N187">
            <v>-32976.327999999747</v>
          </cell>
          <cell r="O187">
            <v>-24997.101300000213</v>
          </cell>
          <cell r="P187">
            <v>-30475.63049999997</v>
          </cell>
          <cell r="Q187">
            <v>-32228.969999998808</v>
          </cell>
          <cell r="R187">
            <v>-454815.80909998715</v>
          </cell>
          <cell r="S187">
            <v>-64280.879999998957</v>
          </cell>
          <cell r="T187">
            <v>-54678.131000000052</v>
          </cell>
          <cell r="U187">
            <v>-53302.640000000596</v>
          </cell>
          <cell r="V187">
            <v>-29369.160999999382</v>
          </cell>
          <cell r="W187">
            <v>-33539.849999999627</v>
          </cell>
          <cell r="X187">
            <v>-35029.236000001431</v>
          </cell>
          <cell r="Y187">
            <v>-10984.957000000402</v>
          </cell>
          <cell r="Z187">
            <v>-76241.674699999392</v>
          </cell>
          <cell r="AA187">
            <v>-40658.597000000067</v>
          </cell>
          <cell r="AB187">
            <v>-38803.685999999754</v>
          </cell>
          <cell r="AC187">
            <v>-36848.056400000118</v>
          </cell>
          <cell r="AD187">
            <v>18921.060000000056</v>
          </cell>
          <cell r="AE187">
            <v>-580436.93323999643</v>
          </cell>
          <cell r="AF187">
            <v>-38937.194000000134</v>
          </cell>
          <cell r="AG187">
            <v>-82214.150000000373</v>
          </cell>
          <cell r="AH187">
            <v>-62629.440000001341</v>
          </cell>
          <cell r="AI187">
            <v>-37616.359000000171</v>
          </cell>
          <cell r="AJ187">
            <v>-54791.512999998406</v>
          </cell>
          <cell r="AK187">
            <v>-53332.332999998704</v>
          </cell>
          <cell r="AL187">
            <v>-4517.1015000008047</v>
          </cell>
          <cell r="AM187">
            <v>-79544.894999999553</v>
          </cell>
          <cell r="AN187">
            <v>-34211.133999999613</v>
          </cell>
          <cell r="AO187">
            <v>-60253.595999999903</v>
          </cell>
          <cell r="AP187">
            <v>-62442.13590000011</v>
          </cell>
          <cell r="AQ187">
            <v>-9947.0818400010467</v>
          </cell>
          <cell r="AR187">
            <v>-356291.34139999002</v>
          </cell>
          <cell r="AS187">
            <v>-20375.080000000075</v>
          </cell>
          <cell r="AT187">
            <v>-32386.380199999548</v>
          </cell>
          <cell r="AU187">
            <v>-70734.069000000134</v>
          </cell>
          <cell r="AV187">
            <v>-21615.661000000313</v>
          </cell>
          <cell r="AW187">
            <v>-40675.282000000589</v>
          </cell>
          <cell r="AX187">
            <v>-45878.040000000037</v>
          </cell>
          <cell r="AY187">
            <v>-22127.843000000343</v>
          </cell>
          <cell r="AZ187">
            <v>-60388.655000000261</v>
          </cell>
          <cell r="BA187">
            <v>-26082.325500000035</v>
          </cell>
          <cell r="BB187">
            <v>-26710.700299999677</v>
          </cell>
          <cell r="BC187">
            <v>-36427.613000000361</v>
          </cell>
          <cell r="BD187">
            <v>47110.307600000873</v>
          </cell>
          <cell r="BE187">
            <v>-362751.82084000856</v>
          </cell>
          <cell r="BF187">
            <v>-31501.180000000633</v>
          </cell>
          <cell r="BG187">
            <v>-45280.973000000231</v>
          </cell>
          <cell r="BH187">
            <v>-38524.339999999851</v>
          </cell>
          <cell r="BI187">
            <v>-17473.800999999978</v>
          </cell>
          <cell r="BJ187">
            <v>-42197.439299999736</v>
          </cell>
          <cell r="BK187">
            <v>-42436.167999999598</v>
          </cell>
          <cell r="BL187">
            <v>-21953.14000000013</v>
          </cell>
          <cell r="BM187">
            <v>-63024.225999999791</v>
          </cell>
          <cell r="BN187">
            <v>-27277.210239999928</v>
          </cell>
          <cell r="BO187">
            <v>-29636.521599999629</v>
          </cell>
          <cell r="BP187">
            <v>-40622.160699999891</v>
          </cell>
          <cell r="BQ187">
            <v>37175.339000000153</v>
          </cell>
          <cell r="BR187">
            <v>-348714.2010999918</v>
          </cell>
          <cell r="BS187">
            <v>-14126.461999999825</v>
          </cell>
          <cell r="BT187">
            <v>-41405.5</v>
          </cell>
          <cell r="BU187">
            <v>-34944.382999999449</v>
          </cell>
          <cell r="BV187">
            <v>-13935.588800000027</v>
          </cell>
          <cell r="BW187">
            <v>-38142.412299999967</v>
          </cell>
          <cell r="BX187">
            <v>-45760.545000000857</v>
          </cell>
          <cell r="BY187">
            <v>-29989.287000000011</v>
          </cell>
          <cell r="BZ187">
            <v>-67465.861999999732</v>
          </cell>
          <cell r="CA187">
            <v>-30029.085999999661</v>
          </cell>
          <cell r="CB187">
            <v>-30206.700000000186</v>
          </cell>
          <cell r="CC187">
            <v>-11521.655000000261</v>
          </cell>
          <cell r="CD187">
            <v>8813.2799999997951</v>
          </cell>
          <cell r="CE187">
            <v>-422466.28712999076</v>
          </cell>
          <cell r="CF187">
            <v>-14845.265999999596</v>
          </cell>
          <cell r="CG187">
            <v>-38672.390999999829</v>
          </cell>
          <cell r="CH187">
            <v>-77654.82560000103</v>
          </cell>
          <cell r="CI187">
            <v>-17500.826000000117</v>
          </cell>
          <cell r="CJ187">
            <v>-59804.19299999997</v>
          </cell>
          <cell r="CK187">
            <v>-76296.830000000075</v>
          </cell>
          <cell r="CL187">
            <v>-14309.123999999836</v>
          </cell>
          <cell r="CM187">
            <v>-78236.51099999994</v>
          </cell>
          <cell r="CN187">
            <v>-39490.161340000108</v>
          </cell>
          <cell r="CO187">
            <v>-37672.608299999963</v>
          </cell>
          <cell r="CP187">
            <v>37816.5637099999</v>
          </cell>
          <cell r="CQ187">
            <v>-5800.1145999999717</v>
          </cell>
          <cell r="CR187">
            <v>-805530.58876998723</v>
          </cell>
          <cell r="CS187">
            <v>-78126.410300000105</v>
          </cell>
          <cell r="CT187">
            <v>-23089.202499999665</v>
          </cell>
          <cell r="CU187">
            <v>-85343.511599999852</v>
          </cell>
          <cell r="CV187">
            <v>-80159.299000000581</v>
          </cell>
          <cell r="CW187">
            <v>-64322.132709998637</v>
          </cell>
          <cell r="CX187">
            <v>-98623.651000000536</v>
          </cell>
          <cell r="CY187">
            <v>-36874.81799999997</v>
          </cell>
          <cell r="CZ187">
            <v>-108538.46100000106</v>
          </cell>
          <cell r="DA187">
            <v>-42408.436959999613</v>
          </cell>
          <cell r="DB187">
            <v>-76437.982999999076</v>
          </cell>
          <cell r="DC187">
            <v>-104105.40430000052</v>
          </cell>
          <cell r="DD187">
            <v>-7501.2784000001848</v>
          </cell>
          <cell r="DE187">
            <v>-738516.85181999207</v>
          </cell>
          <cell r="DF187">
            <v>-76823.129699999467</v>
          </cell>
          <cell r="DG187">
            <v>-52931.128700000234</v>
          </cell>
          <cell r="DH187">
            <v>-90071.957000000402</v>
          </cell>
          <cell r="DI187">
            <v>-47576.055800000206</v>
          </cell>
          <cell r="DJ187">
            <v>-62034.571000000462</v>
          </cell>
          <cell r="DK187">
            <v>-99386.840000001714</v>
          </cell>
          <cell r="DL187">
            <v>-17177.663999998942</v>
          </cell>
          <cell r="DM187">
            <v>-104171.70999999903</v>
          </cell>
          <cell r="DN187">
            <v>-44773.812120000366</v>
          </cell>
          <cell r="DO187">
            <v>-84675.779999999329</v>
          </cell>
          <cell r="DP187">
            <v>-52970.746500001289</v>
          </cell>
          <cell r="DQ187">
            <v>-5923.4570000004023</v>
          </cell>
          <cell r="DR187">
            <v>-706576.1303999871</v>
          </cell>
          <cell r="DS187">
            <v>-81333.954700002447</v>
          </cell>
          <cell r="DT187">
            <v>-49621.072300000116</v>
          </cell>
          <cell r="DU187">
            <v>-93171.266999999993</v>
          </cell>
          <cell r="DV187">
            <v>-45235.479999999516</v>
          </cell>
          <cell r="DW187">
            <v>-79432.246999999508</v>
          </cell>
          <cell r="DX187">
            <v>-116925.125</v>
          </cell>
          <cell r="DY187">
            <v>-22045.003200000152</v>
          </cell>
          <cell r="DZ187">
            <v>-101783.14869999886</v>
          </cell>
          <cell r="EA187">
            <v>-21952.283899999689</v>
          </cell>
          <cell r="EB187">
            <v>-32353.376999999862</v>
          </cell>
          <cell r="EC187">
            <v>-46251.176600000821</v>
          </cell>
          <cell r="ED187">
            <v>-16471.995000001043</v>
          </cell>
        </row>
        <row r="189">
          <cell r="A189" t="str">
            <v>Total Purchased Power &amp; Net Interchange</v>
          </cell>
          <cell r="F189">
            <v>-24794.304000005126</v>
          </cell>
          <cell r="G189">
            <v>-24020.464999988675</v>
          </cell>
          <cell r="H189">
            <v>-32957.115049988031</v>
          </cell>
          <cell r="I189">
            <v>-27019.642999991775</v>
          </cell>
          <cell r="J189">
            <v>-41465.10000000149</v>
          </cell>
          <cell r="K189">
            <v>-22206.863200001419</v>
          </cell>
          <cell r="L189">
            <v>-6033.3189999982715</v>
          </cell>
          <cell r="M189">
            <v>-68739.417699992657</v>
          </cell>
          <cell r="N189">
            <v>-32976.328000001609</v>
          </cell>
          <cell r="O189">
            <v>-24997.101299993694</v>
          </cell>
          <cell r="P189">
            <v>-30475.630499996245</v>
          </cell>
          <cell r="Q189">
            <v>-32228.969999998808</v>
          </cell>
          <cell r="R189">
            <v>-454815.80910003185</v>
          </cell>
          <cell r="S189">
            <v>-64280.879999995232</v>
          </cell>
          <cell r="T189">
            <v>-54678.130999997258</v>
          </cell>
          <cell r="U189">
            <v>-53302.640000000596</v>
          </cell>
          <cell r="V189">
            <v>-29369.16099999845</v>
          </cell>
          <cell r="W189">
            <v>-33539.85000000149</v>
          </cell>
          <cell r="X189">
            <v>-35029.236000001431</v>
          </cell>
          <cell r="Y189">
            <v>-10984.956999994814</v>
          </cell>
          <cell r="Z189">
            <v>-76241.674699999392</v>
          </cell>
          <cell r="AA189">
            <v>-40658.597000002861</v>
          </cell>
          <cell r="AB189">
            <v>-38803.686000004411</v>
          </cell>
          <cell r="AC189">
            <v>-36848.056400001049</v>
          </cell>
          <cell r="AD189">
            <v>18921.060000002384</v>
          </cell>
          <cell r="AE189">
            <v>-580436.93324005604</v>
          </cell>
          <cell r="AF189">
            <v>-38937.193999998271</v>
          </cell>
          <cell r="AG189">
            <v>-82214.15000000596</v>
          </cell>
          <cell r="AH189">
            <v>-62629.440000005066</v>
          </cell>
          <cell r="AI189">
            <v>-37616.358999997377</v>
          </cell>
          <cell r="AJ189">
            <v>-54791.512999996543</v>
          </cell>
          <cell r="AK189">
            <v>-53332.332999996841</v>
          </cell>
          <cell r="AL189">
            <v>-4517.1014999970794</v>
          </cell>
          <cell r="AM189">
            <v>-79544.895000003278</v>
          </cell>
          <cell r="AN189">
            <v>-34211.133999995887</v>
          </cell>
          <cell r="AO189">
            <v>-60253.596000000834</v>
          </cell>
          <cell r="AP189">
            <v>-62442.135899998248</v>
          </cell>
          <cell r="AQ189">
            <v>-9947.0818400010467</v>
          </cell>
          <cell r="AR189">
            <v>-356291.34140002728</v>
          </cell>
          <cell r="AS189">
            <v>-20375.080000005662</v>
          </cell>
          <cell r="AT189">
            <v>-32386.380199998617</v>
          </cell>
          <cell r="AU189">
            <v>-70734.068999998271</v>
          </cell>
          <cell r="AV189">
            <v>-21615.661000005901</v>
          </cell>
          <cell r="AW189">
            <v>-40675.281999997795</v>
          </cell>
          <cell r="AX189">
            <v>-45878.039999999106</v>
          </cell>
          <cell r="AY189">
            <v>-22127.843000002205</v>
          </cell>
          <cell r="AZ189">
            <v>-60388.655000001192</v>
          </cell>
          <cell r="BA189">
            <v>-26082.325499996543</v>
          </cell>
          <cell r="BB189">
            <v>-26710.700300000608</v>
          </cell>
          <cell r="BC189">
            <v>-36427.612999998033</v>
          </cell>
          <cell r="BD189">
            <v>47110.307599999011</v>
          </cell>
          <cell r="BE189">
            <v>-362751.82084000111</v>
          </cell>
          <cell r="BF189">
            <v>-31501.179999999702</v>
          </cell>
          <cell r="BG189">
            <v>-45280.972999997437</v>
          </cell>
          <cell r="BH189">
            <v>-38524.340000003576</v>
          </cell>
          <cell r="BI189">
            <v>-17473.800999999046</v>
          </cell>
          <cell r="BJ189">
            <v>-42197.439299993217</v>
          </cell>
          <cell r="BK189">
            <v>-42436.167999997735</v>
          </cell>
          <cell r="BL189">
            <v>-21953.139999993145</v>
          </cell>
          <cell r="BM189">
            <v>-63024.226000003517</v>
          </cell>
          <cell r="BN189">
            <v>-27277.210239998996</v>
          </cell>
          <cell r="BO189">
            <v>-29636.52160000056</v>
          </cell>
          <cell r="BP189">
            <v>-40622.160700000823</v>
          </cell>
          <cell r="BQ189">
            <v>37175.338999994099</v>
          </cell>
          <cell r="BR189">
            <v>-348714.2011000514</v>
          </cell>
          <cell r="BS189">
            <v>-14126.461999997497</v>
          </cell>
          <cell r="BT189">
            <v>-41405.5</v>
          </cell>
          <cell r="BU189">
            <v>-34944.383000001311</v>
          </cell>
          <cell r="BV189">
            <v>-13935.588799998164</v>
          </cell>
          <cell r="BW189">
            <v>-38142.412299998105</v>
          </cell>
          <cell r="BX189">
            <v>-45760.544999994338</v>
          </cell>
          <cell r="BY189">
            <v>-29989.286999993026</v>
          </cell>
          <cell r="BZ189">
            <v>-67465.861999996006</v>
          </cell>
          <cell r="CA189">
            <v>-30029.08599999547</v>
          </cell>
          <cell r="CB189">
            <v>-30206.70000000298</v>
          </cell>
          <cell r="CC189">
            <v>-11521.655000001192</v>
          </cell>
          <cell r="CD189">
            <v>8813.2800000011921</v>
          </cell>
          <cell r="CE189">
            <v>-422466.28712999821</v>
          </cell>
          <cell r="CF189">
            <v>-14845.266000002623</v>
          </cell>
          <cell r="CG189">
            <v>-38672.391000002623</v>
          </cell>
          <cell r="CH189">
            <v>-77654.825599998236</v>
          </cell>
          <cell r="CI189">
            <v>-17500.825999997556</v>
          </cell>
          <cell r="CJ189">
            <v>-59804.193000003695</v>
          </cell>
          <cell r="CK189">
            <v>-76296.829999998212</v>
          </cell>
          <cell r="CL189">
            <v>-14309.123999997973</v>
          </cell>
          <cell r="CM189">
            <v>-78236.51099999994</v>
          </cell>
          <cell r="CN189">
            <v>-39490.161339998245</v>
          </cell>
          <cell r="CO189">
            <v>-37672.608300000429</v>
          </cell>
          <cell r="CP189">
            <v>37816.563710004091</v>
          </cell>
          <cell r="CQ189">
            <v>-5800.1146000027657</v>
          </cell>
          <cell r="CR189">
            <v>-805530.58876997232</v>
          </cell>
          <cell r="CS189">
            <v>-78126.410300001502</v>
          </cell>
          <cell r="CT189">
            <v>-23089.202500000596</v>
          </cell>
          <cell r="CU189">
            <v>-85343.511599995196</v>
          </cell>
          <cell r="CV189">
            <v>-80159.298999994993</v>
          </cell>
          <cell r="CW189">
            <v>-64322.132710002363</v>
          </cell>
          <cell r="CX189">
            <v>-98623.651000000536</v>
          </cell>
          <cell r="CY189">
            <v>-36874.817999996245</v>
          </cell>
          <cell r="CZ189">
            <v>-108538.46099999547</v>
          </cell>
          <cell r="DA189">
            <v>-42408.43696000427</v>
          </cell>
          <cell r="DB189">
            <v>-76437.982999995351</v>
          </cell>
          <cell r="DC189">
            <v>-104105.40430000424</v>
          </cell>
          <cell r="DD189">
            <v>-7501.2783999964595</v>
          </cell>
          <cell r="DE189">
            <v>-738516.85181987286</v>
          </cell>
          <cell r="DF189">
            <v>-76823.129699997604</v>
          </cell>
          <cell r="DG189">
            <v>-52931.128700003028</v>
          </cell>
          <cell r="DH189">
            <v>-90071.957000002265</v>
          </cell>
          <cell r="DI189">
            <v>-47576.055799998343</v>
          </cell>
          <cell r="DJ189">
            <v>-62034.570999994874</v>
          </cell>
          <cell r="DK189">
            <v>-99386.839999996126</v>
          </cell>
          <cell r="DL189">
            <v>-17177.66400000453</v>
          </cell>
          <cell r="DM189">
            <v>-104171.70999999344</v>
          </cell>
          <cell r="DN189">
            <v>-44773.812119998038</v>
          </cell>
          <cell r="DO189">
            <v>-84675.779999993742</v>
          </cell>
          <cell r="DP189">
            <v>-52970.746500000358</v>
          </cell>
          <cell r="DQ189">
            <v>-5923.457000002265</v>
          </cell>
          <cell r="DR189">
            <v>-706576.13040006161</v>
          </cell>
          <cell r="DS189">
            <v>-81333.954700000584</v>
          </cell>
          <cell r="DT189">
            <v>-49621.072300001979</v>
          </cell>
          <cell r="DU189">
            <v>-93171.267000004649</v>
          </cell>
          <cell r="DV189">
            <v>-45235.480000004172</v>
          </cell>
          <cell r="DW189">
            <v>-79432.24699999392</v>
          </cell>
          <cell r="DX189">
            <v>-116925.125</v>
          </cell>
          <cell r="DY189">
            <v>-22045.003199994564</v>
          </cell>
          <cell r="DZ189">
            <v>-101783.14869999886</v>
          </cell>
          <cell r="EA189">
            <v>-21952.283900000155</v>
          </cell>
          <cell r="EB189">
            <v>-32353.376999996603</v>
          </cell>
          <cell r="EC189">
            <v>-46251.176600001752</v>
          </cell>
          <cell r="ED189">
            <v>-16471.994999997318</v>
          </cell>
        </row>
        <row r="191">
          <cell r="A191" t="str">
            <v>Wheeling &amp; U. of F. Expense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-3.2425000000000637</v>
          </cell>
          <cell r="G194">
            <v>-1.7299000000000433</v>
          </cell>
          <cell r="H194">
            <v>0</v>
          </cell>
          <cell r="I194">
            <v>0</v>
          </cell>
          <cell r="J194">
            <v>0</v>
          </cell>
          <cell r="K194">
            <v>-42.680400000000077</v>
          </cell>
          <cell r="L194">
            <v>4.6670000000003711</v>
          </cell>
          <cell r="M194">
            <v>-39.514199999999619</v>
          </cell>
          <cell r="N194">
            <v>-17.583399999999983</v>
          </cell>
          <cell r="O194">
            <v>-3.4765000000000441</v>
          </cell>
          <cell r="P194">
            <v>22.005200000000059</v>
          </cell>
          <cell r="Q194">
            <v>-13.102300000000014</v>
          </cell>
          <cell r="R194">
            <v>-190.31868000000031</v>
          </cell>
          <cell r="S194">
            <v>-82.463100000000395</v>
          </cell>
          <cell r="T194">
            <v>-9.8226999999999407</v>
          </cell>
          <cell r="U194">
            <v>0</v>
          </cell>
          <cell r="V194">
            <v>0</v>
          </cell>
          <cell r="W194">
            <v>0</v>
          </cell>
          <cell r="X194">
            <v>-15.713780000000014</v>
          </cell>
          <cell r="Y194">
            <v>4.631600000000617</v>
          </cell>
          <cell r="Z194">
            <v>-16.555200000000696</v>
          </cell>
          <cell r="AA194">
            <v>-1.3523000000000138</v>
          </cell>
          <cell r="AB194">
            <v>0</v>
          </cell>
          <cell r="AC194">
            <v>-33.872799999999643</v>
          </cell>
          <cell r="AD194">
            <v>-35.170399999999972</v>
          </cell>
          <cell r="AE194">
            <v>-102.52565000000322</v>
          </cell>
          <cell r="AF194">
            <v>-28.674599999999828</v>
          </cell>
          <cell r="AG194">
            <v>8.6742999999996755</v>
          </cell>
          <cell r="AH194">
            <v>0</v>
          </cell>
          <cell r="AI194">
            <v>-6.4567499999999995</v>
          </cell>
          <cell r="AJ194">
            <v>0</v>
          </cell>
          <cell r="AK194">
            <v>-22.371499999999969</v>
          </cell>
          <cell r="AL194">
            <v>0</v>
          </cell>
          <cell r="AM194">
            <v>0</v>
          </cell>
          <cell r="AN194">
            <v>-10.787400000000162</v>
          </cell>
          <cell r="AO194">
            <v>0</v>
          </cell>
          <cell r="AP194">
            <v>-4.1183000000000902</v>
          </cell>
          <cell r="AQ194">
            <v>-38.791400000000067</v>
          </cell>
          <cell r="AR194">
            <v>-175.58109999999579</v>
          </cell>
          <cell r="AS194">
            <v>-27.33420000000001</v>
          </cell>
          <cell r="AT194">
            <v>-17.186000000000149</v>
          </cell>
          <cell r="AU194">
            <v>0</v>
          </cell>
          <cell r="AV194">
            <v>0</v>
          </cell>
          <cell r="AW194">
            <v>0</v>
          </cell>
          <cell r="AX194">
            <v>-16.720499999999902</v>
          </cell>
          <cell r="AY194">
            <v>0</v>
          </cell>
          <cell r="AZ194">
            <v>-28.716300000000047</v>
          </cell>
          <cell r="BA194">
            <v>-10.612499999999955</v>
          </cell>
          <cell r="BB194">
            <v>-16.174499999999995</v>
          </cell>
          <cell r="BC194">
            <v>-22.951399999999921</v>
          </cell>
          <cell r="BD194">
            <v>-35.885700000000043</v>
          </cell>
          <cell r="BE194">
            <v>-150.11478000000352</v>
          </cell>
          <cell r="BF194">
            <v>-26.761600000000044</v>
          </cell>
          <cell r="BG194">
            <v>-48.299399999999878</v>
          </cell>
          <cell r="BH194">
            <v>0</v>
          </cell>
          <cell r="BI194">
            <v>-18.801910000000021</v>
          </cell>
          <cell r="BJ194">
            <v>0</v>
          </cell>
          <cell r="BK194">
            <v>-4.7259500000000116</v>
          </cell>
          <cell r="BL194">
            <v>-24.461800000000039</v>
          </cell>
          <cell r="BM194">
            <v>-18.846999999999753</v>
          </cell>
          <cell r="BN194">
            <v>-2.5561999999999898</v>
          </cell>
          <cell r="BO194">
            <v>-5.6609200000000328</v>
          </cell>
          <cell r="BP194">
            <v>0</v>
          </cell>
          <cell r="BQ194">
            <v>0</v>
          </cell>
          <cell r="BR194">
            <v>-296.52899999998044</v>
          </cell>
          <cell r="BS194">
            <v>-4.0720000000001164</v>
          </cell>
          <cell r="BT194">
            <v>0</v>
          </cell>
          <cell r="BU194">
            <v>-115.07500000000073</v>
          </cell>
          <cell r="BV194">
            <v>-17.479999999999563</v>
          </cell>
          <cell r="BW194">
            <v>-108.36399999999776</v>
          </cell>
          <cell r="BX194">
            <v>0</v>
          </cell>
          <cell r="BY194">
            <v>0</v>
          </cell>
          <cell r="BZ194">
            <v>0</v>
          </cell>
          <cell r="CA194">
            <v>-51.538000000000466</v>
          </cell>
          <cell r="CB194">
            <v>0</v>
          </cell>
          <cell r="CC194">
            <v>0</v>
          </cell>
          <cell r="CD194">
            <v>0</v>
          </cell>
          <cell r="CE194">
            <v>-49.004999999946449</v>
          </cell>
          <cell r="CF194">
            <v>-0.48999999999796273</v>
          </cell>
          <cell r="CG194">
            <v>-42.55000000000291</v>
          </cell>
          <cell r="CH194">
            <v>0</v>
          </cell>
          <cell r="CI194">
            <v>-6.4060000000026776</v>
          </cell>
          <cell r="CJ194">
            <v>0</v>
          </cell>
          <cell r="CK194">
            <v>0</v>
          </cell>
          <cell r="CL194">
            <v>-23.964999999996508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24.405999999995402</v>
          </cell>
          <cell r="CR194">
            <v>-79.924000000057276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-2.2070000000021537</v>
          </cell>
          <cell r="CY194">
            <v>-19.173999999999069</v>
          </cell>
          <cell r="CZ194">
            <v>0</v>
          </cell>
          <cell r="DA194">
            <v>0</v>
          </cell>
          <cell r="DB194">
            <v>-1.4549999999981083</v>
          </cell>
          <cell r="DC194">
            <v>-41.699000000000524</v>
          </cell>
          <cell r="DD194">
            <v>-15.389000000002852</v>
          </cell>
          <cell r="DE194">
            <v>-312.4649999999674</v>
          </cell>
          <cell r="DF194">
            <v>-28.382999999997992</v>
          </cell>
          <cell r="DG194">
            <v>-32.072999999996682</v>
          </cell>
          <cell r="DH194">
            <v>-87.968000000000757</v>
          </cell>
          <cell r="DI194">
            <v>-38.589999999996508</v>
          </cell>
          <cell r="DJ194">
            <v>0</v>
          </cell>
          <cell r="DK194">
            <v>50.99199999999837</v>
          </cell>
          <cell r="DL194">
            <v>0</v>
          </cell>
          <cell r="DM194">
            <v>-41.745999999999185</v>
          </cell>
          <cell r="DN194">
            <v>-39.597999999998137</v>
          </cell>
          <cell r="DO194">
            <v>-23.793000000001484</v>
          </cell>
          <cell r="DP194">
            <v>-20.228000000002794</v>
          </cell>
          <cell r="DQ194">
            <v>-51.078000000001339</v>
          </cell>
          <cell r="DR194">
            <v>-80.501000000018394</v>
          </cell>
          <cell r="DS194">
            <v>-16.796000000002095</v>
          </cell>
          <cell r="DT194">
            <v>-56.890000000006694</v>
          </cell>
          <cell r="DU194">
            <v>-31.11699999999837</v>
          </cell>
          <cell r="DV194">
            <v>28.453999999997905</v>
          </cell>
          <cell r="DW194">
            <v>7.3830000000016298</v>
          </cell>
          <cell r="DX194">
            <v>0</v>
          </cell>
          <cell r="DY194">
            <v>-11.535000000003492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A196" t="str">
            <v>Total Wheeling &amp; U. of F. Expense</v>
          </cell>
          <cell r="F196">
            <v>-3.2424999997019768</v>
          </cell>
          <cell r="G196">
            <v>-1.7298999987542629</v>
          </cell>
          <cell r="H196">
            <v>0</v>
          </cell>
          <cell r="I196">
            <v>0</v>
          </cell>
          <cell r="J196">
            <v>0</v>
          </cell>
          <cell r="K196">
            <v>-42.680399999022484</v>
          </cell>
          <cell r="L196">
            <v>4.6669999994337559</v>
          </cell>
          <cell r="M196">
            <v>-39.514200000092387</v>
          </cell>
          <cell r="N196">
            <v>-17.583399999886751</v>
          </cell>
          <cell r="O196">
            <v>-3.4765000008046627</v>
          </cell>
          <cell r="P196">
            <v>22.005200000479817</v>
          </cell>
          <cell r="Q196">
            <v>-13.102299999445677</v>
          </cell>
          <cell r="R196">
            <v>-190.31867998838425</v>
          </cell>
          <cell r="S196">
            <v>-82.46309999935329</v>
          </cell>
          <cell r="T196">
            <v>-9.8226999994367361</v>
          </cell>
          <cell r="U196">
            <v>0</v>
          </cell>
          <cell r="V196">
            <v>0</v>
          </cell>
          <cell r="W196">
            <v>0</v>
          </cell>
          <cell r="X196">
            <v>-15.71377999894321</v>
          </cell>
          <cell r="Y196">
            <v>4.6316000018268824</v>
          </cell>
          <cell r="Z196">
            <v>-16.55519999936223</v>
          </cell>
          <cell r="AA196">
            <v>-1.3522999994456768</v>
          </cell>
          <cell r="AB196">
            <v>0</v>
          </cell>
          <cell r="AC196">
            <v>-33.872800000011921</v>
          </cell>
          <cell r="AD196">
            <v>-35.170399999246001</v>
          </cell>
          <cell r="AE196">
            <v>-102.52564999461174</v>
          </cell>
          <cell r="AF196">
            <v>-28.674599999561906</v>
          </cell>
          <cell r="AG196">
            <v>8.6743000000715256</v>
          </cell>
          <cell r="AH196">
            <v>0</v>
          </cell>
          <cell r="AI196">
            <v>-6.4567499998956919</v>
          </cell>
          <cell r="AJ196">
            <v>0</v>
          </cell>
          <cell r="AK196">
            <v>-22.371500000357628</v>
          </cell>
          <cell r="AL196">
            <v>0</v>
          </cell>
          <cell r="AM196">
            <v>0</v>
          </cell>
          <cell r="AN196">
            <v>-10.787399999797344</v>
          </cell>
          <cell r="AO196">
            <v>0</v>
          </cell>
          <cell r="AP196">
            <v>-4.118300000205636</v>
          </cell>
          <cell r="AQ196">
            <v>-38.791400000452995</v>
          </cell>
          <cell r="AR196">
            <v>-175.58110000193119</v>
          </cell>
          <cell r="AS196">
            <v>-27.33420000039041</v>
          </cell>
          <cell r="AT196">
            <v>-17.185999998822808</v>
          </cell>
          <cell r="AU196">
            <v>0</v>
          </cell>
          <cell r="AV196">
            <v>0</v>
          </cell>
          <cell r="AW196">
            <v>0</v>
          </cell>
          <cell r="AX196">
            <v>-16.720499999821186</v>
          </cell>
          <cell r="AY196">
            <v>0</v>
          </cell>
          <cell r="AZ196">
            <v>-28.716299999505281</v>
          </cell>
          <cell r="BA196">
            <v>-10.612499998882413</v>
          </cell>
          <cell r="BB196">
            <v>-16.174499999731779</v>
          </cell>
          <cell r="BC196">
            <v>-22.951399998739362</v>
          </cell>
          <cell r="BD196">
            <v>-35.885700000450015</v>
          </cell>
          <cell r="BE196">
            <v>-150.11478000879288</v>
          </cell>
          <cell r="BF196">
            <v>-26.761600000783801</v>
          </cell>
          <cell r="BG196">
            <v>-48.299399999901652</v>
          </cell>
          <cell r="BH196">
            <v>0</v>
          </cell>
          <cell r="BI196">
            <v>-18.801909999921918</v>
          </cell>
          <cell r="BJ196">
            <v>0</v>
          </cell>
          <cell r="BK196">
            <v>-4.7259500008076429</v>
          </cell>
          <cell r="BL196">
            <v>-24.461799999698997</v>
          </cell>
          <cell r="BM196">
            <v>-18.847000000998378</v>
          </cell>
          <cell r="BN196">
            <v>-2.5562000013887882</v>
          </cell>
          <cell r="BO196">
            <v>-5.6609199997037649</v>
          </cell>
          <cell r="BP196">
            <v>0</v>
          </cell>
          <cell r="BQ196">
            <v>0</v>
          </cell>
          <cell r="BR196">
            <v>-296.5290000140667</v>
          </cell>
          <cell r="BS196">
            <v>-4.0719999987632036</v>
          </cell>
          <cell r="BT196">
            <v>0</v>
          </cell>
          <cell r="BU196">
            <v>-115.07499999925494</v>
          </cell>
          <cell r="BV196">
            <v>-17.480000000447035</v>
          </cell>
          <cell r="BW196">
            <v>-108.3640000000596</v>
          </cell>
          <cell r="BX196">
            <v>0</v>
          </cell>
          <cell r="BY196">
            <v>0</v>
          </cell>
          <cell r="BZ196">
            <v>0</v>
          </cell>
          <cell r="CA196">
            <v>-51.53800000064075</v>
          </cell>
          <cell r="CB196">
            <v>0</v>
          </cell>
          <cell r="CC196">
            <v>0</v>
          </cell>
          <cell r="CD196">
            <v>0</v>
          </cell>
          <cell r="CE196">
            <v>-49.004999995231628</v>
          </cell>
          <cell r="CF196">
            <v>-0.49000000022351742</v>
          </cell>
          <cell r="CG196">
            <v>-42.550000000745058</v>
          </cell>
          <cell r="CH196">
            <v>0</v>
          </cell>
          <cell r="CI196">
            <v>-6.4060000013560057</v>
          </cell>
          <cell r="CJ196">
            <v>0</v>
          </cell>
          <cell r="CK196">
            <v>0</v>
          </cell>
          <cell r="CL196">
            <v>-23.964999999850988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24.405999999493361</v>
          </cell>
          <cell r="CR196">
            <v>-79.92399999499321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-2.2069999985396862</v>
          </cell>
          <cell r="CY196">
            <v>-19.174000000581145</v>
          </cell>
          <cell r="CZ196">
            <v>0</v>
          </cell>
          <cell r="DA196">
            <v>0</v>
          </cell>
          <cell r="DB196">
            <v>-1.4550000000745058</v>
          </cell>
          <cell r="DC196">
            <v>-41.698999999091029</v>
          </cell>
          <cell r="DD196">
            <v>-15.389000000432134</v>
          </cell>
          <cell r="DE196">
            <v>-312.46500000357628</v>
          </cell>
          <cell r="DF196">
            <v>-28.382999999448657</v>
          </cell>
          <cell r="DG196">
            <v>-32.073000000789762</v>
          </cell>
          <cell r="DH196">
            <v>-87.968000000342727</v>
          </cell>
          <cell r="DI196">
            <v>-38.589999999850988</v>
          </cell>
          <cell r="DJ196">
            <v>0</v>
          </cell>
          <cell r="DK196">
            <v>50.992000000551343</v>
          </cell>
          <cell r="DL196">
            <v>0</v>
          </cell>
          <cell r="DM196">
            <v>-41.746000001206994</v>
          </cell>
          <cell r="DN196">
            <v>-39.598000001162291</v>
          </cell>
          <cell r="DO196">
            <v>-23.793000001460314</v>
          </cell>
          <cell r="DP196">
            <v>-20.228000000119209</v>
          </cell>
          <cell r="DQ196">
            <v>-51.07799999974668</v>
          </cell>
          <cell r="DR196">
            <v>-80.501000016927719</v>
          </cell>
          <cell r="DS196">
            <v>-16.796000000089407</v>
          </cell>
          <cell r="DT196">
            <v>-56.890000000596046</v>
          </cell>
          <cell r="DU196">
            <v>-31.117000000551343</v>
          </cell>
          <cell r="DV196">
            <v>28.453999999910593</v>
          </cell>
          <cell r="DW196">
            <v>7.382999999448657</v>
          </cell>
          <cell r="DX196">
            <v>0</v>
          </cell>
          <cell r="DY196">
            <v>-11.535000000149012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8">
          <cell r="A198" t="str">
            <v>Coal Fuel Burn Expense</v>
          </cell>
        </row>
        <row r="199">
          <cell r="F199">
            <v>-8788.9433636320755</v>
          </cell>
          <cell r="G199">
            <v>-6149.2974245282821</v>
          </cell>
          <cell r="H199">
            <v>-962.34343378478661</v>
          </cell>
          <cell r="I199">
            <v>-1538.1868528826162</v>
          </cell>
          <cell r="J199">
            <v>-164.9905549697578</v>
          </cell>
          <cell r="K199">
            <v>-190.96692770766094</v>
          </cell>
          <cell r="L199">
            <v>-887.8643025746569</v>
          </cell>
          <cell r="M199">
            <v>-2826.9599393969402</v>
          </cell>
          <cell r="N199">
            <v>-1492.8296707971022</v>
          </cell>
          <cell r="O199">
            <v>-829.62040432635695</v>
          </cell>
          <cell r="P199">
            <v>-6733.5628707245924</v>
          </cell>
          <cell r="Q199">
            <v>-3537.6572622805834</v>
          </cell>
          <cell r="R199">
            <v>-30011.817080713809</v>
          </cell>
          <cell r="S199">
            <v>-7861.7726736096665</v>
          </cell>
          <cell r="T199">
            <v>-5639.590192603413</v>
          </cell>
          <cell r="U199">
            <v>-1889.6180630521849</v>
          </cell>
          <cell r="V199">
            <v>-1714.3685294166207</v>
          </cell>
          <cell r="W199">
            <v>-510.02965418668464</v>
          </cell>
          <cell r="X199">
            <v>0</v>
          </cell>
          <cell r="Y199">
            <v>88.21004674769938</v>
          </cell>
          <cell r="Z199">
            <v>-503.13171214330941</v>
          </cell>
          <cell r="AA199">
            <v>-372.2798418472521</v>
          </cell>
          <cell r="AB199">
            <v>-1634.8122645057738</v>
          </cell>
          <cell r="AC199">
            <v>-5192.2691024555825</v>
          </cell>
          <cell r="AD199">
            <v>-4782.1550936386921</v>
          </cell>
          <cell r="AE199">
            <v>-30426.673618517816</v>
          </cell>
          <cell r="AF199">
            <v>-6904.7648320803419</v>
          </cell>
          <cell r="AG199">
            <v>-6381.9215934290551</v>
          </cell>
          <cell r="AH199">
            <v>-2817.7477467749268</v>
          </cell>
          <cell r="AI199">
            <v>-3062.2443375494331</v>
          </cell>
          <cell r="AJ199">
            <v>-352.94613677123562</v>
          </cell>
          <cell r="AK199">
            <v>-669.88616185076535</v>
          </cell>
          <cell r="AL199">
            <v>-191.67325326148421</v>
          </cell>
          <cell r="AM199">
            <v>-353.37734769005328</v>
          </cell>
          <cell r="AN199">
            <v>-353.80855860793963</v>
          </cell>
          <cell r="AO199">
            <v>-1711.2605299679562</v>
          </cell>
          <cell r="AP199">
            <v>-4003.1465616626665</v>
          </cell>
          <cell r="AQ199">
            <v>-3623.8965588635765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-10.230429332936183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-89.444431705400348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-89.444431705807801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-3061.004789236933</v>
          </cell>
          <cell r="AS200">
            <v>0</v>
          </cell>
          <cell r="AT200">
            <v>-156.97833534551319</v>
          </cell>
          <cell r="AU200">
            <v>-104.40972356079146</v>
          </cell>
          <cell r="AV200">
            <v>-1305.1215445080306</v>
          </cell>
          <cell r="AW200">
            <v>-227.76947514212225</v>
          </cell>
          <cell r="AX200">
            <v>-103.48014021525159</v>
          </cell>
          <cell r="AY200">
            <v>0</v>
          </cell>
          <cell r="AZ200">
            <v>0</v>
          </cell>
          <cell r="BA200">
            <v>-214.88194719911553</v>
          </cell>
          <cell r="BB200">
            <v>-632.52084144158289</v>
          </cell>
          <cell r="BC200">
            <v>-315.84278182638809</v>
          </cell>
          <cell r="BD200">
            <v>0</v>
          </cell>
          <cell r="BE200">
            <v>-834.28377588652074</v>
          </cell>
          <cell r="BF200">
            <v>0</v>
          </cell>
          <cell r="BG200">
            <v>0</v>
          </cell>
          <cell r="BH200">
            <v>-89.719497427111492</v>
          </cell>
          <cell r="BI200">
            <v>-476.9794152174145</v>
          </cell>
          <cell r="BJ200">
            <v>-89.221370249055326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-178.36349299247377</v>
          </cell>
          <cell r="BP200">
            <v>0</v>
          </cell>
          <cell r="BQ200">
            <v>0</v>
          </cell>
          <cell r="BR200">
            <v>-630.44666544534266</v>
          </cell>
          <cell r="BS200">
            <v>0</v>
          </cell>
          <cell r="BT200">
            <v>0</v>
          </cell>
          <cell r="BU200">
            <v>0</v>
          </cell>
          <cell r="BV200">
            <v>-360.39710653736256</v>
          </cell>
          <cell r="BW200">
            <v>-88.881016629864462</v>
          </cell>
          <cell r="BX200">
            <v>-91.386821567779407</v>
          </cell>
          <cell r="BY200">
            <v>0</v>
          </cell>
          <cell r="BZ200">
            <v>0</v>
          </cell>
          <cell r="CA200">
            <v>0</v>
          </cell>
          <cell r="CB200">
            <v>-89.781720708822832</v>
          </cell>
          <cell r="CC200">
            <v>0</v>
          </cell>
          <cell r="CD200">
            <v>0</v>
          </cell>
          <cell r="CE200">
            <v>-447.72162587754428</v>
          </cell>
          <cell r="CF200">
            <v>0</v>
          </cell>
          <cell r="CG200">
            <v>0</v>
          </cell>
          <cell r="CH200">
            <v>-55.947535592131317</v>
          </cell>
          <cell r="CI200">
            <v>-391.77409028634429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574.87538316473365</v>
          </cell>
          <cell r="DF200">
            <v>0</v>
          </cell>
          <cell r="DG200">
            <v>0</v>
          </cell>
          <cell r="DH200">
            <v>0</v>
          </cell>
          <cell r="DI200">
            <v>574.87538316426799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-97.369040887802839</v>
          </cell>
          <cell r="DS200">
            <v>0</v>
          </cell>
          <cell r="DT200">
            <v>0</v>
          </cell>
          <cell r="DU200">
            <v>0</v>
          </cell>
          <cell r="DV200">
            <v>-97.369040886638686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-52.489407752873376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-101.75067817419767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-101.75067817326635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-2096.5499863699079</v>
          </cell>
          <cell r="AS201">
            <v>0</v>
          </cell>
          <cell r="AT201">
            <v>-138.73681099293754</v>
          </cell>
          <cell r="AU201">
            <v>0</v>
          </cell>
          <cell r="AV201">
            <v>-1497.9922902048565</v>
          </cell>
          <cell r="AW201">
            <v>-354.15392053010873</v>
          </cell>
          <cell r="AX201">
            <v>-105.66696464922279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-1370.1266968026757</v>
          </cell>
          <cell r="BF201">
            <v>0</v>
          </cell>
          <cell r="BG201">
            <v>-111.65237219794653</v>
          </cell>
          <cell r="BH201">
            <v>0</v>
          </cell>
          <cell r="BI201">
            <v>-934.30854084761813</v>
          </cell>
          <cell r="BJ201">
            <v>-217.31695182179101</v>
          </cell>
          <cell r="BK201">
            <v>-106.84883193299174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-292.34039065148681</v>
          </cell>
          <cell r="J202">
            <v>-431.84738610871136</v>
          </cell>
          <cell r="K202">
            <v>-1864.4353579590097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-1349.1673821955919</v>
          </cell>
          <cell r="S202">
            <v>0</v>
          </cell>
          <cell r="T202">
            <v>0</v>
          </cell>
          <cell r="U202">
            <v>0</v>
          </cell>
          <cell r="V202">
            <v>-574.39429990109056</v>
          </cell>
          <cell r="W202">
            <v>-93.597165585495532</v>
          </cell>
          <cell r="X202">
            <v>-681.17591671831906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-228.91390088200569</v>
          </cell>
          <cell r="AF202">
            <v>0</v>
          </cell>
          <cell r="AG202">
            <v>0</v>
          </cell>
          <cell r="AH202">
            <v>0</v>
          </cell>
          <cell r="AI202">
            <v>-228.91390089131892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-10635.388430774212</v>
          </cell>
          <cell r="AS202">
            <v>0</v>
          </cell>
          <cell r="AT202">
            <v>-225.1729518212378</v>
          </cell>
          <cell r="AU202">
            <v>-115.89750819839537</v>
          </cell>
          <cell r="AV202">
            <v>-4497.2693403204903</v>
          </cell>
          <cell r="AW202">
            <v>-4712.0768268005922</v>
          </cell>
          <cell r="AX202">
            <v>-423.67559545300901</v>
          </cell>
          <cell r="AY202">
            <v>0</v>
          </cell>
          <cell r="AZ202">
            <v>0</v>
          </cell>
          <cell r="BA202">
            <v>-194.2927400348708</v>
          </cell>
          <cell r="BB202">
            <v>-467.00346814375371</v>
          </cell>
          <cell r="BC202">
            <v>0</v>
          </cell>
          <cell r="BD202">
            <v>0</v>
          </cell>
          <cell r="BE202">
            <v>-7327.806097432971</v>
          </cell>
          <cell r="BF202">
            <v>0</v>
          </cell>
          <cell r="BG202">
            <v>0</v>
          </cell>
          <cell r="BH202">
            <v>-107.30873021949083</v>
          </cell>
          <cell r="BI202">
            <v>-3897.5726969009265</v>
          </cell>
          <cell r="BJ202">
            <v>-3247.0839664554223</v>
          </cell>
          <cell r="BK202">
            <v>-75.840703866444528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-7141.4522271305323</v>
          </cell>
          <cell r="BS202">
            <v>0</v>
          </cell>
          <cell r="BT202">
            <v>0</v>
          </cell>
          <cell r="BU202">
            <v>-450.36005455814302</v>
          </cell>
          <cell r="BV202">
            <v>-3111.4515825575218</v>
          </cell>
          <cell r="BW202">
            <v>-2791.3637783396989</v>
          </cell>
          <cell r="BX202">
            <v>-788.27681167889386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-1698.3708631545305</v>
          </cell>
          <cell r="CF202">
            <v>0</v>
          </cell>
          <cell r="CG202">
            <v>0</v>
          </cell>
          <cell r="CH202">
            <v>-7.097798558883369</v>
          </cell>
          <cell r="CI202">
            <v>-592.72633045259863</v>
          </cell>
          <cell r="CJ202">
            <v>-780.90220341552049</v>
          </cell>
          <cell r="CK202">
            <v>-223.92952942941338</v>
          </cell>
          <cell r="CL202">
            <v>0</v>
          </cell>
          <cell r="CM202">
            <v>0</v>
          </cell>
          <cell r="CN202">
            <v>0</v>
          </cell>
          <cell r="CO202">
            <v>-93.715001304633915</v>
          </cell>
          <cell r="CP202">
            <v>0</v>
          </cell>
          <cell r="CQ202">
            <v>0</v>
          </cell>
          <cell r="CR202">
            <v>-349.75605367124081</v>
          </cell>
          <cell r="CS202">
            <v>0</v>
          </cell>
          <cell r="CT202">
            <v>0</v>
          </cell>
          <cell r="CU202">
            <v>-3.455599682405591</v>
          </cell>
          <cell r="CV202">
            <v>0</v>
          </cell>
          <cell r="CW202">
            <v>-346.30045399069786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136.60607813298702</v>
          </cell>
          <cell r="DF202">
            <v>0</v>
          </cell>
          <cell r="DG202">
            <v>0</v>
          </cell>
          <cell r="DH202">
            <v>0</v>
          </cell>
          <cell r="DI202">
            <v>257.99159925244749</v>
          </cell>
          <cell r="DJ202">
            <v>-121.3855211166665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-1121.1946503371</v>
          </cell>
          <cell r="DS202">
            <v>0</v>
          </cell>
          <cell r="DT202">
            <v>0</v>
          </cell>
          <cell r="DU202">
            <v>0</v>
          </cell>
          <cell r="DV202">
            <v>-869.28479293175042</v>
          </cell>
          <cell r="DW202">
            <v>-251.90985741093755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-713.06516962125897</v>
          </cell>
          <cell r="G203">
            <v>-566.40609287784901</v>
          </cell>
          <cell r="H203">
            <v>-170.16123868105933</v>
          </cell>
          <cell r="I203">
            <v>-299.60268745163921</v>
          </cell>
          <cell r="J203">
            <v>0</v>
          </cell>
          <cell r="K203">
            <v>-669.13328457309399</v>
          </cell>
          <cell r="L203">
            <v>135.56637552322354</v>
          </cell>
          <cell r="M203">
            <v>-693.33372806245461</v>
          </cell>
          <cell r="N203">
            <v>-309.69784359796904</v>
          </cell>
          <cell r="O203">
            <v>-365.28105510747992</v>
          </cell>
          <cell r="P203">
            <v>-1564.908809903427</v>
          </cell>
          <cell r="Q203">
            <v>-1064.0214774697088</v>
          </cell>
          <cell r="R203">
            <v>-8991.4782400391996</v>
          </cell>
          <cell r="S203">
            <v>-2359.0370818136726</v>
          </cell>
          <cell r="T203">
            <v>-782.97494036797434</v>
          </cell>
          <cell r="U203">
            <v>-178.3943697665818</v>
          </cell>
          <cell r="V203">
            <v>-91.176121149212122</v>
          </cell>
          <cell r="W203">
            <v>-52.156885666307062</v>
          </cell>
          <cell r="X203">
            <v>-318.24610650201794</v>
          </cell>
          <cell r="Y203">
            <v>85.767719417111948</v>
          </cell>
          <cell r="Z203">
            <v>-545.17103893472813</v>
          </cell>
          <cell r="AA203">
            <v>-72.008413862204179</v>
          </cell>
          <cell r="AB203">
            <v>-335.79750982299447</v>
          </cell>
          <cell r="AC203">
            <v>-1701.4293080255156</v>
          </cell>
          <cell r="AD203">
            <v>-2640.8541835471988</v>
          </cell>
          <cell r="AE203">
            <v>-8642.351247118786</v>
          </cell>
          <cell r="AF203">
            <v>-2722.8366387761198</v>
          </cell>
          <cell r="AG203">
            <v>-852.06459374865517</v>
          </cell>
          <cell r="AH203">
            <v>-187.40455830341671</v>
          </cell>
          <cell r="AI203">
            <v>-279.53817561874166</v>
          </cell>
          <cell r="AJ203">
            <v>0</v>
          </cell>
          <cell r="AK203">
            <v>-543.47321907943115</v>
          </cell>
          <cell r="AL203">
            <v>-4.5258310681674629</v>
          </cell>
          <cell r="AM203">
            <v>-10.98502686410211</v>
          </cell>
          <cell r="AN203">
            <v>-124.50429447903298</v>
          </cell>
          <cell r="AO203">
            <v>-729.05426292330958</v>
          </cell>
          <cell r="AP203">
            <v>-1711.5111255503725</v>
          </cell>
          <cell r="AQ203">
            <v>-1476.4535207098816</v>
          </cell>
          <cell r="AR203">
            <v>-10866.34987555258</v>
          </cell>
          <cell r="AS203">
            <v>-1414.746562900953</v>
          </cell>
          <cell r="AT203">
            <v>-513.99914359836839</v>
          </cell>
          <cell r="AU203">
            <v>-641.87447049515322</v>
          </cell>
          <cell r="AV203">
            <v>-320.7175181908533</v>
          </cell>
          <cell r="AW203">
            <v>0</v>
          </cell>
          <cell r="AX203">
            <v>-1090.7679810289992</v>
          </cell>
          <cell r="AY203">
            <v>-525.23940564796794</v>
          </cell>
          <cell r="AZ203">
            <v>-1384.7262745467015</v>
          </cell>
          <cell r="BA203">
            <v>-444.86921918264125</v>
          </cell>
          <cell r="BB203">
            <v>-668.19426105567254</v>
          </cell>
          <cell r="BC203">
            <v>-1648.7799202654278</v>
          </cell>
          <cell r="BD203">
            <v>-2212.4351186383283</v>
          </cell>
          <cell r="BE203">
            <v>-10337.768893461674</v>
          </cell>
          <cell r="BF203">
            <v>-1528.860144384671</v>
          </cell>
          <cell r="BG203">
            <v>-1722.5736189483432</v>
          </cell>
          <cell r="BH203">
            <v>-659.48880934843328</v>
          </cell>
          <cell r="BI203">
            <v>-1531.1145997887943</v>
          </cell>
          <cell r="BJ203">
            <v>0</v>
          </cell>
          <cell r="BK203">
            <v>-950.19234920153394</v>
          </cell>
          <cell r="BL203">
            <v>-753.30324390740134</v>
          </cell>
          <cell r="BM203">
            <v>-1954.418903734535</v>
          </cell>
          <cell r="BN203">
            <v>-192.64685050141998</v>
          </cell>
          <cell r="BO203">
            <v>-1045.1703736467753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-546.72777549549937</v>
          </cell>
          <cell r="G204">
            <v>-4498.0398435909301</v>
          </cell>
          <cell r="H204">
            <v>-17404.082439376041</v>
          </cell>
          <cell r="I204">
            <v>-24614.491016674787</v>
          </cell>
          <cell r="J204">
            <v>-19121.518928037956</v>
          </cell>
          <cell r="K204">
            <v>-23634.022469397634</v>
          </cell>
          <cell r="L204">
            <v>-15873.312732448801</v>
          </cell>
          <cell r="M204">
            <v>-5722.5194802116603</v>
          </cell>
          <cell r="N204">
            <v>-15117.286742243916</v>
          </cell>
          <cell r="O204">
            <v>-27879.202843835577</v>
          </cell>
          <cell r="P204">
            <v>-5815.9379516579211</v>
          </cell>
          <cell r="Q204">
            <v>-1618.7430215664208</v>
          </cell>
          <cell r="R204">
            <v>-185487.77285274863</v>
          </cell>
          <cell r="S204">
            <v>-770.62240088917315</v>
          </cell>
          <cell r="T204">
            <v>-3451.6956616938114</v>
          </cell>
          <cell r="U204">
            <v>-10925.001214591786</v>
          </cell>
          <cell r="V204">
            <v>-17927.620995444246</v>
          </cell>
          <cell r="W204">
            <v>-27202.624404264614</v>
          </cell>
          <cell r="X204">
            <v>-23909.555735656992</v>
          </cell>
          <cell r="Y204">
            <v>-9106.5055220648646</v>
          </cell>
          <cell r="Z204">
            <v>-9758.6771988645196</v>
          </cell>
          <cell r="AA204">
            <v>-29546.701891556382</v>
          </cell>
          <cell r="AB204">
            <v>-25073.974842077121</v>
          </cell>
          <cell r="AC204">
            <v>-9507.7486912477762</v>
          </cell>
          <cell r="AD204">
            <v>-18307.044294400141</v>
          </cell>
          <cell r="AE204">
            <v>-193481.50476011634</v>
          </cell>
          <cell r="AF204">
            <v>-7211.052407944575</v>
          </cell>
          <cell r="AG204">
            <v>-2053.503009930253</v>
          </cell>
          <cell r="AH204">
            <v>-10056.73667685315</v>
          </cell>
          <cell r="AI204">
            <v>-22410.534650607035</v>
          </cell>
          <cell r="AJ204">
            <v>-28914.704070834443</v>
          </cell>
          <cell r="AK204">
            <v>-34040.883443463594</v>
          </cell>
          <cell r="AL204">
            <v>-13386.541506035253</v>
          </cell>
          <cell r="AM204">
            <v>-16135.119685139507</v>
          </cell>
          <cell r="AN204">
            <v>-34394.941763661802</v>
          </cell>
          <cell r="AO204">
            <v>-15476.525388186797</v>
          </cell>
          <cell r="AP204">
            <v>-5730.6691875997931</v>
          </cell>
          <cell r="AQ204">
            <v>-3670.2929698601365</v>
          </cell>
          <cell r="AR204">
            <v>-217874.40093252063</v>
          </cell>
          <cell r="AS204">
            <v>-26333.762507796288</v>
          </cell>
          <cell r="AT204">
            <v>-19876.355406766757</v>
          </cell>
          <cell r="AU204">
            <v>-10549.509869600646</v>
          </cell>
          <cell r="AV204">
            <v>-6720.3935401914641</v>
          </cell>
          <cell r="AW204">
            <v>-15057.432118881494</v>
          </cell>
          <cell r="AX204">
            <v>-13215.529139429331</v>
          </cell>
          <cell r="AY204">
            <v>-7432.8595749419183</v>
          </cell>
          <cell r="AZ204">
            <v>-23939.557301329449</v>
          </cell>
          <cell r="BA204">
            <v>-26749.428464613855</v>
          </cell>
          <cell r="BB204">
            <v>-24151.995996709913</v>
          </cell>
          <cell r="BC204">
            <v>-19579.478566877544</v>
          </cell>
          <cell r="BD204">
            <v>-24268.098445406184</v>
          </cell>
          <cell r="BE204">
            <v>-287384.16003277898</v>
          </cell>
          <cell r="BF204">
            <v>-26631.840246036649</v>
          </cell>
          <cell r="BG204">
            <v>-21872.131482990459</v>
          </cell>
          <cell r="BH204">
            <v>-21117.139107721858</v>
          </cell>
          <cell r="BI204">
            <v>-17612.799825527705</v>
          </cell>
          <cell r="BJ204">
            <v>-16217.198277482763</v>
          </cell>
          <cell r="BK204">
            <v>-25108.180102253333</v>
          </cell>
          <cell r="BL204">
            <v>-9198.6781728714705</v>
          </cell>
          <cell r="BM204">
            <v>-21982.601783946157</v>
          </cell>
          <cell r="BN204">
            <v>-31689.759535284713</v>
          </cell>
          <cell r="BO204">
            <v>-29780.935497820377</v>
          </cell>
          <cell r="BP204">
            <v>-29784.69030232355</v>
          </cell>
          <cell r="BQ204">
            <v>-36388.205698512495</v>
          </cell>
          <cell r="BR204">
            <v>-281422.71247860789</v>
          </cell>
          <cell r="BS204">
            <v>-28039.621287541464</v>
          </cell>
          <cell r="BT204">
            <v>-27703.207851300016</v>
          </cell>
          <cell r="BU204">
            <v>-15365.770404574461</v>
          </cell>
          <cell r="BV204">
            <v>-14409.287230256945</v>
          </cell>
          <cell r="BW204">
            <v>-17093.025927854702</v>
          </cell>
          <cell r="BX204">
            <v>-14424.159601088613</v>
          </cell>
          <cell r="BY204">
            <v>-7632.6475984789431</v>
          </cell>
          <cell r="BZ204">
            <v>-26885.737481987104</v>
          </cell>
          <cell r="CA204">
            <v>-34574.28397770226</v>
          </cell>
          <cell r="CB204">
            <v>-29225.126732029021</v>
          </cell>
          <cell r="CC204">
            <v>-34428.212406840175</v>
          </cell>
          <cell r="CD204">
            <v>-31641.631978975609</v>
          </cell>
          <cell r="CE204">
            <v>-150748.80125644803</v>
          </cell>
          <cell r="CF204">
            <v>-27002.079081878066</v>
          </cell>
          <cell r="CG204">
            <v>-30560.043710693717</v>
          </cell>
          <cell r="CH204">
            <v>-17102.018027013168</v>
          </cell>
          <cell r="CI204">
            <v>-19557.994711777195</v>
          </cell>
          <cell r="CJ204">
            <v>-18300.573642851785</v>
          </cell>
          <cell r="CK204">
            <v>-21160.318177070469</v>
          </cell>
          <cell r="CL204">
            <v>-15723.491599198431</v>
          </cell>
          <cell r="CM204">
            <v>-21504.012436045334</v>
          </cell>
          <cell r="CN204">
            <v>-37246.042695270851</v>
          </cell>
          <cell r="CO204">
            <v>-28087.736341139302</v>
          </cell>
          <cell r="CP204">
            <v>46364.980434291065</v>
          </cell>
          <cell r="CQ204">
            <v>39130.528732202947</v>
          </cell>
          <cell r="CR204">
            <v>-254220.08140188456</v>
          </cell>
          <cell r="CS204">
            <v>-60684.727565024048</v>
          </cell>
          <cell r="CT204">
            <v>-37472.880916118622</v>
          </cell>
          <cell r="CU204">
            <v>-18277.761997541413</v>
          </cell>
          <cell r="CV204">
            <v>-19384.232361294329</v>
          </cell>
          <cell r="CW204">
            <v>-28033.090130034834</v>
          </cell>
          <cell r="CX204">
            <v>-24189.594492539763</v>
          </cell>
          <cell r="CY204">
            <v>-1285.9714104942977</v>
          </cell>
          <cell r="CZ204">
            <v>-3378.3392579481006</v>
          </cell>
          <cell r="DA204">
            <v>-19749.503408670425</v>
          </cell>
          <cell r="DB204">
            <v>-19463.848075853661</v>
          </cell>
          <cell r="DC204">
            <v>-10500.079856086522</v>
          </cell>
          <cell r="DD204">
            <v>-11800.051930293441</v>
          </cell>
          <cell r="DE204">
            <v>-209593.807659477</v>
          </cell>
          <cell r="DF204">
            <v>-14082.726608727127</v>
          </cell>
          <cell r="DG204">
            <v>-23977.24893761985</v>
          </cell>
          <cell r="DH204">
            <v>-19615.954060597345</v>
          </cell>
          <cell r="DI204">
            <v>-23386.766330003738</v>
          </cell>
          <cell r="DJ204">
            <v>-29286.760993860662</v>
          </cell>
          <cell r="DK204">
            <v>-23334.671101726592</v>
          </cell>
          <cell r="DL204">
            <v>-817.76904712244868</v>
          </cell>
          <cell r="DM204">
            <v>-2491.1181941330433</v>
          </cell>
          <cell r="DN204">
            <v>-22481.821800084785</v>
          </cell>
          <cell r="DO204">
            <v>-16223.462380418554</v>
          </cell>
          <cell r="DP204">
            <v>-21171.878882586956</v>
          </cell>
          <cell r="DQ204">
            <v>-12723.629322614521</v>
          </cell>
          <cell r="DR204">
            <v>-194574.37543413043</v>
          </cell>
          <cell r="DS204">
            <v>-10406.581745576113</v>
          </cell>
          <cell r="DT204">
            <v>-22629.669597338885</v>
          </cell>
          <cell r="DU204">
            <v>-16954.272318929434</v>
          </cell>
          <cell r="DV204">
            <v>-24751.295328039676</v>
          </cell>
          <cell r="DW204">
            <v>-26077.284493744373</v>
          </cell>
          <cell r="DX204">
            <v>-10570.446272227913</v>
          </cell>
          <cell r="DY204">
            <v>-574.27949089556932</v>
          </cell>
          <cell r="DZ204">
            <v>-5596.5872695371509</v>
          </cell>
          <cell r="EA204">
            <v>-15819.494322296232</v>
          </cell>
          <cell r="EB204">
            <v>-25756.445933027193</v>
          </cell>
          <cell r="EC204">
            <v>-25985.985467068851</v>
          </cell>
          <cell r="ED204">
            <v>-9452.0331954695284</v>
          </cell>
        </row>
        <row r="205">
          <cell r="F205">
            <v>-11380.251992436126</v>
          </cell>
          <cell r="G205">
            <v>-9186.7736426815391</v>
          </cell>
          <cell r="H205">
            <v>-13599.240111846477</v>
          </cell>
          <cell r="I205">
            <v>-21193.010053637438</v>
          </cell>
          <cell r="J205">
            <v>-20333.276540108025</v>
          </cell>
          <cell r="K205">
            <v>-11545.975035025738</v>
          </cell>
          <cell r="L205">
            <v>-11085.713659094647</v>
          </cell>
          <cell r="M205">
            <v>-15839.214992111549</v>
          </cell>
          <cell r="N205">
            <v>-21970.786647634581</v>
          </cell>
          <cell r="O205">
            <v>-25372.993870261125</v>
          </cell>
          <cell r="P205">
            <v>-14329.434653220698</v>
          </cell>
          <cell r="Q205">
            <v>-5150.4405856821686</v>
          </cell>
          <cell r="R205">
            <v>-207086.86040310562</v>
          </cell>
          <cell r="S205">
            <v>-3299.9677145313472</v>
          </cell>
          <cell r="T205">
            <v>-4832.9808427318931</v>
          </cell>
          <cell r="U205">
            <v>-12619.269049039111</v>
          </cell>
          <cell r="V205">
            <v>-25321.584601778537</v>
          </cell>
          <cell r="W205">
            <v>-23951.407755343243</v>
          </cell>
          <cell r="X205">
            <v>-29923.518853607588</v>
          </cell>
          <cell r="Y205">
            <v>-12002.300470359623</v>
          </cell>
          <cell r="Z205">
            <v>-15865.862648991868</v>
          </cell>
          <cell r="AA205">
            <v>-15023.999072279781</v>
          </cell>
          <cell r="AB205">
            <v>-24119.852842365392</v>
          </cell>
          <cell r="AC205">
            <v>-12944.036966554821</v>
          </cell>
          <cell r="AD205">
            <v>-27182.079585520551</v>
          </cell>
          <cell r="AE205">
            <v>-141489.4163056165</v>
          </cell>
          <cell r="AF205">
            <v>-10927.116099197417</v>
          </cell>
          <cell r="AG205">
            <v>-2389.1644473243505</v>
          </cell>
          <cell r="AH205">
            <v>-10813.665167018771</v>
          </cell>
          <cell r="AI205">
            <v>-19543.234900511801</v>
          </cell>
          <cell r="AJ205">
            <v>-12911.150343734771</v>
          </cell>
          <cell r="AK205">
            <v>-14789.876067500561</v>
          </cell>
          <cell r="AL205">
            <v>-10746.173623636365</v>
          </cell>
          <cell r="AM205">
            <v>-15293.438976988196</v>
          </cell>
          <cell r="AN205">
            <v>-20557.598418517038</v>
          </cell>
          <cell r="AO205">
            <v>-10329.644044892862</v>
          </cell>
          <cell r="AP205">
            <v>-7659.8378179706633</v>
          </cell>
          <cell r="AQ205">
            <v>-5528.5163983255625</v>
          </cell>
          <cell r="AR205">
            <v>-275376.79491618276</v>
          </cell>
          <cell r="AS205">
            <v>-18321.321782266721</v>
          </cell>
          <cell r="AT205">
            <v>-20911.097163479775</v>
          </cell>
          <cell r="AU205">
            <v>-16147.010646112263</v>
          </cell>
          <cell r="AV205">
            <v>-27011.871127816848</v>
          </cell>
          <cell r="AW205">
            <v>-22653.658435216174</v>
          </cell>
          <cell r="AX205">
            <v>-35786.743791397661</v>
          </cell>
          <cell r="AY205">
            <v>-6715.1037169378251</v>
          </cell>
          <cell r="AZ205">
            <v>-12157.395805072039</v>
          </cell>
          <cell r="BA205">
            <v>-29619.19878767617</v>
          </cell>
          <cell r="BB205">
            <v>-23781.889954349957</v>
          </cell>
          <cell r="BC205">
            <v>-30582.040794622153</v>
          </cell>
          <cell r="BD205">
            <v>-31689.462911238894</v>
          </cell>
          <cell r="BE205">
            <v>-270903.47415937483</v>
          </cell>
          <cell r="BF205">
            <v>-24444.83629774861</v>
          </cell>
          <cell r="BG205">
            <v>-18785.469293154776</v>
          </cell>
          <cell r="BH205">
            <v>-30866.099571341649</v>
          </cell>
          <cell r="BI205">
            <v>-27819.0839245487</v>
          </cell>
          <cell r="BJ205">
            <v>-24338.73265689984</v>
          </cell>
          <cell r="BK205">
            <v>-30111.79569167085</v>
          </cell>
          <cell r="BL205">
            <v>-7689.5719107240438</v>
          </cell>
          <cell r="BM205">
            <v>-6289.1556992977858</v>
          </cell>
          <cell r="BN205">
            <v>-25980.01741973497</v>
          </cell>
          <cell r="BO205">
            <v>-21607.750215858221</v>
          </cell>
          <cell r="BP205">
            <v>-24834.325870240107</v>
          </cell>
          <cell r="BQ205">
            <v>-28136.635608164594</v>
          </cell>
          <cell r="BR205">
            <v>-295600.92951768637</v>
          </cell>
          <cell r="BS205">
            <v>-23973.696748705581</v>
          </cell>
          <cell r="BT205">
            <v>-15592.061846777797</v>
          </cell>
          <cell r="BU205">
            <v>-36234.554634571075</v>
          </cell>
          <cell r="BV205">
            <v>-30953.678562292829</v>
          </cell>
          <cell r="BW205">
            <v>-25621.929923960939</v>
          </cell>
          <cell r="BX205">
            <v>-28389.549375215545</v>
          </cell>
          <cell r="BY205">
            <v>-3855.6849309932441</v>
          </cell>
          <cell r="BZ205">
            <v>-4989.6875785775483</v>
          </cell>
          <cell r="CA205">
            <v>-27642.975486205891</v>
          </cell>
          <cell r="CB205">
            <v>-25120.037891784683</v>
          </cell>
          <cell r="CC205">
            <v>-39851.442221967503</v>
          </cell>
          <cell r="CD205">
            <v>-33375.630316648632</v>
          </cell>
          <cell r="CE205">
            <v>-134571.23303091526</v>
          </cell>
          <cell r="CF205">
            <v>-29710.20407648012</v>
          </cell>
          <cell r="CG205">
            <v>-2235.2701012101024</v>
          </cell>
          <cell r="CH205">
            <v>-5808.4751216042787</v>
          </cell>
          <cell r="CI205">
            <v>-28793.885708875954</v>
          </cell>
          <cell r="CJ205">
            <v>-15962.39125270769</v>
          </cell>
          <cell r="CK205">
            <v>-13484.136376162991</v>
          </cell>
          <cell r="CL205">
            <v>-195.52681140229106</v>
          </cell>
          <cell r="CM205">
            <v>-4402.9600617848337</v>
          </cell>
          <cell r="CN205">
            <v>-13971.434749821201</v>
          </cell>
          <cell r="CO205">
            <v>-16852.512824224308</v>
          </cell>
          <cell r="CP205">
            <v>205.01840418763459</v>
          </cell>
          <cell r="CQ205">
            <v>-3359.4543508403003</v>
          </cell>
          <cell r="CR205">
            <v>-32801.695535212755</v>
          </cell>
          <cell r="CS205">
            <v>-1328.2233062908053</v>
          </cell>
          <cell r="CT205">
            <v>0</v>
          </cell>
          <cell r="CU205">
            <v>-3444.4053269773722</v>
          </cell>
          <cell r="CV205">
            <v>-6743.4967687595636</v>
          </cell>
          <cell r="CW205">
            <v>-11198.882655333728</v>
          </cell>
          <cell r="CX205">
            <v>-1572.0320307891816</v>
          </cell>
          <cell r="CY205">
            <v>-5.0510173980146646</v>
          </cell>
          <cell r="CZ205">
            <v>0</v>
          </cell>
          <cell r="DA205">
            <v>-2468.1990794856101</v>
          </cell>
          <cell r="DB205">
            <v>-5867.5337896663696</v>
          </cell>
          <cell r="DC205">
            <v>-173.87156049907207</v>
          </cell>
          <cell r="DD205">
            <v>0</v>
          </cell>
          <cell r="DE205">
            <v>-31446.735437721014</v>
          </cell>
          <cell r="DF205">
            <v>0</v>
          </cell>
          <cell r="DG205">
            <v>-843.16977091506124</v>
          </cell>
          <cell r="DH205">
            <v>-5399.58927260153</v>
          </cell>
          <cell r="DI205">
            <v>1501.7747302278876</v>
          </cell>
          <cell r="DJ205">
            <v>-13917.546746350825</v>
          </cell>
          <cell r="DK205">
            <v>-1904.5145770274103</v>
          </cell>
          <cell r="DL205">
            <v>0</v>
          </cell>
          <cell r="DM205">
            <v>0</v>
          </cell>
          <cell r="DN205">
            <v>-3000.4410004708916</v>
          </cell>
          <cell r="DO205">
            <v>-5750.0681359041482</v>
          </cell>
          <cell r="DP205">
            <v>-2133.1806646678597</v>
          </cell>
          <cell r="DQ205">
            <v>0</v>
          </cell>
          <cell r="DR205">
            <v>-39485.625136762857</v>
          </cell>
          <cell r="DS205">
            <v>-175.66565487720072</v>
          </cell>
          <cell r="DT205">
            <v>-1478.055589331314</v>
          </cell>
          <cell r="DU205">
            <v>-4859.4207288920879</v>
          </cell>
          <cell r="DV205">
            <v>-12705.35630748421</v>
          </cell>
          <cell r="DW205">
            <v>-9317.4335133843124</v>
          </cell>
          <cell r="DX205">
            <v>-505.73426658473909</v>
          </cell>
          <cell r="DY205">
            <v>0</v>
          </cell>
          <cell r="DZ205">
            <v>0</v>
          </cell>
          <cell r="EA205">
            <v>-3664.3378686830401</v>
          </cell>
          <cell r="EB205">
            <v>-4887.4397982787341</v>
          </cell>
          <cell r="EC205">
            <v>-1892.1814091987908</v>
          </cell>
          <cell r="ED205">
            <v>0</v>
          </cell>
        </row>
        <row r="206">
          <cell r="F206">
            <v>-36703.787882793695</v>
          </cell>
          <cell r="G206">
            <v>-38104.683396976441</v>
          </cell>
          <cell r="H206">
            <v>-13187.779803816229</v>
          </cell>
          <cell r="I206">
            <v>-9339.3034278675914</v>
          </cell>
          <cell r="J206">
            <v>-12956.054438972846</v>
          </cell>
          <cell r="K206">
            <v>-16188.722528964281</v>
          </cell>
          <cell r="L206">
            <v>-3782.5805939212441</v>
          </cell>
          <cell r="M206">
            <v>-33934.70068699494</v>
          </cell>
          <cell r="N206">
            <v>-27115.626186756417</v>
          </cell>
          <cell r="O206">
            <v>-21632.462570223957</v>
          </cell>
          <cell r="P206">
            <v>-38094.5956476219</v>
          </cell>
          <cell r="Q206">
            <v>-27714.301569383591</v>
          </cell>
          <cell r="R206">
            <v>-276850.7478441</v>
          </cell>
          <cell r="S206">
            <v>-36405.925925839692</v>
          </cell>
          <cell r="T206">
            <v>-36577.528304550797</v>
          </cell>
          <cell r="U206">
            <v>-17614.303739257157</v>
          </cell>
          <cell r="V206">
            <v>-10539.207368282601</v>
          </cell>
          <cell r="W206">
            <v>-11510.304233621806</v>
          </cell>
          <cell r="X206">
            <v>-7386.5364327542484</v>
          </cell>
          <cell r="Y206">
            <v>-4959.0432090237737</v>
          </cell>
          <cell r="Z206">
            <v>-35278.56136244908</v>
          </cell>
          <cell r="AA206">
            <v>-28884.198682943359</v>
          </cell>
          <cell r="AB206">
            <v>-20201.300876114517</v>
          </cell>
          <cell r="AC206">
            <v>-40536.00019711256</v>
          </cell>
          <cell r="AD206">
            <v>-26957.837512150407</v>
          </cell>
          <cell r="AE206">
            <v>-283308.92802652717</v>
          </cell>
          <cell r="AF206">
            <v>-39198.0625879094</v>
          </cell>
          <cell r="AG206">
            <v>-27354.122835673392</v>
          </cell>
          <cell r="AH206">
            <v>-23046.143034413457</v>
          </cell>
          <cell r="AI206">
            <v>-14636.703741436824</v>
          </cell>
          <cell r="AJ206">
            <v>-14632.133209997788</v>
          </cell>
          <cell r="AK206">
            <v>-11365.557461444288</v>
          </cell>
          <cell r="AL206">
            <v>-6455.9602994322777</v>
          </cell>
          <cell r="AM206">
            <v>-30193.269255049527</v>
          </cell>
          <cell r="AN206">
            <v>-24558.548816028982</v>
          </cell>
          <cell r="AO206">
            <v>-33970.458004996181</v>
          </cell>
          <cell r="AP206">
            <v>-37698.251159600914</v>
          </cell>
          <cell r="AQ206">
            <v>-20199.717620525509</v>
          </cell>
          <cell r="AR206">
            <v>-264981.19566494226</v>
          </cell>
          <cell r="AS206">
            <v>-36838.83887777105</v>
          </cell>
          <cell r="AT206">
            <v>-28079.222398441285</v>
          </cell>
          <cell r="AU206">
            <v>-17248.494989730418</v>
          </cell>
          <cell r="AV206">
            <v>-10603.500899078324</v>
          </cell>
          <cell r="AW206">
            <v>-16048.027641028166</v>
          </cell>
          <cell r="AX206">
            <v>-12459.022907543927</v>
          </cell>
          <cell r="AY206">
            <v>-10661.343513615429</v>
          </cell>
          <cell r="AZ206">
            <v>-40277.970807034522</v>
          </cell>
          <cell r="BA206">
            <v>-19215.385614240542</v>
          </cell>
          <cell r="BB206">
            <v>-28849.996820183471</v>
          </cell>
          <cell r="BC206">
            <v>-24130.38480319269</v>
          </cell>
          <cell r="BD206">
            <v>-20569.006393061951</v>
          </cell>
          <cell r="BE206">
            <v>-274992.64031201601</v>
          </cell>
          <cell r="BF206">
            <v>-25300.380320049822</v>
          </cell>
          <cell r="BG206">
            <v>-24289.287964582443</v>
          </cell>
          <cell r="BH206">
            <v>-20958.019561216235</v>
          </cell>
          <cell r="BI206">
            <v>-14904.603817127645</v>
          </cell>
          <cell r="BJ206">
            <v>-16071.807000655681</v>
          </cell>
          <cell r="BK206">
            <v>-14691.57171241194</v>
          </cell>
          <cell r="BL206">
            <v>-9484.2963816002011</v>
          </cell>
          <cell r="BM206">
            <v>-44107.296932350844</v>
          </cell>
          <cell r="BN206">
            <v>-27714.33910253644</v>
          </cell>
          <cell r="BO206">
            <v>-29081.524060953408</v>
          </cell>
          <cell r="BP206">
            <v>-26333.31128413789</v>
          </cell>
          <cell r="BQ206">
            <v>-22056.202174443752</v>
          </cell>
          <cell r="BR206">
            <v>-253469.31234306097</v>
          </cell>
          <cell r="BS206">
            <v>-21029.288789374754</v>
          </cell>
          <cell r="BT206">
            <v>-23770.16660970822</v>
          </cell>
          <cell r="BU206">
            <v>-22876.99569667317</v>
          </cell>
          <cell r="BV206">
            <v>-15595.748569678515</v>
          </cell>
          <cell r="BW206">
            <v>-17382.413748044521</v>
          </cell>
          <cell r="BX206">
            <v>-13459.072488866746</v>
          </cell>
          <cell r="BY206">
            <v>-9654.0422440320253</v>
          </cell>
          <cell r="BZ206">
            <v>-45114.652037061751</v>
          </cell>
          <cell r="CA206">
            <v>-26081.704429611564</v>
          </cell>
          <cell r="CB206">
            <v>-25923.423477984965</v>
          </cell>
          <cell r="CC206">
            <v>-18536.350328290835</v>
          </cell>
          <cell r="CD206">
            <v>-14045.453923767433</v>
          </cell>
          <cell r="CE206">
            <v>-260134.56616127491</v>
          </cell>
          <cell r="CF206">
            <v>-22278.105917874724</v>
          </cell>
          <cell r="CG206">
            <v>-28115.450288444757</v>
          </cell>
          <cell r="CH206">
            <v>-26607.259704936296</v>
          </cell>
          <cell r="CI206">
            <v>-16266.965074405074</v>
          </cell>
          <cell r="CJ206">
            <v>-23958.443877549842</v>
          </cell>
          <cell r="CK206">
            <v>-15695.919520586729</v>
          </cell>
          <cell r="CL206">
            <v>-16717.626566346735</v>
          </cell>
          <cell r="CM206">
            <v>-48747.299579236656</v>
          </cell>
          <cell r="CN206">
            <v>-27249.23474179022</v>
          </cell>
          <cell r="CO206">
            <v>-29439.565029380843</v>
          </cell>
          <cell r="CP206">
            <v>-17261.828489929438</v>
          </cell>
          <cell r="CQ206">
            <v>12203.13262921758</v>
          </cell>
          <cell r="CR206">
            <v>-298685.21500006318</v>
          </cell>
          <cell r="CS206">
            <v>-44000.187755491585</v>
          </cell>
          <cell r="CT206">
            <v>-2591.5225440822542</v>
          </cell>
          <cell r="CU206">
            <v>-24374.628272850066</v>
          </cell>
          <cell r="CV206">
            <v>-23119.236888993531</v>
          </cell>
          <cell r="CW206">
            <v>-26765.609659440815</v>
          </cell>
          <cell r="CX206">
            <v>-17446.706906633452</v>
          </cell>
          <cell r="CY206">
            <v>-5336.4880427718163</v>
          </cell>
          <cell r="CZ206">
            <v>-52287.976280998439</v>
          </cell>
          <cell r="DA206">
            <v>-24947.656407870352</v>
          </cell>
          <cell r="DB206">
            <v>-27227.059909066185</v>
          </cell>
          <cell r="DC206">
            <v>-23083.913236834109</v>
          </cell>
          <cell r="DD206">
            <v>-27504.229095051065</v>
          </cell>
          <cell r="DE206">
            <v>-361629.62018075585</v>
          </cell>
          <cell r="DF206">
            <v>-31368.89459085837</v>
          </cell>
          <cell r="DG206">
            <v>-32748.714942539111</v>
          </cell>
          <cell r="DH206">
            <v>-26089.051476720721</v>
          </cell>
          <cell r="DI206">
            <v>-26392.638643072918</v>
          </cell>
          <cell r="DJ206">
            <v>-25453.091170942411</v>
          </cell>
          <cell r="DK206">
            <v>-18776.651773799211</v>
          </cell>
          <cell r="DL206">
            <v>-25131.107670806348</v>
          </cell>
          <cell r="DM206">
            <v>-53771.244522798806</v>
          </cell>
          <cell r="DN206">
            <v>-26428.115925118327</v>
          </cell>
          <cell r="DO206">
            <v>-31342.777515951544</v>
          </cell>
          <cell r="DP206">
            <v>-34825.689622219652</v>
          </cell>
          <cell r="DQ206">
            <v>-29301.642325920984</v>
          </cell>
          <cell r="DR206">
            <v>-333832.97430232167</v>
          </cell>
          <cell r="DS206">
            <v>-30782.720656979829</v>
          </cell>
          <cell r="DT206">
            <v>-34145.120571069419</v>
          </cell>
          <cell r="DU206">
            <v>-25582.395460210741</v>
          </cell>
          <cell r="DV206">
            <v>-28258.003996986896</v>
          </cell>
          <cell r="DW206">
            <v>-28640.289344606921</v>
          </cell>
          <cell r="DX206">
            <v>-22880.147507037967</v>
          </cell>
          <cell r="DY206">
            <v>-23174.153328813612</v>
          </cell>
          <cell r="DZ206">
            <v>-47295.269853420556</v>
          </cell>
          <cell r="EA206">
            <v>6710.0606474410743</v>
          </cell>
          <cell r="EB206">
            <v>-36100.784296261147</v>
          </cell>
          <cell r="EC206">
            <v>-33349.049252063036</v>
          </cell>
          <cell r="ED206">
            <v>-30335.100682293996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-353.91503426246345</v>
          </cell>
          <cell r="K207">
            <v>-715.34264457505196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-351.85595224797726</v>
          </cell>
          <cell r="S207">
            <v>0</v>
          </cell>
          <cell r="T207">
            <v>0</v>
          </cell>
          <cell r="U207">
            <v>0</v>
          </cell>
          <cell r="V207">
            <v>-183.7195587977767</v>
          </cell>
          <cell r="W207">
            <v>-168.13639343995601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-81.089950323104858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-81.089950327761471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-4593.926934376359</v>
          </cell>
          <cell r="AS207">
            <v>0</v>
          </cell>
          <cell r="AT207">
            <v>-95.777788979001343</v>
          </cell>
          <cell r="AU207">
            <v>-282.48243063036352</v>
          </cell>
          <cell r="AV207">
            <v>-3143.5195405520499</v>
          </cell>
          <cell r="AW207">
            <v>-764.7331872060895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-205.09307463560253</v>
          </cell>
          <cell r="BC207">
            <v>-102.32091237325221</v>
          </cell>
          <cell r="BD207">
            <v>0</v>
          </cell>
          <cell r="BE207">
            <v>-54591.462864033878</v>
          </cell>
          <cell r="BF207">
            <v>-6395.4815834811889</v>
          </cell>
          <cell r="BG207">
            <v>-7749.0741354655474</v>
          </cell>
          <cell r="BH207">
            <v>-3833.8774874811061</v>
          </cell>
          <cell r="BI207">
            <v>-2642.8727163141593</v>
          </cell>
          <cell r="BJ207">
            <v>-926.9070252366364</v>
          </cell>
          <cell r="BK207">
            <v>-1711.3918041749857</v>
          </cell>
          <cell r="BL207">
            <v>-3102.0050429645926</v>
          </cell>
          <cell r="BM207">
            <v>-7268.5885799080133</v>
          </cell>
          <cell r="BN207">
            <v>-4393.6858661645092</v>
          </cell>
          <cell r="BO207">
            <v>-4538.76147226803</v>
          </cell>
          <cell r="BP207">
            <v>-6637.6954285432585</v>
          </cell>
          <cell r="BQ207">
            <v>-5391.1217220290564</v>
          </cell>
          <cell r="BR207">
            <v>-52279.947122059762</v>
          </cell>
          <cell r="BS207">
            <v>-4635.3361741770059</v>
          </cell>
          <cell r="BT207">
            <v>-8629.6357834376395</v>
          </cell>
          <cell r="BU207">
            <v>-3933.520991646219</v>
          </cell>
          <cell r="BV207">
            <v>-1695.9244803078473</v>
          </cell>
          <cell r="BW207">
            <v>-2868.5548576423898</v>
          </cell>
          <cell r="BX207">
            <v>-2514.2449010144919</v>
          </cell>
          <cell r="BY207">
            <v>-3495.8015326424502</v>
          </cell>
          <cell r="BZ207">
            <v>-7134.1415535840206</v>
          </cell>
          <cell r="CA207">
            <v>-3971.1274391012266</v>
          </cell>
          <cell r="CB207">
            <v>-5526.2146137915552</v>
          </cell>
          <cell r="CC207">
            <v>-3490.723760094028</v>
          </cell>
          <cell r="CD207">
            <v>-4384.7210346241482</v>
          </cell>
          <cell r="CE207">
            <v>-56053.106520477682</v>
          </cell>
          <cell r="CF207">
            <v>-3128.3404103736393</v>
          </cell>
          <cell r="CG207">
            <v>-8499.1458129915409</v>
          </cell>
          <cell r="CH207">
            <v>-5059.0729546966031</v>
          </cell>
          <cell r="CI207">
            <v>-3243.8367959442548</v>
          </cell>
          <cell r="CJ207">
            <v>-5107.3695311355405</v>
          </cell>
          <cell r="CK207">
            <v>-2972.6976599558257</v>
          </cell>
          <cell r="CL207">
            <v>-2767.9170209341682</v>
          </cell>
          <cell r="CM207">
            <v>-9010.8213549884968</v>
          </cell>
          <cell r="CN207">
            <v>-4118.6437009084038</v>
          </cell>
          <cell r="CO207">
            <v>-7909.9380968422629</v>
          </cell>
          <cell r="CP207">
            <v>2255.0846747122705</v>
          </cell>
          <cell r="CQ207">
            <v>-6490.4078564234078</v>
          </cell>
          <cell r="CR207">
            <v>-84826.044309869409</v>
          </cell>
          <cell r="CS207">
            <v>-20076.175172077492</v>
          </cell>
          <cell r="CT207">
            <v>15316.403153657448</v>
          </cell>
          <cell r="CU207">
            <v>-8048.1316302041523</v>
          </cell>
          <cell r="CV207">
            <v>-6293.0240250076167</v>
          </cell>
          <cell r="CW207">
            <v>-5991.0397513536736</v>
          </cell>
          <cell r="CX207">
            <v>-6624.9358760886826</v>
          </cell>
          <cell r="CY207">
            <v>-3376.8551364317536</v>
          </cell>
          <cell r="CZ207">
            <v>-10610.747489399742</v>
          </cell>
          <cell r="DA207">
            <v>-6717.6416423632763</v>
          </cell>
          <cell r="DB207">
            <v>-9421.2067371802405</v>
          </cell>
          <cell r="DC207">
            <v>-12822.599269082304</v>
          </cell>
          <cell r="DD207">
            <v>-10160.090734337922</v>
          </cell>
          <cell r="DE207">
            <v>-97502.179542087018</v>
          </cell>
          <cell r="DF207">
            <v>-11581.438314060681</v>
          </cell>
          <cell r="DG207">
            <v>-8005.9423559191637</v>
          </cell>
          <cell r="DH207">
            <v>-8049.3791775903665</v>
          </cell>
          <cell r="DI207">
            <v>-6324.2972932606936</v>
          </cell>
          <cell r="DJ207">
            <v>-6723.3252243278548</v>
          </cell>
          <cell r="DK207">
            <v>-5075.1057259514928</v>
          </cell>
          <cell r="DL207">
            <v>-6476.2441096212715</v>
          </cell>
          <cell r="DM207">
            <v>-11178.061230194289</v>
          </cell>
          <cell r="DN207">
            <v>-4772.9079892896116</v>
          </cell>
          <cell r="DO207">
            <v>-11518.963691456709</v>
          </cell>
          <cell r="DP207">
            <v>-7422.690877023153</v>
          </cell>
          <cell r="DQ207">
            <v>-10373.823553388938</v>
          </cell>
          <cell r="DR207">
            <v>-91702.15407474339</v>
          </cell>
          <cell r="DS207">
            <v>-13020.756210742053</v>
          </cell>
          <cell r="DT207">
            <v>-7096.422340744175</v>
          </cell>
          <cell r="DU207">
            <v>-10011.326293847058</v>
          </cell>
          <cell r="DV207">
            <v>-7064.9508864479139</v>
          </cell>
          <cell r="DW207">
            <v>-3902.9904370717704</v>
          </cell>
          <cell r="DX207">
            <v>-7422.9665792980231</v>
          </cell>
          <cell r="DY207">
            <v>-6679.1744692847133</v>
          </cell>
          <cell r="DZ207">
            <v>-8819.9587673195638</v>
          </cell>
          <cell r="EA207">
            <v>311.25491501204669</v>
          </cell>
          <cell r="EB207">
            <v>-6392.5275531113148</v>
          </cell>
          <cell r="EC207">
            <v>-8855.9779583630152</v>
          </cell>
          <cell r="ED207">
            <v>-12746.357493536547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-396.82930000126362</v>
          </cell>
          <cell r="BF208">
            <v>0</v>
          </cell>
          <cell r="BG208">
            <v>0</v>
          </cell>
          <cell r="BH208">
            <v>-131.94976724451408</v>
          </cell>
          <cell r="BI208">
            <v>-131.6697677380871</v>
          </cell>
          <cell r="BJ208">
            <v>-133.20976502168924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-24.849300019443035</v>
          </cell>
          <cell r="CF208">
            <v>0</v>
          </cell>
          <cell r="CG208">
            <v>0</v>
          </cell>
          <cell r="CH208">
            <v>-24.849300022237003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-405.5093000009656</v>
          </cell>
          <cell r="DS208">
            <v>0</v>
          </cell>
          <cell r="DT208">
            <v>0</v>
          </cell>
          <cell r="DU208">
            <v>0</v>
          </cell>
          <cell r="DV208">
            <v>-405.5093000032939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A210" t="str">
            <v>Total Coal Fuel Burn Expense</v>
          </cell>
          <cell r="F210">
            <v>-58132.776183977723</v>
          </cell>
          <cell r="G210">
            <v>-58505.200400657952</v>
          </cell>
          <cell r="H210">
            <v>-45323.607027515769</v>
          </cell>
          <cell r="I210">
            <v>-57276.934429168701</v>
          </cell>
          <cell r="J210">
            <v>-53414.092290207744</v>
          </cell>
          <cell r="K210">
            <v>-54818.828677535057</v>
          </cell>
          <cell r="L210">
            <v>-31493.904912516475</v>
          </cell>
          <cell r="M210">
            <v>-59016.728826761246</v>
          </cell>
          <cell r="N210">
            <v>-66006.227091036737</v>
          </cell>
          <cell r="O210">
            <v>-76079.560743756592</v>
          </cell>
          <cell r="P210">
            <v>-66538.439933136106</v>
          </cell>
          <cell r="Q210">
            <v>-39085.163916379213</v>
          </cell>
          <cell r="R210">
            <v>-710231.45043325424</v>
          </cell>
          <cell r="S210">
            <v>-50697.325796693563</v>
          </cell>
          <cell r="T210">
            <v>-51284.769941948354</v>
          </cell>
          <cell r="U210">
            <v>-43226.586435705423</v>
          </cell>
          <cell r="V210">
            <v>-56352.071474775672</v>
          </cell>
          <cell r="W210">
            <v>-63488.256492108107</v>
          </cell>
          <cell r="X210">
            <v>-62320.783723413944</v>
          </cell>
          <cell r="Y210">
            <v>-25893.871435284615</v>
          </cell>
          <cell r="Z210">
            <v>-61951.403961375356</v>
          </cell>
          <cell r="AA210">
            <v>-73899.187902487814</v>
          </cell>
          <cell r="AB210">
            <v>-71365.738334879279</v>
          </cell>
          <cell r="AC210">
            <v>-69881.484265387058</v>
          </cell>
          <cell r="AD210">
            <v>-79869.970669254661</v>
          </cell>
          <cell r="AE210">
            <v>-657748.32224071026</v>
          </cell>
          <cell r="AF210">
            <v>-66963.832565911114</v>
          </cell>
          <cell r="AG210">
            <v>-39030.776480101049</v>
          </cell>
          <cell r="AH210">
            <v>-46921.69718336314</v>
          </cell>
          <cell r="AI210">
            <v>-60161.169706612825</v>
          </cell>
          <cell r="AJ210">
            <v>-56981.468143373728</v>
          </cell>
          <cell r="AK210">
            <v>-61409.676353350282</v>
          </cell>
          <cell r="AL210">
            <v>-30784.874513432384</v>
          </cell>
          <cell r="AM210">
            <v>-61986.19029173255</v>
          </cell>
          <cell r="AN210">
            <v>-79989.401851288974</v>
          </cell>
          <cell r="AO210">
            <v>-62216.942230969667</v>
          </cell>
          <cell r="AP210">
            <v>-56803.415852382779</v>
          </cell>
          <cell r="AQ210">
            <v>-34498.877068281174</v>
          </cell>
          <cell r="AR210">
            <v>-789485.61152994633</v>
          </cell>
          <cell r="AS210">
            <v>-82908.669730737805</v>
          </cell>
          <cell r="AT210">
            <v>-69997.339999422431</v>
          </cell>
          <cell r="AU210">
            <v>-45089.679638318717</v>
          </cell>
          <cell r="AV210">
            <v>-55100.385800860822</v>
          </cell>
          <cell r="AW210">
            <v>-59817.851604804397</v>
          </cell>
          <cell r="AX210">
            <v>-63184.88651971519</v>
          </cell>
          <cell r="AY210">
            <v>-25334.546211138368</v>
          </cell>
          <cell r="AZ210">
            <v>-77759.650187984109</v>
          </cell>
          <cell r="BA210">
            <v>-76438.056772939861</v>
          </cell>
          <cell r="BB210">
            <v>-78756.69441652298</v>
          </cell>
          <cell r="BC210">
            <v>-76358.847779154778</v>
          </cell>
          <cell r="BD210">
            <v>-78739.002868339419</v>
          </cell>
          <cell r="BE210">
            <v>-908138.55213177204</v>
          </cell>
          <cell r="BF210">
            <v>-84301.398591704667</v>
          </cell>
          <cell r="BG210">
            <v>-74530.188867330551</v>
          </cell>
          <cell r="BH210">
            <v>-77763.602531991899</v>
          </cell>
          <cell r="BI210">
            <v>-69951.005304008722</v>
          </cell>
          <cell r="BJ210">
            <v>-61241.47701382637</v>
          </cell>
          <cell r="BK210">
            <v>-72755.82119551301</v>
          </cell>
          <cell r="BL210">
            <v>-30227.854752071202</v>
          </cell>
          <cell r="BM210">
            <v>-81602.061899237335</v>
          </cell>
          <cell r="BN210">
            <v>-89970.448774218559</v>
          </cell>
          <cell r="BO210">
            <v>-86232.50511354208</v>
          </cell>
          <cell r="BP210">
            <v>-87590.022885248065</v>
          </cell>
          <cell r="BQ210">
            <v>-91972.165203146636</v>
          </cell>
          <cell r="BR210">
            <v>-890544.80035412312</v>
          </cell>
          <cell r="BS210">
            <v>-77677.942999795079</v>
          </cell>
          <cell r="BT210">
            <v>-75695.07209122926</v>
          </cell>
          <cell r="BU210">
            <v>-78861.201782017946</v>
          </cell>
          <cell r="BV210">
            <v>-66126.487531647086</v>
          </cell>
          <cell r="BW210">
            <v>-65846.169252477586</v>
          </cell>
          <cell r="BX210">
            <v>-59666.689999446273</v>
          </cell>
          <cell r="BY210">
            <v>-24638.176306143403</v>
          </cell>
          <cell r="BZ210">
            <v>-84124.218651212752</v>
          </cell>
          <cell r="CA210">
            <v>-92270.091332621872</v>
          </cell>
          <cell r="CB210">
            <v>-85884.584436304867</v>
          </cell>
          <cell r="CC210">
            <v>-96306.728717200458</v>
          </cell>
          <cell r="CD210">
            <v>-83447.437254026532</v>
          </cell>
          <cell r="CE210">
            <v>-603678.6487582922</v>
          </cell>
          <cell r="CF210">
            <v>-82118.729486614466</v>
          </cell>
          <cell r="CG210">
            <v>-69409.909913338721</v>
          </cell>
          <cell r="CH210">
            <v>-54664.720442421734</v>
          </cell>
          <cell r="CI210">
            <v>-68847.182711742818</v>
          </cell>
          <cell r="CJ210">
            <v>-64109.680507659912</v>
          </cell>
          <cell r="CK210">
            <v>-53537.001263201237</v>
          </cell>
          <cell r="CL210">
            <v>-35404.561997890472</v>
          </cell>
          <cell r="CM210">
            <v>-83665.093432068825</v>
          </cell>
          <cell r="CN210">
            <v>-82585.355887785554</v>
          </cell>
          <cell r="CO210">
            <v>-82383.467292889953</v>
          </cell>
          <cell r="CP210">
            <v>31563.255023255944</v>
          </cell>
          <cell r="CQ210">
            <v>41483.799154154956</v>
          </cell>
          <cell r="CR210">
            <v>-670882.79230070114</v>
          </cell>
          <cell r="CS210">
            <v>-126089.31379888952</v>
          </cell>
          <cell r="CT210">
            <v>-24748.000306539237</v>
          </cell>
          <cell r="CU210">
            <v>-54148.38282725215</v>
          </cell>
          <cell r="CV210">
            <v>-55539.990044057369</v>
          </cell>
          <cell r="CW210">
            <v>-72334.922650150955</v>
          </cell>
          <cell r="CX210">
            <v>-49833.269306048751</v>
          </cell>
          <cell r="CY210">
            <v>-10004.365607112646</v>
          </cell>
          <cell r="CZ210">
            <v>-66277.063028335571</v>
          </cell>
          <cell r="DA210">
            <v>-53883.000538386405</v>
          </cell>
          <cell r="DB210">
            <v>-61979.648511759937</v>
          </cell>
          <cell r="DC210">
            <v>-46580.463922508061</v>
          </cell>
          <cell r="DD210">
            <v>-49464.371759675443</v>
          </cell>
          <cell r="DE210">
            <v>-699460.86135876179</v>
          </cell>
          <cell r="DF210">
            <v>-57033.059513643384</v>
          </cell>
          <cell r="DG210">
            <v>-65575.076006986201</v>
          </cell>
          <cell r="DH210">
            <v>-59153.97398750484</v>
          </cell>
          <cell r="DI210">
            <v>-53769.060553699732</v>
          </cell>
          <cell r="DJ210">
            <v>-75502.109656587243</v>
          </cell>
          <cell r="DK210">
            <v>-49090.943178504705</v>
          </cell>
          <cell r="DL210">
            <v>-32425.120827540755</v>
          </cell>
          <cell r="DM210">
            <v>-67440.423947125673</v>
          </cell>
          <cell r="DN210">
            <v>-56683.286714963615</v>
          </cell>
          <cell r="DO210">
            <v>-64835.271723724902</v>
          </cell>
          <cell r="DP210">
            <v>-65553.440046496689</v>
          </cell>
          <cell r="DQ210">
            <v>-52399.095201924443</v>
          </cell>
          <cell r="DR210">
            <v>-661219.20193898678</v>
          </cell>
          <cell r="DS210">
            <v>-54385.724268183112</v>
          </cell>
          <cell r="DT210">
            <v>-65349.26809848845</v>
          </cell>
          <cell r="DU210">
            <v>-57407.414801888168</v>
          </cell>
          <cell r="DV210">
            <v>-74151.769652783871</v>
          </cell>
          <cell r="DW210">
            <v>-68189.907646209002</v>
          </cell>
          <cell r="DX210">
            <v>-41379.294625155628</v>
          </cell>
          <cell r="DY210">
            <v>-30427.607289001346</v>
          </cell>
          <cell r="DZ210">
            <v>-61711.815890267491</v>
          </cell>
          <cell r="EA210">
            <v>-12462.516628533602</v>
          </cell>
          <cell r="EB210">
            <v>-73137.197580672801</v>
          </cell>
          <cell r="EC210">
            <v>-70083.194086700678</v>
          </cell>
          <cell r="ED210">
            <v>-52533.491371303797</v>
          </cell>
        </row>
        <row r="212">
          <cell r="A212" t="str">
            <v>Gas Fuel Burn Expense</v>
          </cell>
        </row>
        <row r="213">
          <cell r="F213">
            <v>-11560.691105586477</v>
          </cell>
          <cell r="G213">
            <v>-480.14963166683447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-118.17266967892647</v>
          </cell>
          <cell r="O213">
            <v>-230.84150181524456</v>
          </cell>
          <cell r="P213">
            <v>0</v>
          </cell>
          <cell r="Q213">
            <v>-12860.63645736035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-962.19949999824166</v>
          </cell>
          <cell r="AS213">
            <v>0</v>
          </cell>
          <cell r="AT213">
            <v>0</v>
          </cell>
          <cell r="AU213">
            <v>0</v>
          </cell>
          <cell r="AV213">
            <v>-525.63349999999627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-436.56599999964237</v>
          </cell>
          <cell r="BB213">
            <v>0</v>
          </cell>
          <cell r="BC213">
            <v>0</v>
          </cell>
          <cell r="BD213">
            <v>0</v>
          </cell>
          <cell r="BE213">
            <v>-1938.2140000015497</v>
          </cell>
          <cell r="BF213">
            <v>-435.29689999949187</v>
          </cell>
          <cell r="BG213">
            <v>0</v>
          </cell>
          <cell r="BH213">
            <v>0</v>
          </cell>
          <cell r="BI213">
            <v>-1182.7481000004336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-320.16899999976158</v>
          </cell>
          <cell r="BO213">
            <v>0</v>
          </cell>
          <cell r="BP213">
            <v>0</v>
          </cell>
          <cell r="BQ213">
            <v>0</v>
          </cell>
          <cell r="BR213">
            <v>-18382.187799997628</v>
          </cell>
          <cell r="BS213">
            <v>-4626.1417000005022</v>
          </cell>
          <cell r="BT213">
            <v>0</v>
          </cell>
          <cell r="BU213">
            <v>0</v>
          </cell>
          <cell r="BV213">
            <v>-1347.2927000001073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-414.39520000014454</v>
          </cell>
          <cell r="CB213">
            <v>0</v>
          </cell>
          <cell r="CC213">
            <v>0</v>
          </cell>
          <cell r="CD213">
            <v>-11994.358200000599</v>
          </cell>
          <cell r="CE213">
            <v>-15291.450499996543</v>
          </cell>
          <cell r="CF213">
            <v>-12698.86959999986</v>
          </cell>
          <cell r="CG213">
            <v>0</v>
          </cell>
          <cell r="CH213">
            <v>0</v>
          </cell>
          <cell r="CI213">
            <v>-3939.3673999998719</v>
          </cell>
          <cell r="CJ213">
            <v>0</v>
          </cell>
          <cell r="CK213">
            <v>0</v>
          </cell>
          <cell r="CL213">
            <v>0</v>
          </cell>
          <cell r="CM213">
            <v>-769.3179999999702</v>
          </cell>
          <cell r="CN213">
            <v>-5142.4928999999538</v>
          </cell>
          <cell r="CO213">
            <v>0</v>
          </cell>
          <cell r="CP213">
            <v>5497.2269000001252</v>
          </cell>
          <cell r="CQ213">
            <v>1761.3704999983311</v>
          </cell>
          <cell r="CR213">
            <v>-26629.845499996096</v>
          </cell>
          <cell r="CS213">
            <v>-18542.137999998406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-8087.707499999553</v>
          </cell>
          <cell r="DB213">
            <v>0</v>
          </cell>
          <cell r="DC213">
            <v>0</v>
          </cell>
          <cell r="DD213">
            <v>0</v>
          </cell>
          <cell r="DE213">
            <v>-18770.876299999654</v>
          </cell>
          <cell r="DF213">
            <v>0</v>
          </cell>
          <cell r="DG213">
            <v>0</v>
          </cell>
          <cell r="DH213">
            <v>0</v>
          </cell>
          <cell r="DI213">
            <v>-5850.2857999997213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-12920.590499999933</v>
          </cell>
          <cell r="DO213">
            <v>0</v>
          </cell>
          <cell r="DP213">
            <v>0</v>
          </cell>
          <cell r="DQ213">
            <v>0</v>
          </cell>
          <cell r="DR213">
            <v>2387.4285000003874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-4269.7429999997839</v>
          </cell>
          <cell r="EA213">
            <v>6657.1715000001714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115.37157616298646</v>
          </cell>
          <cell r="G215">
            <v>10.111602502991445</v>
          </cell>
          <cell r="H215">
            <v>18.575271401816281</v>
          </cell>
          <cell r="I215">
            <v>0</v>
          </cell>
          <cell r="J215">
            <v>0</v>
          </cell>
          <cell r="K215">
            <v>-5340.325267303735</v>
          </cell>
          <cell r="L215">
            <v>-266.89740982279181</v>
          </cell>
          <cell r="M215">
            <v>-37.675668532960117</v>
          </cell>
          <cell r="N215">
            <v>-746.22437598835677</v>
          </cell>
          <cell r="O215">
            <v>-655.87354221567512</v>
          </cell>
          <cell r="P215">
            <v>-145.77778225869406</v>
          </cell>
          <cell r="Q215">
            <v>-376.73941864943481</v>
          </cell>
          <cell r="R215">
            <v>-861.40839763358235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-305.18244564346969</v>
          </cell>
          <cell r="Z215">
            <v>-51.841606790199876</v>
          </cell>
          <cell r="AA215">
            <v>-79.852756733074784</v>
          </cell>
          <cell r="AB215">
            <v>-59.395947606302798</v>
          </cell>
          <cell r="AC215">
            <v>0</v>
          </cell>
          <cell r="AD215">
            <v>-365.13564086612314</v>
          </cell>
          <cell r="AE215">
            <v>-708.39047272503376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-96.22953591030091</v>
          </cell>
          <cell r="AM215">
            <v>-84.48310066293925</v>
          </cell>
          <cell r="AN215">
            <v>-527.6778361517936</v>
          </cell>
          <cell r="AO215">
            <v>0</v>
          </cell>
          <cell r="AP215">
            <v>0</v>
          </cell>
          <cell r="AQ215">
            <v>0</v>
          </cell>
          <cell r="AR215">
            <v>-9519.3226943910122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-97.462325215339661</v>
          </cell>
          <cell r="AZ215">
            <v>-483.80156200099736</v>
          </cell>
          <cell r="BA215">
            <v>-2490.6547007048503</v>
          </cell>
          <cell r="BB215">
            <v>-2184.8131934739649</v>
          </cell>
          <cell r="BC215">
            <v>0</v>
          </cell>
          <cell r="BD215">
            <v>-4262.5909130014479</v>
          </cell>
          <cell r="BE215">
            <v>-3022.371229570359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16.668661678209901</v>
          </cell>
          <cell r="BM215">
            <v>-193.87000169698149</v>
          </cell>
          <cell r="BN215">
            <v>-404.69495405722409</v>
          </cell>
          <cell r="BO215">
            <v>-1592.7946834657341</v>
          </cell>
          <cell r="BP215">
            <v>0</v>
          </cell>
          <cell r="BQ215">
            <v>-847.68025202583522</v>
          </cell>
          <cell r="BR215">
            <v>-10924.310604512691</v>
          </cell>
          <cell r="BS215">
            <v>-4285.118549991399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68.559592459350824</v>
          </cell>
          <cell r="BZ215">
            <v>-201.39641698729247</v>
          </cell>
          <cell r="CA215">
            <v>-1127.9841800006106</v>
          </cell>
          <cell r="CB215">
            <v>-2505.1845200005919</v>
          </cell>
          <cell r="CC215">
            <v>-1548.6647300003096</v>
          </cell>
          <cell r="CD215">
            <v>-1324.5218000002205</v>
          </cell>
          <cell r="CE215">
            <v>28846.615820005536</v>
          </cell>
          <cell r="CF215">
            <v>-2824.1160099999979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13.754960000514984</v>
          </cell>
          <cell r="CM215">
            <v>-481.596629999578</v>
          </cell>
          <cell r="CN215">
            <v>-3775.233399999328</v>
          </cell>
          <cell r="CO215">
            <v>-3533.2721000006422</v>
          </cell>
          <cell r="CP215">
            <v>0</v>
          </cell>
          <cell r="CQ215">
            <v>39447.078999999911</v>
          </cell>
          <cell r="CR215">
            <v>-14866.616879999638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-4935.7882599998266</v>
          </cell>
          <cell r="DA215">
            <v>-9930.8286199998111</v>
          </cell>
          <cell r="DB215">
            <v>0</v>
          </cell>
          <cell r="DC215">
            <v>0</v>
          </cell>
          <cell r="DD215">
            <v>0</v>
          </cell>
          <cell r="DE215">
            <v>-26658.969399996102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-2329.317369999364</v>
          </cell>
          <cell r="DM215">
            <v>-5270.8195299990475</v>
          </cell>
          <cell r="DN215">
            <v>-9702.7554999999702</v>
          </cell>
          <cell r="DO215">
            <v>0</v>
          </cell>
          <cell r="DP215">
            <v>0</v>
          </cell>
          <cell r="DQ215">
            <v>-9356.0770000014454</v>
          </cell>
          <cell r="DR215">
            <v>-39246.387549996376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-1184.4540199991316</v>
          </cell>
          <cell r="DZ215">
            <v>-6997.1445700004697</v>
          </cell>
          <cell r="EA215">
            <v>-22334.662460000254</v>
          </cell>
          <cell r="EB215">
            <v>-8730.1264999993145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4.3434085037661134</v>
          </cell>
          <cell r="L216">
            <v>12.015607420355082</v>
          </cell>
          <cell r="M216">
            <v>5.201241655042395</v>
          </cell>
          <cell r="N216">
            <v>4.4006922652479261</v>
          </cell>
          <cell r="O216">
            <v>0</v>
          </cell>
          <cell r="P216">
            <v>0</v>
          </cell>
          <cell r="Q216">
            <v>0</v>
          </cell>
          <cell r="R216">
            <v>48.397682129405439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19.763515111349989</v>
          </cell>
          <cell r="Y216">
            <v>7.259172695223242</v>
          </cell>
          <cell r="Z216">
            <v>18.128518788143992</v>
          </cell>
          <cell r="AA216">
            <v>3.0097020873217843</v>
          </cell>
          <cell r="AB216">
            <v>8.4726410954317544E-2</v>
          </cell>
          <cell r="AC216">
            <v>0</v>
          </cell>
          <cell r="AD216">
            <v>0.15204703639028594</v>
          </cell>
          <cell r="AE216">
            <v>13.904949608724564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0.86008477952418616</v>
          </cell>
          <cell r="AK216">
            <v>7.2488385231699795</v>
          </cell>
          <cell r="AL216">
            <v>-0.33830668311566114</v>
          </cell>
          <cell r="AM216">
            <v>2.3828635690151714</v>
          </cell>
          <cell r="AN216">
            <v>3.7240591070149094</v>
          </cell>
          <cell r="AO216">
            <v>2.7410313516156748E-2</v>
          </cell>
          <cell r="AP216">
            <v>0</v>
          </cell>
          <cell r="AQ216">
            <v>0</v>
          </cell>
          <cell r="AR216">
            <v>111.40388389583677</v>
          </cell>
          <cell r="AS216">
            <v>1.9728900408663321</v>
          </cell>
          <cell r="AT216">
            <v>6.2906517599476501</v>
          </cell>
          <cell r="AU216">
            <v>0</v>
          </cell>
          <cell r="AV216">
            <v>0</v>
          </cell>
          <cell r="AW216">
            <v>20.896806383156218</v>
          </cell>
          <cell r="AX216">
            <v>29.499938043009024</v>
          </cell>
          <cell r="AY216">
            <v>0.15924456919310614</v>
          </cell>
          <cell r="AZ216">
            <v>3.3323699443717487</v>
          </cell>
          <cell r="BA216">
            <v>17.170452450460289</v>
          </cell>
          <cell r="BB216">
            <v>15.291084563184995</v>
          </cell>
          <cell r="BC216">
            <v>4.7589560876658652</v>
          </cell>
          <cell r="BD216">
            <v>12.031490053923335</v>
          </cell>
          <cell r="BE216">
            <v>2622.6151772253215</v>
          </cell>
          <cell r="BF216">
            <v>2540.901259450824</v>
          </cell>
          <cell r="BG216">
            <v>1.5028790283540729</v>
          </cell>
          <cell r="BH216">
            <v>0.29057424524580711</v>
          </cell>
          <cell r="BI216">
            <v>5.7323347931087483</v>
          </cell>
          <cell r="BJ216">
            <v>29.941911464615259</v>
          </cell>
          <cell r="BK216">
            <v>21.873111702734604</v>
          </cell>
          <cell r="BL216">
            <v>0.20909299288177863</v>
          </cell>
          <cell r="BM216">
            <v>4.281644178845454</v>
          </cell>
          <cell r="BN216">
            <v>7.5617608372704126</v>
          </cell>
          <cell r="BO216">
            <v>8.189542391221039</v>
          </cell>
          <cell r="BP216">
            <v>0.11438849897240289</v>
          </cell>
          <cell r="BQ216">
            <v>2.0166776413680054</v>
          </cell>
          <cell r="BR216">
            <v>85.395360166672617</v>
          </cell>
          <cell r="BS216">
            <v>1.0333909477994894</v>
          </cell>
          <cell r="BT216">
            <v>2.4081533441494685</v>
          </cell>
          <cell r="BU216">
            <v>1.2140917603392154</v>
          </cell>
          <cell r="BV216">
            <v>16.151092950254679</v>
          </cell>
          <cell r="BW216">
            <v>39.409256540704519</v>
          </cell>
          <cell r="BX216">
            <v>17.001661762071308</v>
          </cell>
          <cell r="BY216">
            <v>3.0501218785648234</v>
          </cell>
          <cell r="BZ216">
            <v>5.1275909827672876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-5.6797798393981793</v>
          </cell>
          <cell r="I217">
            <v>-9.6639621082649683</v>
          </cell>
          <cell r="J217">
            <v>3.361162035183952</v>
          </cell>
          <cell r="K217">
            <v>6.2466031416552141</v>
          </cell>
          <cell r="L217">
            <v>-54.86252874461934</v>
          </cell>
          <cell r="M217">
            <v>-780.49387902067974</v>
          </cell>
          <cell r="N217">
            <v>-11.286070527858101</v>
          </cell>
          <cell r="O217">
            <v>9.9348859890596941</v>
          </cell>
          <cell r="P217">
            <v>-492.97127579539665</v>
          </cell>
          <cell r="Q217">
            <v>4.8711222345591523</v>
          </cell>
          <cell r="R217">
            <v>-1297.4891957528889</v>
          </cell>
          <cell r="S217">
            <v>8.928199197165668</v>
          </cell>
          <cell r="T217">
            <v>2.6287616525660269</v>
          </cell>
          <cell r="U217">
            <v>9.663284715032205</v>
          </cell>
          <cell r="V217">
            <v>21.565192196168937</v>
          </cell>
          <cell r="W217">
            <v>49.49463314015884</v>
          </cell>
          <cell r="X217">
            <v>33.308039410039783</v>
          </cell>
          <cell r="Y217">
            <v>-258.99418529379182</v>
          </cell>
          <cell r="Z217">
            <v>-926.17326340998989</v>
          </cell>
          <cell r="AA217">
            <v>-241.79291960073169</v>
          </cell>
          <cell r="AB217">
            <v>3.3971354897366837</v>
          </cell>
          <cell r="AC217">
            <v>0</v>
          </cell>
          <cell r="AD217">
            <v>0.48592675104737282</v>
          </cell>
          <cell r="AE217">
            <v>-135.97009628266096</v>
          </cell>
          <cell r="AF217">
            <v>3.8934939540922642E-2</v>
          </cell>
          <cell r="AG217">
            <v>0.12127293460071087</v>
          </cell>
          <cell r="AH217">
            <v>0.37394786323420703</v>
          </cell>
          <cell r="AI217">
            <v>8.86994955787668</v>
          </cell>
          <cell r="AJ217">
            <v>17.999884023563936</v>
          </cell>
          <cell r="AK217">
            <v>14.327544786501676</v>
          </cell>
          <cell r="AL217">
            <v>422.9590602691751</v>
          </cell>
          <cell r="AM217">
            <v>-411.5286221310962</v>
          </cell>
          <cell r="AN217">
            <v>-172.80929700820707</v>
          </cell>
          <cell r="AO217">
            <v>-16.322771516279317</v>
          </cell>
          <cell r="AP217">
            <v>0</v>
          </cell>
          <cell r="AQ217">
            <v>0</v>
          </cell>
          <cell r="AR217">
            <v>-607.67885355465114</v>
          </cell>
          <cell r="AS217">
            <v>18.484801313839853</v>
          </cell>
          <cell r="AT217">
            <v>-503.19241106079426</v>
          </cell>
          <cell r="AU217">
            <v>45.186353781842627</v>
          </cell>
          <cell r="AV217">
            <v>-382.25746538693784</v>
          </cell>
          <cell r="AW217">
            <v>53.134517536847852</v>
          </cell>
          <cell r="AX217">
            <v>50.32963596470654</v>
          </cell>
          <cell r="AY217">
            <v>0.36436544277239591</v>
          </cell>
          <cell r="AZ217">
            <v>6.1813861739356071</v>
          </cell>
          <cell r="BA217">
            <v>27.040968485525809</v>
          </cell>
          <cell r="BB217">
            <v>29.81574457208626</v>
          </cell>
          <cell r="BC217">
            <v>20.336013560998254</v>
          </cell>
          <cell r="BD217">
            <v>26.89723605918698</v>
          </cell>
          <cell r="BE217">
            <v>384.09321130625904</v>
          </cell>
          <cell r="BF217">
            <v>1049.1214582801331</v>
          </cell>
          <cell r="BG217">
            <v>5.2206765044247732</v>
          </cell>
          <cell r="BH217">
            <v>7.3052081109490246</v>
          </cell>
          <cell r="BI217">
            <v>516.49396123725455</v>
          </cell>
          <cell r="BJ217">
            <v>-82.668242585496046</v>
          </cell>
          <cell r="BK217">
            <v>966.40965728543233</v>
          </cell>
          <cell r="BL217">
            <v>-5.0346356492955238</v>
          </cell>
          <cell r="BM217">
            <v>-1640.303073070012</v>
          </cell>
          <cell r="BN217">
            <v>-716.26268661103677</v>
          </cell>
          <cell r="BO217">
            <v>-219.87137864343822</v>
          </cell>
          <cell r="BP217">
            <v>494.18783441442065</v>
          </cell>
          <cell r="BQ217">
            <v>9.494432031060569</v>
          </cell>
          <cell r="BR217">
            <v>-3437.6832516118884</v>
          </cell>
          <cell r="BS217">
            <v>576.20624755695462</v>
          </cell>
          <cell r="BT217">
            <v>11.834705606102943</v>
          </cell>
          <cell r="BU217">
            <v>15.805970331304707</v>
          </cell>
          <cell r="BV217">
            <v>-440.85674184397794</v>
          </cell>
          <cell r="BW217">
            <v>-95.683610827894881</v>
          </cell>
          <cell r="BX217">
            <v>28.376601123251021</v>
          </cell>
          <cell r="BY217">
            <v>-1066.176442572847</v>
          </cell>
          <cell r="BZ217">
            <v>-2327.710300983279</v>
          </cell>
          <cell r="CA217">
            <v>-496.85834000003524</v>
          </cell>
          <cell r="CB217">
            <v>-613.7624899999937</v>
          </cell>
          <cell r="CC217">
            <v>-22.619350000051782</v>
          </cell>
          <cell r="CD217">
            <v>993.76049999997485</v>
          </cell>
          <cell r="CE217">
            <v>-2098.5064099989831</v>
          </cell>
          <cell r="CF217">
            <v>0</v>
          </cell>
          <cell r="CG217">
            <v>-1215.1859199999599</v>
          </cell>
          <cell r="CH217">
            <v>0</v>
          </cell>
          <cell r="CI217">
            <v>0</v>
          </cell>
          <cell r="CJ217">
            <v>-6.0964999999850988</v>
          </cell>
          <cell r="CK217">
            <v>-512.03595000004862</v>
          </cell>
          <cell r="CL217">
            <v>-156.50961999990977</v>
          </cell>
          <cell r="CM217">
            <v>-508.38528999988921</v>
          </cell>
          <cell r="CN217">
            <v>-269.17492999997921</v>
          </cell>
          <cell r="CO217">
            <v>0</v>
          </cell>
          <cell r="CP217">
            <v>568.88179999997374</v>
          </cell>
          <cell r="CQ217">
            <v>0</v>
          </cell>
          <cell r="CR217">
            <v>4314.3755000010133</v>
          </cell>
          <cell r="CS217">
            <v>0</v>
          </cell>
          <cell r="CT217">
            <v>3560.6795000000275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-648.85989999980666</v>
          </cell>
          <cell r="DC217">
            <v>0</v>
          </cell>
          <cell r="DD217">
            <v>1402.5559000000358</v>
          </cell>
          <cell r="DE217">
            <v>609.64405000209808</v>
          </cell>
          <cell r="DF217">
            <v>0</v>
          </cell>
          <cell r="DG217">
            <v>0</v>
          </cell>
          <cell r="DH217">
            <v>-673.34340000001248</v>
          </cell>
          <cell r="DI217">
            <v>628.25084999995306</v>
          </cell>
          <cell r="DJ217">
            <v>621.57649999996647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-672.5781999998726</v>
          </cell>
          <cell r="DQ217">
            <v>705.73830000008456</v>
          </cell>
          <cell r="DR217">
            <v>-1444.2949199993163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-1444.2949200000148</v>
          </cell>
          <cell r="ED217">
            <v>0</v>
          </cell>
        </row>
        <row r="218">
          <cell r="F218">
            <v>-2.9865944134071469</v>
          </cell>
          <cell r="G218">
            <v>22.671431666705757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0.74896967853419483</v>
          </cell>
          <cell r="O218">
            <v>0.14600181393325329</v>
          </cell>
          <cell r="P218">
            <v>0</v>
          </cell>
          <cell r="Q218">
            <v>-11.12534264056012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-2155.7428999990225</v>
          </cell>
          <cell r="AS218">
            <v>0</v>
          </cell>
          <cell r="AT218">
            <v>-235.03929999982938</v>
          </cell>
          <cell r="AU218">
            <v>-356.09030000027269</v>
          </cell>
          <cell r="AV218">
            <v>-762.75449999980628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-314.23879999993369</v>
          </cell>
          <cell r="BC218">
            <v>-250.18859999952838</v>
          </cell>
          <cell r="BD218">
            <v>-237.43139999965206</v>
          </cell>
          <cell r="BE218">
            <v>-971.04329999908805</v>
          </cell>
          <cell r="BF218">
            <v>0</v>
          </cell>
          <cell r="BG218">
            <v>-249.38800000026822</v>
          </cell>
          <cell r="BH218">
            <v>-125.91299999970943</v>
          </cell>
          <cell r="BI218">
            <v>-380.53310000011697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-215.20919999992475</v>
          </cell>
          <cell r="BP218">
            <v>0</v>
          </cell>
          <cell r="BQ218">
            <v>0</v>
          </cell>
          <cell r="BR218">
            <v>-1257.1207000017166</v>
          </cell>
          <cell r="BS218">
            <v>0</v>
          </cell>
          <cell r="BT218">
            <v>-132.18170000053942</v>
          </cell>
          <cell r="BU218">
            <v>0</v>
          </cell>
          <cell r="BV218">
            <v>-711.69760000007227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-413.2414000001736</v>
          </cell>
          <cell r="CC218">
            <v>0</v>
          </cell>
          <cell r="CD218">
            <v>0</v>
          </cell>
          <cell r="CE218">
            <v>-3658.3904999941587</v>
          </cell>
          <cell r="CF218">
            <v>0</v>
          </cell>
          <cell r="CG218">
            <v>-1008.6478999997489</v>
          </cell>
          <cell r="CH218">
            <v>-732.66999999992549</v>
          </cell>
          <cell r="CI218">
            <v>-699.56509999977425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-148.26809999998659</v>
          </cell>
          <cell r="CO218">
            <v>0</v>
          </cell>
          <cell r="CP218">
            <v>-163.3355000000447</v>
          </cell>
          <cell r="CQ218">
            <v>-905.90390000026673</v>
          </cell>
          <cell r="CR218">
            <v>-11591.428000003099</v>
          </cell>
          <cell r="CS218">
            <v>-562.10950000071898</v>
          </cell>
          <cell r="CT218">
            <v>1728.6406000005081</v>
          </cell>
          <cell r="CU218">
            <v>-1602.7470999993384</v>
          </cell>
          <cell r="CV218">
            <v>-822.76480000000447</v>
          </cell>
          <cell r="CW218">
            <v>0</v>
          </cell>
          <cell r="CX218">
            <v>-166.82749999966472</v>
          </cell>
          <cell r="CY218">
            <v>0</v>
          </cell>
          <cell r="CZ218">
            <v>-78.530499999877065</v>
          </cell>
          <cell r="DA218">
            <v>-883.63560000015423</v>
          </cell>
          <cell r="DB218">
            <v>-1086.8675000006333</v>
          </cell>
          <cell r="DC218">
            <v>-4761.4195999996737</v>
          </cell>
          <cell r="DD218">
            <v>-3355.1665000002831</v>
          </cell>
          <cell r="DE218">
            <v>-64282.685799993575</v>
          </cell>
          <cell r="DF218">
            <v>-2240.3886000001803</v>
          </cell>
          <cell r="DG218">
            <v>-2066.0590000003576</v>
          </cell>
          <cell r="DH218">
            <v>-2398.4735000003129</v>
          </cell>
          <cell r="DI218">
            <v>-49225.323299999814</v>
          </cell>
          <cell r="DJ218">
            <v>0</v>
          </cell>
          <cell r="DK218">
            <v>-171.11739999987185</v>
          </cell>
          <cell r="DL218">
            <v>0</v>
          </cell>
          <cell r="DM218">
            <v>-185.07370000006631</v>
          </cell>
          <cell r="DN218">
            <v>-1594.6461999998428</v>
          </cell>
          <cell r="DO218">
            <v>-1122.6468999991193</v>
          </cell>
          <cell r="DP218">
            <v>-3255.4758000001311</v>
          </cell>
          <cell r="DQ218">
            <v>-2023.4813999999315</v>
          </cell>
          <cell r="DR218">
            <v>-17401.918899998069</v>
          </cell>
          <cell r="DS218">
            <v>-1838.9578999998048</v>
          </cell>
          <cell r="DT218">
            <v>-3648.9133999999613</v>
          </cell>
          <cell r="DU218">
            <v>-2337.2143999999389</v>
          </cell>
          <cell r="DV218">
            <v>-1055.8859000001103</v>
          </cell>
          <cell r="DW218">
            <v>0</v>
          </cell>
          <cell r="DX218">
            <v>0</v>
          </cell>
          <cell r="DY218">
            <v>0</v>
          </cell>
          <cell r="DZ218">
            <v>-51.871499999891967</v>
          </cell>
          <cell r="EA218">
            <v>-1466.3697999999858</v>
          </cell>
          <cell r="EB218">
            <v>-3307.0555999996141</v>
          </cell>
          <cell r="EC218">
            <v>-1651.7903999993578</v>
          </cell>
          <cell r="ED218">
            <v>-2043.8600000003353</v>
          </cell>
        </row>
        <row r="219">
          <cell r="F219">
            <v>0</v>
          </cell>
          <cell r="G219">
            <v>103.33553399052471</v>
          </cell>
          <cell r="H219">
            <v>-2219.1699402164668</v>
          </cell>
          <cell r="I219">
            <v>-1879.3716060444713</v>
          </cell>
          <cell r="J219">
            <v>-1478.142928250134</v>
          </cell>
          <cell r="K219">
            <v>-4519.9907418051735</v>
          </cell>
          <cell r="L219">
            <v>65.908480568788946</v>
          </cell>
          <cell r="M219">
            <v>29.379645071923733</v>
          </cell>
          <cell r="N219">
            <v>82.054072193801403</v>
          </cell>
          <cell r="O219">
            <v>117.50788674224168</v>
          </cell>
          <cell r="P219">
            <v>34.497069647535682</v>
          </cell>
          <cell r="Q219">
            <v>114.71037790924311</v>
          </cell>
          <cell r="R219">
            <v>-8408.2434318959713</v>
          </cell>
          <cell r="S219">
            <v>138.26457032188773</v>
          </cell>
          <cell r="T219">
            <v>69.49870793800801</v>
          </cell>
          <cell r="U219">
            <v>-2703.6968062957749</v>
          </cell>
          <cell r="V219">
            <v>-2606.5913189062849</v>
          </cell>
          <cell r="W219">
            <v>-1906.3384160604328</v>
          </cell>
          <cell r="X219">
            <v>-1635.9573163902387</v>
          </cell>
          <cell r="Y219">
            <v>38.286656739190221</v>
          </cell>
          <cell r="Z219">
            <v>100.74891440756619</v>
          </cell>
          <cell r="AA219">
            <v>56.130196422338486</v>
          </cell>
          <cell r="AB219">
            <v>35.144188609905541</v>
          </cell>
          <cell r="AC219">
            <v>0</v>
          </cell>
          <cell r="AD219">
            <v>6.2671913225203753</v>
          </cell>
          <cell r="AE219">
            <v>91.007003769278526</v>
          </cell>
          <cell r="AF219">
            <v>0.33529775217175484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-5.2284937240183353</v>
          </cell>
          <cell r="AM219">
            <v>35.78953337483108</v>
          </cell>
          <cell r="AN219">
            <v>59.130258296616375</v>
          </cell>
          <cell r="AO219">
            <v>0.98040807154029608</v>
          </cell>
          <cell r="AP219">
            <v>0</v>
          </cell>
          <cell r="AQ219">
            <v>0</v>
          </cell>
          <cell r="AR219">
            <v>-15833.778149649501</v>
          </cell>
          <cell r="AS219">
            <v>-20.261024967767298</v>
          </cell>
          <cell r="AT219">
            <v>-910.89536794181913</v>
          </cell>
          <cell r="AU219">
            <v>0</v>
          </cell>
          <cell r="AV219">
            <v>-5767.8742856895551</v>
          </cell>
          <cell r="AW219">
            <v>-2081.6196907088161</v>
          </cell>
          <cell r="AX219">
            <v>0</v>
          </cell>
          <cell r="AY219">
            <v>2.4242826905101538</v>
          </cell>
          <cell r="AZ219">
            <v>49.620140382088721</v>
          </cell>
          <cell r="BA219">
            <v>-2629.4156807772815</v>
          </cell>
          <cell r="BB219">
            <v>-3026.9424981614575</v>
          </cell>
          <cell r="BC219">
            <v>-646.50860256887972</v>
          </cell>
          <cell r="BD219">
            <v>-802.3054219102487</v>
          </cell>
          <cell r="BE219">
            <v>-8353.0310568064451</v>
          </cell>
          <cell r="BF219">
            <v>-39.105465083383024</v>
          </cell>
          <cell r="BG219">
            <v>-539.29688220378011</v>
          </cell>
          <cell r="BH219">
            <v>-149.03739264514297</v>
          </cell>
          <cell r="BI219">
            <v>-4047.0358188664541</v>
          </cell>
          <cell r="BJ219">
            <v>-2623.4839247521013</v>
          </cell>
          <cell r="BK219">
            <v>0</v>
          </cell>
          <cell r="BL219">
            <v>3.1614509392529726</v>
          </cell>
          <cell r="BM219">
            <v>63.959285138174891</v>
          </cell>
          <cell r="BN219">
            <v>-246.53065894916654</v>
          </cell>
          <cell r="BO219">
            <v>-717.7006932515651</v>
          </cell>
          <cell r="BP219">
            <v>-146.39952035807073</v>
          </cell>
          <cell r="BQ219">
            <v>88.438563238829374</v>
          </cell>
          <cell r="BR219">
            <v>-14810.307425811887</v>
          </cell>
          <cell r="BS219">
            <v>437.94684413913637</v>
          </cell>
          <cell r="BT219">
            <v>-134.60903650149703</v>
          </cell>
          <cell r="BU219">
            <v>-1956.4398174695671</v>
          </cell>
          <cell r="BV219">
            <v>-6155.2962629944086</v>
          </cell>
          <cell r="BW219">
            <v>-3927.049610555172</v>
          </cell>
          <cell r="BX219">
            <v>-1692.5583715867251</v>
          </cell>
          <cell r="BY219">
            <v>46.127773985266685</v>
          </cell>
          <cell r="BZ219">
            <v>76.596055167727172</v>
          </cell>
          <cell r="CA219">
            <v>0</v>
          </cell>
          <cell r="CB219">
            <v>-1213.9060000004247</v>
          </cell>
          <cell r="CC219">
            <v>-140.66999999992549</v>
          </cell>
          <cell r="CD219">
            <v>-150.44900000002235</v>
          </cell>
          <cell r="CE219">
            <v>-9905.6568000018597</v>
          </cell>
          <cell r="CF219">
            <v>-702.24599999934435</v>
          </cell>
          <cell r="CG219">
            <v>-12906.206499999389</v>
          </cell>
          <cell r="CH219">
            <v>0</v>
          </cell>
          <cell r="CI219">
            <v>-5516.719299999997</v>
          </cell>
          <cell r="CJ219">
            <v>0</v>
          </cell>
          <cell r="CK219">
            <v>0</v>
          </cell>
          <cell r="CL219">
            <v>0</v>
          </cell>
          <cell r="CM219">
            <v>-451.09249999932945</v>
          </cell>
          <cell r="CN219">
            <v>-412.01470000017434</v>
          </cell>
          <cell r="CO219">
            <v>-2816.9170000003651</v>
          </cell>
          <cell r="CP219">
            <v>12899.539200000465</v>
          </cell>
          <cell r="CQ219">
            <v>0</v>
          </cell>
          <cell r="CR219">
            <v>-68159.476999998093</v>
          </cell>
          <cell r="CS219">
            <v>-12178.710500000045</v>
          </cell>
          <cell r="CT219">
            <v>-22087.512000000104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-1598.6090000011027</v>
          </cell>
          <cell r="CZ219">
            <v>-2592.2984999995679</v>
          </cell>
          <cell r="DA219">
            <v>-9556.5455000009388</v>
          </cell>
          <cell r="DB219">
            <v>-8642.5584999993443</v>
          </cell>
          <cell r="DC219">
            <v>0</v>
          </cell>
          <cell r="DD219">
            <v>-11503.243000000715</v>
          </cell>
          <cell r="DE219">
            <v>-53491.590499997139</v>
          </cell>
          <cell r="DF219">
            <v>-9544.093999998644</v>
          </cell>
          <cell r="DG219">
            <v>-11104.958499999717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-262.33499999903142</v>
          </cell>
          <cell r="DM219">
            <v>-3911.3590000011027</v>
          </cell>
          <cell r="DN219">
            <v>-6981.7990000005811</v>
          </cell>
          <cell r="DO219">
            <v>-7486.6655000001192</v>
          </cell>
          <cell r="DP219">
            <v>-14200.379499999806</v>
          </cell>
          <cell r="DQ219">
            <v>0</v>
          </cell>
          <cell r="DR219">
            <v>-89720.574499994516</v>
          </cell>
          <cell r="DS219">
            <v>-10513.592499999329</v>
          </cell>
          <cell r="DT219">
            <v>-7732.378999998793</v>
          </cell>
          <cell r="DU219">
            <v>0</v>
          </cell>
          <cell r="DV219">
            <v>-9188.1125000007451</v>
          </cell>
          <cell r="DW219">
            <v>0</v>
          </cell>
          <cell r="DX219">
            <v>0</v>
          </cell>
          <cell r="DY219">
            <v>33.026999998837709</v>
          </cell>
          <cell r="DZ219">
            <v>-6600.1435000002384</v>
          </cell>
          <cell r="EA219">
            <v>-11042.195499999449</v>
          </cell>
          <cell r="EB219">
            <v>-13069.527499999851</v>
          </cell>
          <cell r="EC219">
            <v>-16524.610999999568</v>
          </cell>
          <cell r="ED219">
            <v>-15083.039999999106</v>
          </cell>
        </row>
        <row r="220">
          <cell r="F220">
            <v>-3569.8383461628109</v>
          </cell>
          <cell r="G220">
            <v>-1605.5413464931771</v>
          </cell>
          <cell r="H220">
            <v>-5909.7350513460115</v>
          </cell>
          <cell r="I220">
            <v>-6643.1772918468341</v>
          </cell>
          <cell r="J220">
            <v>-5537.2241837838665</v>
          </cell>
          <cell r="K220">
            <v>-8077.4518625363708</v>
          </cell>
          <cell r="L220">
            <v>-1332.8458394231275</v>
          </cell>
          <cell r="M220">
            <v>6.5641708262264729</v>
          </cell>
          <cell r="N220">
            <v>-1151.6880179429427</v>
          </cell>
          <cell r="O220">
            <v>-2365.707480517216</v>
          </cell>
          <cell r="P220">
            <v>35.883308405056596</v>
          </cell>
          <cell r="Q220">
            <v>-2525.4999914942309</v>
          </cell>
          <cell r="R220">
            <v>-27420.540116861463</v>
          </cell>
          <cell r="S220">
            <v>-3386.4540695203468</v>
          </cell>
          <cell r="T220">
            <v>-1523.9459695909172</v>
          </cell>
          <cell r="U220">
            <v>-3301.5819784188643</v>
          </cell>
          <cell r="V220">
            <v>-5825.7696732906625</v>
          </cell>
          <cell r="W220">
            <v>-3510.631117079407</v>
          </cell>
          <cell r="X220">
            <v>-3596.4018381303176</v>
          </cell>
          <cell r="Y220">
            <v>-920.20479849819094</v>
          </cell>
          <cell r="Z220">
            <v>-2849.2188229952008</v>
          </cell>
          <cell r="AA220">
            <v>-1429.5762321762741</v>
          </cell>
          <cell r="AB220">
            <v>-1083.6323229046538</v>
          </cell>
          <cell r="AC220">
            <v>0</v>
          </cell>
          <cell r="AD220">
            <v>6.8767057554796338</v>
          </cell>
          <cell r="AE220">
            <v>-5045.4334643781185</v>
          </cell>
          <cell r="AF220">
            <v>-9.5882326923310757</v>
          </cell>
          <cell r="AG220">
            <v>-14.24877293407917</v>
          </cell>
          <cell r="AH220">
            <v>-67.434947863221169</v>
          </cell>
          <cell r="AI220">
            <v>-870.92364955786616</v>
          </cell>
          <cell r="AJ220">
            <v>-864.56560880318284</v>
          </cell>
          <cell r="AK220">
            <v>-726.40718330908567</v>
          </cell>
          <cell r="AL220">
            <v>-100.5478839520365</v>
          </cell>
          <cell r="AM220">
            <v>-880.01622414961457</v>
          </cell>
          <cell r="AN220">
            <v>-1507.1117242434993</v>
          </cell>
          <cell r="AO220">
            <v>-4.5892368694767356</v>
          </cell>
          <cell r="AP220">
            <v>0</v>
          </cell>
          <cell r="AQ220">
            <v>0</v>
          </cell>
          <cell r="AR220">
            <v>-49997.20570628345</v>
          </cell>
          <cell r="AS220">
            <v>-4169.5929663870484</v>
          </cell>
          <cell r="AT220">
            <v>-7254.3188127577305</v>
          </cell>
          <cell r="AU220">
            <v>-4776.9048537816852</v>
          </cell>
          <cell r="AV220">
            <v>-6072.9084689226002</v>
          </cell>
          <cell r="AW220">
            <v>-3729.8943932102993</v>
          </cell>
          <cell r="AX220">
            <v>-2567.1827740073204</v>
          </cell>
          <cell r="AY220">
            <v>2.7994625130668283</v>
          </cell>
          <cell r="AZ220">
            <v>-1400.8261644989252</v>
          </cell>
          <cell r="BA220">
            <v>-4560.500779453665</v>
          </cell>
          <cell r="BB220">
            <v>-4797.7606175001711</v>
          </cell>
          <cell r="BC220">
            <v>-3094.0086670788005</v>
          </cell>
          <cell r="BD220">
            <v>-7576.1066712010652</v>
          </cell>
          <cell r="BE220">
            <v>-32171.527912184596</v>
          </cell>
          <cell r="BF220">
            <v>-2139.5118526481092</v>
          </cell>
          <cell r="BG220">
            <v>-1468.2149733286351</v>
          </cell>
          <cell r="BH220">
            <v>-3018.1104897130281</v>
          </cell>
          <cell r="BI220">
            <v>-5992.6315871635452</v>
          </cell>
          <cell r="BJ220">
            <v>-3785.7812141282484</v>
          </cell>
          <cell r="BK220">
            <v>-2901.2415389893577</v>
          </cell>
          <cell r="BL220">
            <v>-140.62664996087551</v>
          </cell>
          <cell r="BM220">
            <v>-837.2566145490855</v>
          </cell>
          <cell r="BN220">
            <v>-3303.8230412183329</v>
          </cell>
          <cell r="BO220">
            <v>-3630.382427030243</v>
          </cell>
          <cell r="BP220">
            <v>-449.15988255571574</v>
          </cell>
          <cell r="BQ220">
            <v>-4504.7876408863813</v>
          </cell>
          <cell r="BR220">
            <v>-69457.678178235888</v>
          </cell>
          <cell r="BS220">
            <v>-21944.505402652547</v>
          </cell>
          <cell r="BT220">
            <v>-4754.7574224499986</v>
          </cell>
          <cell r="BU220">
            <v>-4788.8686446230859</v>
          </cell>
          <cell r="BV220">
            <v>-7195.4893681118265</v>
          </cell>
          <cell r="BW220">
            <v>-5050.2768251579255</v>
          </cell>
          <cell r="BX220">
            <v>-3433.5009612990543</v>
          </cell>
          <cell r="BY220">
            <v>-1041.719105752185</v>
          </cell>
          <cell r="BZ220">
            <v>-721.31488817930222</v>
          </cell>
          <cell r="CA220">
            <v>-2792.154829999432</v>
          </cell>
          <cell r="CB220">
            <v>-4363.2389299999923</v>
          </cell>
          <cell r="CC220">
            <v>-5745.7083000000566</v>
          </cell>
          <cell r="CD220">
            <v>-7626.1435000002384</v>
          </cell>
          <cell r="CE220">
            <v>-479826.4673999995</v>
          </cell>
          <cell r="CF220">
            <v>-8950.7441999996081</v>
          </cell>
          <cell r="CG220">
            <v>-3151.7604999998584</v>
          </cell>
          <cell r="CH220">
            <v>-5031.4735000003129</v>
          </cell>
          <cell r="CI220">
            <v>-11476.255600000732</v>
          </cell>
          <cell r="CJ220">
            <v>-6327.2615999998525</v>
          </cell>
          <cell r="CK220">
            <v>-1038.4026999995112</v>
          </cell>
          <cell r="CL220">
            <v>0</v>
          </cell>
          <cell r="CM220">
            <v>-1260.2210000008345</v>
          </cell>
          <cell r="CN220">
            <v>-6283.4650999996811</v>
          </cell>
          <cell r="CO220">
            <v>-6554.8456999994814</v>
          </cell>
          <cell r="CP220">
            <v>-223090.14300000016</v>
          </cell>
          <cell r="CQ220">
            <v>-206661.8945000004</v>
          </cell>
          <cell r="CR220">
            <v>-51774.255499988794</v>
          </cell>
          <cell r="CS220">
            <v>116661.96950000059</v>
          </cell>
          <cell r="CT220">
            <v>-107977.75150000025</v>
          </cell>
          <cell r="CU220">
            <v>-3400.4440000001341</v>
          </cell>
          <cell r="CV220">
            <v>-4485.6224999995902</v>
          </cell>
          <cell r="CW220">
            <v>-2770.7094999998808</v>
          </cell>
          <cell r="CX220">
            <v>-3489.8190000001341</v>
          </cell>
          <cell r="CY220">
            <v>-2009.2664999999106</v>
          </cell>
          <cell r="CZ220">
            <v>-6551.9929999988526</v>
          </cell>
          <cell r="DA220">
            <v>-28949.626500000246</v>
          </cell>
          <cell r="DB220">
            <v>-4847.0164999999106</v>
          </cell>
          <cell r="DC220">
            <v>1820.9675000002608</v>
          </cell>
          <cell r="DD220">
            <v>-5774.9435000000522</v>
          </cell>
          <cell r="DE220">
            <v>-70023.668999969959</v>
          </cell>
          <cell r="DF220">
            <v>-4025.5959999999031</v>
          </cell>
          <cell r="DG220">
            <v>-2350.8114999998361</v>
          </cell>
          <cell r="DH220">
            <v>-3306.7795000001788</v>
          </cell>
          <cell r="DI220">
            <v>-4464.9320000000298</v>
          </cell>
          <cell r="DJ220">
            <v>-2892.1189999999478</v>
          </cell>
          <cell r="DK220">
            <v>-4379.0129999993369</v>
          </cell>
          <cell r="DL220">
            <v>-3606.089999999851</v>
          </cell>
          <cell r="DM220">
            <v>-6392.3140000011772</v>
          </cell>
          <cell r="DN220">
            <v>-19393.307999999262</v>
          </cell>
          <cell r="DO220">
            <v>-4967.7875000005588</v>
          </cell>
          <cell r="DP220">
            <v>-5792.7950000008568</v>
          </cell>
          <cell r="DQ220">
            <v>-8452.1234999988228</v>
          </cell>
          <cell r="DR220">
            <v>-161521.91550001502</v>
          </cell>
          <cell r="DS220">
            <v>-3489.9505000002682</v>
          </cell>
          <cell r="DT220">
            <v>-2150.640000000596</v>
          </cell>
          <cell r="DU220">
            <v>-3865.2979999994859</v>
          </cell>
          <cell r="DV220">
            <v>-3354.3794999998063</v>
          </cell>
          <cell r="DW220">
            <v>-2945.0814999993891</v>
          </cell>
          <cell r="DX220">
            <v>-3484.1550000002608</v>
          </cell>
          <cell r="DY220">
            <v>-3540.3530000001192</v>
          </cell>
          <cell r="DZ220">
            <v>-9446.2910000011325</v>
          </cell>
          <cell r="EA220">
            <v>-114283.82949999999</v>
          </cell>
          <cell r="EB220">
            <v>-8989.4375</v>
          </cell>
          <cell r="EC220">
            <v>-3469.4869999997318</v>
          </cell>
          <cell r="ED220">
            <v>-2503.0130000002682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-15018.144469995052</v>
          </cell>
          <cell r="G222">
            <v>-1949.5724100023508</v>
          </cell>
          <cell r="H222">
            <v>-8116.0095000006258</v>
          </cell>
          <cell r="I222">
            <v>-8532.2128599993885</v>
          </cell>
          <cell r="J222">
            <v>-7012.0059499982744</v>
          </cell>
          <cell r="K222">
            <v>-17927.177860002965</v>
          </cell>
          <cell r="L222">
            <v>-1576.6816900037229</v>
          </cell>
          <cell r="M222">
            <v>-777.02448999881744</v>
          </cell>
          <cell r="N222">
            <v>-1940.1674000024796</v>
          </cell>
          <cell r="O222">
            <v>-3124.8337500020862</v>
          </cell>
          <cell r="P222">
            <v>-568.36868000403047</v>
          </cell>
          <cell r="Q222">
            <v>-15654.419709999114</v>
          </cell>
          <cell r="R222">
            <v>-37939.283460021019</v>
          </cell>
          <cell r="S222">
            <v>-3239.2613000012934</v>
          </cell>
          <cell r="T222">
            <v>-1451.8184999972582</v>
          </cell>
          <cell r="U222">
            <v>-5995.6154999993742</v>
          </cell>
          <cell r="V222">
            <v>-8410.7958000004292</v>
          </cell>
          <cell r="W222">
            <v>-5367.4748999997973</v>
          </cell>
          <cell r="X222">
            <v>-5179.2875999994576</v>
          </cell>
          <cell r="Y222">
            <v>-1438.8355999998748</v>
          </cell>
          <cell r="Z222">
            <v>-3708.3562600016594</v>
          </cell>
          <cell r="AA222">
            <v>-1692.0820100009441</v>
          </cell>
          <cell r="AB222">
            <v>-1104.4022199995816</v>
          </cell>
          <cell r="AC222">
            <v>0</v>
          </cell>
          <cell r="AD222">
            <v>-351.35376999899745</v>
          </cell>
          <cell r="AE222">
            <v>-5784.882079988718</v>
          </cell>
          <cell r="AF222">
            <v>-9.2140000015497208</v>
          </cell>
          <cell r="AG222">
            <v>-14.127499999478459</v>
          </cell>
          <cell r="AH222">
            <v>-67.060999998822808</v>
          </cell>
          <cell r="AI222">
            <v>-862.05370000004768</v>
          </cell>
          <cell r="AJ222">
            <v>-845.70564000029117</v>
          </cell>
          <cell r="AK222">
            <v>-704.83080000057817</v>
          </cell>
          <cell r="AL222">
            <v>220.61484000459313</v>
          </cell>
          <cell r="AM222">
            <v>-1337.8555500023067</v>
          </cell>
          <cell r="AN222">
            <v>-2144.7445399984717</v>
          </cell>
          <cell r="AO222">
            <v>-19.904190000146627</v>
          </cell>
          <cell r="AP222">
            <v>0</v>
          </cell>
          <cell r="AQ222">
            <v>0</v>
          </cell>
          <cell r="AR222">
            <v>-78964.523919969797</v>
          </cell>
          <cell r="AS222">
            <v>-4169.3963000029325</v>
          </cell>
          <cell r="AT222">
            <v>-8897.1552400030196</v>
          </cell>
          <cell r="AU222">
            <v>-5087.8088000006974</v>
          </cell>
          <cell r="AV222">
            <v>-13511.428219996393</v>
          </cell>
          <cell r="AW222">
            <v>-5737.4827599972486</v>
          </cell>
          <cell r="AX222">
            <v>-2487.3531999997795</v>
          </cell>
          <cell r="AY222">
            <v>-91.714969992637634</v>
          </cell>
          <cell r="AZ222">
            <v>-1825.4938300028443</v>
          </cell>
          <cell r="BA222">
            <v>-10072.925739996135</v>
          </cell>
          <cell r="BB222">
            <v>-10278.648280002177</v>
          </cell>
          <cell r="BC222">
            <v>-3965.6108999997377</v>
          </cell>
          <cell r="BD222">
            <v>-12839.505679998547</v>
          </cell>
          <cell r="BE222">
            <v>-43449.479110002518</v>
          </cell>
          <cell r="BF222">
            <v>976.1085000038147</v>
          </cell>
          <cell r="BG222">
            <v>-2250.1763000041246</v>
          </cell>
          <cell r="BH222">
            <v>-3285.4651000015438</v>
          </cell>
          <cell r="BI222">
            <v>-11080.722309999168</v>
          </cell>
          <cell r="BJ222">
            <v>-6461.9914700016379</v>
          </cell>
          <cell r="BK222">
            <v>-1912.9587699994445</v>
          </cell>
          <cell r="BL222">
            <v>-125.62208000198007</v>
          </cell>
          <cell r="BM222">
            <v>-2603.1887599937618</v>
          </cell>
          <cell r="BN222">
            <v>-4983.9185799993575</v>
          </cell>
          <cell r="BO222">
            <v>-6367.7688400000334</v>
          </cell>
          <cell r="BP222">
            <v>-101.25718000158668</v>
          </cell>
          <cell r="BQ222">
            <v>-5252.518219999969</v>
          </cell>
          <cell r="BR222">
            <v>-118183.8925999999</v>
          </cell>
          <cell r="BS222">
            <v>-29840.579169996083</v>
          </cell>
          <cell r="BT222">
            <v>-5007.305300001055</v>
          </cell>
          <cell r="BU222">
            <v>-6728.2884000018239</v>
          </cell>
          <cell r="BV222">
            <v>-15834.481580004096</v>
          </cell>
          <cell r="BW222">
            <v>-9033.6007899995893</v>
          </cell>
          <cell r="BX222">
            <v>-5080.6810699999332</v>
          </cell>
          <cell r="BY222">
            <v>-1990.158060003072</v>
          </cell>
          <cell r="BZ222">
            <v>-3168.6979599967599</v>
          </cell>
          <cell r="CA222">
            <v>-4831.3925500027835</v>
          </cell>
          <cell r="CB222">
            <v>-9109.3333400040865</v>
          </cell>
          <cell r="CC222">
            <v>-7457.6623799949884</v>
          </cell>
          <cell r="CD222">
            <v>-20101.711999997497</v>
          </cell>
          <cell r="CE222">
            <v>-481933.85578995943</v>
          </cell>
          <cell r="CF222">
            <v>-25175.97580999881</v>
          </cell>
          <cell r="CG222">
            <v>-18281.800819996744</v>
          </cell>
          <cell r="CH222">
            <v>-5764.1435000002384</v>
          </cell>
          <cell r="CI222">
            <v>-21631.90740000084</v>
          </cell>
          <cell r="CJ222">
            <v>-6333.3580999989063</v>
          </cell>
          <cell r="CK222">
            <v>-1550.4386500008404</v>
          </cell>
          <cell r="CL222">
            <v>-142.75465999543667</v>
          </cell>
          <cell r="CM222">
            <v>-3470.6134199947119</v>
          </cell>
          <cell r="CN222">
            <v>-16030.649130001664</v>
          </cell>
          <cell r="CO222">
            <v>-12905.034800000489</v>
          </cell>
          <cell r="CP222">
            <v>-204287.83060000092</v>
          </cell>
          <cell r="CQ222">
            <v>-166359.3489000015</v>
          </cell>
          <cell r="CR222">
            <v>-168707.24737995863</v>
          </cell>
          <cell r="CS222">
            <v>85379.011500004679</v>
          </cell>
          <cell r="CT222">
            <v>-124775.94340000302</v>
          </cell>
          <cell r="CU222">
            <v>-5003.1910999976099</v>
          </cell>
          <cell r="CV222">
            <v>-5308.3872999995947</v>
          </cell>
          <cell r="CW222">
            <v>-2770.7094999998808</v>
          </cell>
          <cell r="CX222">
            <v>-3656.6464999988675</v>
          </cell>
          <cell r="CY222">
            <v>-3607.8755000010133</v>
          </cell>
          <cell r="CZ222">
            <v>-14158.610259994864</v>
          </cell>
          <cell r="DA222">
            <v>-57408.343720003963</v>
          </cell>
          <cell r="DB222">
            <v>-15225.302399996668</v>
          </cell>
          <cell r="DC222">
            <v>-2940.4520999994129</v>
          </cell>
          <cell r="DD222">
            <v>-19230.797100000083</v>
          </cell>
          <cell r="DE222">
            <v>-232618.14694994688</v>
          </cell>
          <cell r="DF222">
            <v>-15810.07860000059</v>
          </cell>
          <cell r="DG222">
            <v>-15521.828999999911</v>
          </cell>
          <cell r="DH222">
            <v>-6378.596400000155</v>
          </cell>
          <cell r="DI222">
            <v>-58912.290249995887</v>
          </cell>
          <cell r="DJ222">
            <v>-2270.542500000447</v>
          </cell>
          <cell r="DK222">
            <v>-4550.1304000001401</v>
          </cell>
          <cell r="DL222">
            <v>-6197.7423700019717</v>
          </cell>
          <cell r="DM222">
            <v>-15759.566230006516</v>
          </cell>
          <cell r="DN222">
            <v>-50593.099200002849</v>
          </cell>
          <cell r="DO222">
            <v>-13577.099899999797</v>
          </cell>
          <cell r="DP222">
            <v>-23921.228499997407</v>
          </cell>
          <cell r="DQ222">
            <v>-19125.943599998951</v>
          </cell>
          <cell r="DR222">
            <v>-306947.66286998987</v>
          </cell>
          <cell r="DS222">
            <v>-15842.500900000334</v>
          </cell>
          <cell r="DT222">
            <v>-13531.93239999935</v>
          </cell>
          <cell r="DU222">
            <v>-6202.5123999994248</v>
          </cell>
          <cell r="DV222">
            <v>-13598.377900004387</v>
          </cell>
          <cell r="DW222">
            <v>-2945.0814999993891</v>
          </cell>
          <cell r="DX222">
            <v>-3484.1549999993294</v>
          </cell>
          <cell r="DY222">
            <v>-4691.7800199985504</v>
          </cell>
          <cell r="DZ222">
            <v>-27365.193570002913</v>
          </cell>
          <cell r="EA222">
            <v>-142469.88576000184</v>
          </cell>
          <cell r="EB222">
            <v>-34096.147099997848</v>
          </cell>
          <cell r="EC222">
            <v>-23090.183320000768</v>
          </cell>
          <cell r="ED222">
            <v>-19629.912999998778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A228" t="str">
            <v>Total Gas Fuel Burn Expense</v>
          </cell>
          <cell r="F228">
            <v>-15018.144469995052</v>
          </cell>
          <cell r="G228">
            <v>-1949.5724100023508</v>
          </cell>
          <cell r="H228">
            <v>-8116.0095000006258</v>
          </cell>
          <cell r="I228">
            <v>-8532.2128599993885</v>
          </cell>
          <cell r="J228">
            <v>-7012.0059499964118</v>
          </cell>
          <cell r="K228">
            <v>-17927.177860002965</v>
          </cell>
          <cell r="L228">
            <v>-1576.6816900037229</v>
          </cell>
          <cell r="M228">
            <v>-777.02448999881744</v>
          </cell>
          <cell r="N228">
            <v>-1940.1674000024796</v>
          </cell>
          <cell r="O228">
            <v>-3124.8337500020862</v>
          </cell>
          <cell r="P228">
            <v>-568.36868000403047</v>
          </cell>
          <cell r="Q228">
            <v>-15654.419709999114</v>
          </cell>
          <cell r="R228">
            <v>-37939.283460021019</v>
          </cell>
          <cell r="S228">
            <v>-3239.2613000012934</v>
          </cell>
          <cell r="T228">
            <v>-1451.8184999972582</v>
          </cell>
          <cell r="U228">
            <v>-5995.6154999993742</v>
          </cell>
          <cell r="V228">
            <v>-8410.7958000004292</v>
          </cell>
          <cell r="W228">
            <v>-5367.4748999997973</v>
          </cell>
          <cell r="X228">
            <v>-5179.2875999994576</v>
          </cell>
          <cell r="Y228">
            <v>-1438.8355999998748</v>
          </cell>
          <cell r="Z228">
            <v>-3708.3562600016594</v>
          </cell>
          <cell r="AA228">
            <v>-1692.0820100009441</v>
          </cell>
          <cell r="AB228">
            <v>-1104.4022199995816</v>
          </cell>
          <cell r="AC228">
            <v>0</v>
          </cell>
          <cell r="AD228">
            <v>-351.35376999899745</v>
          </cell>
          <cell r="AE228">
            <v>-5784.882079988718</v>
          </cell>
          <cell r="AF228">
            <v>-9.2140000015497208</v>
          </cell>
          <cell r="AG228">
            <v>-14.127499999478459</v>
          </cell>
          <cell r="AH228">
            <v>-67.061000000685453</v>
          </cell>
          <cell r="AI228">
            <v>-862.05370000004768</v>
          </cell>
          <cell r="AJ228">
            <v>-845.70563999935985</v>
          </cell>
          <cell r="AK228">
            <v>-704.83080000057817</v>
          </cell>
          <cell r="AL228">
            <v>220.61484000459313</v>
          </cell>
          <cell r="AM228">
            <v>-1337.8555500023067</v>
          </cell>
          <cell r="AN228">
            <v>-2144.7445399984717</v>
          </cell>
          <cell r="AO228">
            <v>-19.904190000146627</v>
          </cell>
          <cell r="AP228">
            <v>0</v>
          </cell>
          <cell r="AQ228">
            <v>0</v>
          </cell>
          <cell r="AR228">
            <v>-78964.523919939995</v>
          </cell>
          <cell r="AS228">
            <v>-4169.3963000029325</v>
          </cell>
          <cell r="AT228">
            <v>-8897.1552400030196</v>
          </cell>
          <cell r="AU228">
            <v>-5087.8088000006974</v>
          </cell>
          <cell r="AV228">
            <v>-13511.428219996393</v>
          </cell>
          <cell r="AW228">
            <v>-5737.4827599972486</v>
          </cell>
          <cell r="AX228">
            <v>-2487.3531999997795</v>
          </cell>
          <cell r="AY228">
            <v>-91.714969992637634</v>
          </cell>
          <cell r="AZ228">
            <v>-1825.4938300028443</v>
          </cell>
          <cell r="BA228">
            <v>-10072.925739996135</v>
          </cell>
          <cell r="BB228">
            <v>-10278.648280002177</v>
          </cell>
          <cell r="BC228">
            <v>-3965.6108999997377</v>
          </cell>
          <cell r="BD228">
            <v>-12839.505679998547</v>
          </cell>
          <cell r="BE228">
            <v>-43449.479110002518</v>
          </cell>
          <cell r="BF228">
            <v>976.1085000038147</v>
          </cell>
          <cell r="BG228">
            <v>-2250.1763000041246</v>
          </cell>
          <cell r="BH228">
            <v>-3285.4651000015438</v>
          </cell>
          <cell r="BI228">
            <v>-11080.722309999168</v>
          </cell>
          <cell r="BJ228">
            <v>-6461.9914700016379</v>
          </cell>
          <cell r="BK228">
            <v>-1912.9587699994445</v>
          </cell>
          <cell r="BL228">
            <v>-125.62208000198007</v>
          </cell>
          <cell r="BM228">
            <v>-2603.1887599937618</v>
          </cell>
          <cell r="BN228">
            <v>-4983.9185799993575</v>
          </cell>
          <cell r="BO228">
            <v>-6367.7688400000334</v>
          </cell>
          <cell r="BP228">
            <v>-101.25718000158668</v>
          </cell>
          <cell r="BQ228">
            <v>-5252.518219999969</v>
          </cell>
          <cell r="BR228">
            <v>-118183.8925999999</v>
          </cell>
          <cell r="BS228">
            <v>-29840.579169996083</v>
          </cell>
          <cell r="BT228">
            <v>-5007.305300001055</v>
          </cell>
          <cell r="BU228">
            <v>-6728.2884000018239</v>
          </cell>
          <cell r="BV228">
            <v>-15834.481580004096</v>
          </cell>
          <cell r="BW228">
            <v>-9033.600790001452</v>
          </cell>
          <cell r="BX228">
            <v>-5080.6810699999332</v>
          </cell>
          <cell r="BY228">
            <v>-1990.158060003072</v>
          </cell>
          <cell r="BZ228">
            <v>-3168.6979599967599</v>
          </cell>
          <cell r="CA228">
            <v>-4831.3925500027835</v>
          </cell>
          <cell r="CB228">
            <v>-9109.3333400040865</v>
          </cell>
          <cell r="CC228">
            <v>-7457.6623799949884</v>
          </cell>
          <cell r="CD228">
            <v>-20101.711999997497</v>
          </cell>
          <cell r="CE228">
            <v>-481933.85578995943</v>
          </cell>
          <cell r="CF228">
            <v>-25175.97580999881</v>
          </cell>
          <cell r="CG228">
            <v>-18281.800819996744</v>
          </cell>
          <cell r="CH228">
            <v>-5764.1435000002384</v>
          </cell>
          <cell r="CI228">
            <v>-21631.90740000084</v>
          </cell>
          <cell r="CJ228">
            <v>-6333.3580999970436</v>
          </cell>
          <cell r="CK228">
            <v>-1550.4386500008404</v>
          </cell>
          <cell r="CL228">
            <v>-142.75465999543667</v>
          </cell>
          <cell r="CM228">
            <v>-3470.6134199947119</v>
          </cell>
          <cell r="CN228">
            <v>-16030.649130001664</v>
          </cell>
          <cell r="CO228">
            <v>-12905.034800000489</v>
          </cell>
          <cell r="CP228">
            <v>-204287.83060000092</v>
          </cell>
          <cell r="CQ228">
            <v>-166359.3489000015</v>
          </cell>
          <cell r="CR228">
            <v>-168707.24737995863</v>
          </cell>
          <cell r="CS228">
            <v>85379.011500004679</v>
          </cell>
          <cell r="CT228">
            <v>-124775.94340000302</v>
          </cell>
          <cell r="CU228">
            <v>-5003.1910999976099</v>
          </cell>
          <cell r="CV228">
            <v>-5308.3872999995947</v>
          </cell>
          <cell r="CW228">
            <v>-2770.7094999998808</v>
          </cell>
          <cell r="CX228">
            <v>-3656.6464999988675</v>
          </cell>
          <cell r="CY228">
            <v>-3607.8755000010133</v>
          </cell>
          <cell r="CZ228">
            <v>-14158.610259994864</v>
          </cell>
          <cell r="DA228">
            <v>-57408.343720003963</v>
          </cell>
          <cell r="DB228">
            <v>-15225.302399996668</v>
          </cell>
          <cell r="DC228">
            <v>-2940.4520999994129</v>
          </cell>
          <cell r="DD228">
            <v>-19230.797100000083</v>
          </cell>
          <cell r="DE228">
            <v>-232618.14694994688</v>
          </cell>
          <cell r="DF228">
            <v>-15810.07860000059</v>
          </cell>
          <cell r="DG228">
            <v>-15521.828999999911</v>
          </cell>
          <cell r="DH228">
            <v>-6378.596400000155</v>
          </cell>
          <cell r="DI228">
            <v>-58912.290249995887</v>
          </cell>
          <cell r="DJ228">
            <v>-2270.542500000447</v>
          </cell>
          <cell r="DK228">
            <v>-4550.1304000001401</v>
          </cell>
          <cell r="DL228">
            <v>-6197.7423700019717</v>
          </cell>
          <cell r="DM228">
            <v>-15759.566230006516</v>
          </cell>
          <cell r="DN228">
            <v>-50593.099200002849</v>
          </cell>
          <cell r="DO228">
            <v>-13577.099899999797</v>
          </cell>
          <cell r="DP228">
            <v>-23921.228499997407</v>
          </cell>
          <cell r="DQ228">
            <v>-19125.943599998951</v>
          </cell>
          <cell r="DR228">
            <v>-306947.66286998987</v>
          </cell>
          <cell r="DS228">
            <v>-15842.500900000334</v>
          </cell>
          <cell r="DT228">
            <v>-13531.93239999935</v>
          </cell>
          <cell r="DU228">
            <v>-6202.5123999975622</v>
          </cell>
          <cell r="DV228">
            <v>-13598.377900004387</v>
          </cell>
          <cell r="DW228">
            <v>-2945.0815000012517</v>
          </cell>
          <cell r="DX228">
            <v>-3484.1549999993294</v>
          </cell>
          <cell r="DY228">
            <v>-4691.7800199985504</v>
          </cell>
          <cell r="DZ228">
            <v>-27365.193570002913</v>
          </cell>
          <cell r="EA228">
            <v>-142469.88576000184</v>
          </cell>
          <cell r="EB228">
            <v>-34096.147099994123</v>
          </cell>
          <cell r="EC228">
            <v>-23090.183320000768</v>
          </cell>
          <cell r="ED228">
            <v>-19629.912999998778</v>
          </cell>
        </row>
        <row r="230">
          <cell r="A230" t="str">
            <v>Other Generation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-1.09201630204916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-1.0920163019327447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A235" t="str">
            <v>Total Other Generation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-1.09201630204916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-1.0920163019327447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7">
          <cell r="A237" t="str">
            <v>IRP Resources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-141882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-147434.70000000112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-147434.70000000112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-143205.62999999896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-143205.62999999896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-151972.99500000104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-151972.99500000104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-164839.21999999881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-164839.21999999881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-168807.73000000045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-168807.73000000045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-187159.78000000119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-187159.78000000119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-199680.32919999957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-199680.32919999957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-204173.24000000022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-204173.24000000022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-214613.10000000149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-214613.10000000149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-122799.70000000019</v>
          </cell>
          <cell r="R242">
            <v>-125999.79999999981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-125999.79999999981</v>
          </cell>
          <cell r="AE242">
            <v>-143763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-143763</v>
          </cell>
          <cell r="AR242">
            <v>-155818.5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-155818.5</v>
          </cell>
          <cell r="BE242">
            <v>-143441.70000000019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-143441.70000000019</v>
          </cell>
          <cell r="BR242">
            <v>-143908.70000000019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-143908.70000000019</v>
          </cell>
          <cell r="CE242">
            <v>-159073.70000000019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-159073.70000000019</v>
          </cell>
          <cell r="CR242">
            <v>-181169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-181169</v>
          </cell>
          <cell r="DE242">
            <v>-186967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-186967</v>
          </cell>
          <cell r="DR242">
            <v>-203535.20000000019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-203535.20000000019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Total IRP Resources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-141882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-122799.70000000019</v>
          </cell>
          <cell r="R262">
            <v>-273434.50000000186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-147434.70000000112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-125999.79999999981</v>
          </cell>
          <cell r="AE262">
            <v>-286968.62999999896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-143205.62999999896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-143763</v>
          </cell>
          <cell r="AR262">
            <v>-307791.49500000104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-151972.99500000104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-155818.5</v>
          </cell>
          <cell r="BE262">
            <v>-308280.91999999806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-164839.21999999881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-143441.70000000019</v>
          </cell>
          <cell r="BR262">
            <v>-312716.4299999997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-168807.73000000045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-143908.70000000019</v>
          </cell>
          <cell r="CE262">
            <v>-346233.48000000045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-187159.78000000119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-159073.70000000019</v>
          </cell>
          <cell r="CR262">
            <v>-380849.32919999957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-199680.32919999957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-181169</v>
          </cell>
          <cell r="DE262">
            <v>-391140.24000000209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-204173.24000000022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-186967</v>
          </cell>
          <cell r="DR262">
            <v>-418148.30000000075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-214613.10000000149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-203535.20000000019</v>
          </cell>
        </row>
        <row r="264">
          <cell r="A264" t="str">
            <v>Growth Station Resources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-534.9426799999992</v>
          </cell>
          <cell r="AF269">
            <v>0</v>
          </cell>
          <cell r="AG269">
            <v>0</v>
          </cell>
          <cell r="AH269">
            <v>-159.52470000000039</v>
          </cell>
          <cell r="AI269">
            <v>0</v>
          </cell>
          <cell r="AJ269">
            <v>0</v>
          </cell>
          <cell r="AK269">
            <v>-210.43959999999993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-164.97837999999999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-519.99219999999968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-519.99219999999968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A273" t="str">
            <v>Total Growth Station Resources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-534.94267999997828</v>
          </cell>
          <cell r="AF273">
            <v>0</v>
          </cell>
          <cell r="AG273">
            <v>0</v>
          </cell>
          <cell r="AH273">
            <v>-159.52469999999812</v>
          </cell>
          <cell r="AI273">
            <v>0</v>
          </cell>
          <cell r="AJ273">
            <v>0</v>
          </cell>
          <cell r="AK273">
            <v>-210.43959999999993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-164.97838000000002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-519.99219999999696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-519.99219999999877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</v>
          </cell>
          <cell r="F275">
            <v>-128217.00715394318</v>
          </cell>
          <cell r="G275">
            <v>-109424.4977106452</v>
          </cell>
          <cell r="H275">
            <v>-111373.84361752868</v>
          </cell>
          <cell r="I275">
            <v>-101240.21958915889</v>
          </cell>
          <cell r="J275">
            <v>-105623.40148018301</v>
          </cell>
          <cell r="K275">
            <v>-100243.76449753344</v>
          </cell>
          <cell r="L275">
            <v>-180010.55332249403</v>
          </cell>
          <cell r="M275">
            <v>-152509.21631669998</v>
          </cell>
          <cell r="N275">
            <v>-120094.20853102207</v>
          </cell>
          <cell r="O275">
            <v>-113527.97229376435</v>
          </cell>
          <cell r="P275">
            <v>-114599.43391314149</v>
          </cell>
          <cell r="Q275">
            <v>-140366.15592636168</v>
          </cell>
          <cell r="R275">
            <v>-1508544.6369726658</v>
          </cell>
          <cell r="S275">
            <v>-141225.83019673824</v>
          </cell>
          <cell r="T275">
            <v>-117540.20214195549</v>
          </cell>
          <cell r="U275">
            <v>-116374.4319357127</v>
          </cell>
          <cell r="V275">
            <v>-101253.59357477725</v>
          </cell>
          <cell r="W275">
            <v>-106395.43089210987</v>
          </cell>
          <cell r="X275">
            <v>-106447.96792344749</v>
          </cell>
          <cell r="Y275">
            <v>-182193.08043527603</v>
          </cell>
          <cell r="Z275">
            <v>-149345.57588136196</v>
          </cell>
          <cell r="AA275">
            <v>-121720.83761249483</v>
          </cell>
          <cell r="AB275">
            <v>-117594.58557486534</v>
          </cell>
          <cell r="AC275">
            <v>-117419.4659653753</v>
          </cell>
          <cell r="AD275">
            <v>-131033.63483923674</v>
          </cell>
          <cell r="AE275">
            <v>-1658380.0580804348</v>
          </cell>
          <cell r="AF275">
            <v>-142424.06519590318</v>
          </cell>
          <cell r="AG275">
            <v>-139860.81168009341</v>
          </cell>
          <cell r="AH275">
            <v>-128361.33954334259</v>
          </cell>
          <cell r="AI275">
            <v>-112697.2692566067</v>
          </cell>
          <cell r="AJ275">
            <v>-117854.33628335595</v>
          </cell>
          <cell r="AK275">
            <v>-122078.11273340881</v>
          </cell>
          <cell r="AL275">
            <v>-177503.05357339978</v>
          </cell>
          <cell r="AM275">
            <v>-153190.08924177289</v>
          </cell>
          <cell r="AN275">
            <v>-120407.92779128253</v>
          </cell>
          <cell r="AO275">
            <v>-131082.58790096641</v>
          </cell>
          <cell r="AP275">
            <v>-135142.61131237447</v>
          </cell>
          <cell r="AQ275">
            <v>-177777.8535682708</v>
          </cell>
          <cell r="AR275">
            <v>-1526910.6590898037</v>
          </cell>
          <cell r="AS275">
            <v>-133178.41023075581</v>
          </cell>
          <cell r="AT275">
            <v>-114591.80143943429</v>
          </cell>
          <cell r="AU275">
            <v>-132623.64193832874</v>
          </cell>
          <cell r="AV275">
            <v>-98249.167620867491</v>
          </cell>
          <cell r="AW275">
            <v>-109594.01346480846</v>
          </cell>
          <cell r="AX275">
            <v>-115452.40625973046</v>
          </cell>
          <cell r="AY275">
            <v>-181828.64998114109</v>
          </cell>
          <cell r="AZ275">
            <v>-144513.60161800683</v>
          </cell>
          <cell r="BA275">
            <v>-118314.83931294084</v>
          </cell>
          <cell r="BB275">
            <v>-117771.21749651432</v>
          </cell>
          <cell r="BC275">
            <v>-126228.92307914793</v>
          </cell>
          <cell r="BD275">
            <v>-134563.98664832115</v>
          </cell>
          <cell r="BE275">
            <v>-1634915.6820120811</v>
          </cell>
          <cell r="BF275">
            <v>-145427.2316916883</v>
          </cell>
          <cell r="BG275">
            <v>-129517.83756732941</v>
          </cell>
          <cell r="BH275">
            <v>-130430.42733199894</v>
          </cell>
          <cell r="BI275">
            <v>-107197.49902400374</v>
          </cell>
          <cell r="BJ275">
            <v>-114998.21481382847</v>
          </cell>
          <cell r="BK275">
            <v>-122864.16813549399</v>
          </cell>
          <cell r="BL275">
            <v>-201462.72893208265</v>
          </cell>
          <cell r="BM275">
            <v>-156053.24405921996</v>
          </cell>
          <cell r="BN275">
            <v>-128135.57879424095</v>
          </cell>
          <cell r="BO275">
            <v>-128642.75647354126</v>
          </cell>
          <cell r="BP275">
            <v>-131715.91076526046</v>
          </cell>
          <cell r="BQ275">
            <v>-138470.08442316949</v>
          </cell>
          <cell r="BR275">
            <v>-1614062.307970047</v>
          </cell>
          <cell r="BS275">
            <v>-126726.05616977811</v>
          </cell>
          <cell r="BT275">
            <v>-129869.05739121139</v>
          </cell>
          <cell r="BU275">
            <v>-132677.06818202138</v>
          </cell>
          <cell r="BV275">
            <v>-106446.43791164458</v>
          </cell>
          <cell r="BW275">
            <v>-117152.52588248253</v>
          </cell>
          <cell r="BX275">
            <v>-113701.88392943144</v>
          </cell>
          <cell r="BY275">
            <v>-205635.19256612659</v>
          </cell>
          <cell r="BZ275">
            <v>-160183.92181119323</v>
          </cell>
          <cell r="CA275">
            <v>-132343.02288262546</v>
          </cell>
          <cell r="CB275">
            <v>-131432.76589262486</v>
          </cell>
          <cell r="CC275">
            <v>-121303.54609718919</v>
          </cell>
          <cell r="CD275">
            <v>-136590.82925397158</v>
          </cell>
          <cell r="CE275">
            <v>-1850665.8577282429</v>
          </cell>
          <cell r="CF275">
            <v>-129163.68287661672</v>
          </cell>
          <cell r="CG275">
            <v>-145690.75173333287</v>
          </cell>
          <cell r="CH275">
            <v>-158138.23609240353</v>
          </cell>
          <cell r="CI275">
            <v>-119323.53481175005</v>
          </cell>
          <cell r="CJ275">
            <v>-135230.85031765699</v>
          </cell>
          <cell r="CK275">
            <v>-145061.20489320159</v>
          </cell>
          <cell r="CL275">
            <v>-224274.88635793328</v>
          </cell>
          <cell r="CM275">
            <v>-173697.95449206233</v>
          </cell>
          <cell r="CN275">
            <v>-140696.77385775745</v>
          </cell>
          <cell r="CO275">
            <v>-144390.72039286792</v>
          </cell>
          <cell r="CP275">
            <v>-127641.01186674833</v>
          </cell>
          <cell r="CQ275">
            <v>-207356.25003586709</v>
          </cell>
          <cell r="CR275">
            <v>-2150239.6679913998</v>
          </cell>
          <cell r="CS275">
            <v>-165426.9525988549</v>
          </cell>
          <cell r="CT275">
            <v>-151920.44620653987</v>
          </cell>
          <cell r="CU275">
            <v>-170456.7525472343</v>
          </cell>
          <cell r="CV275">
            <v>-165268.20428405702</v>
          </cell>
          <cell r="CW275">
            <v>-147634.73898015916</v>
          </cell>
          <cell r="CX275">
            <v>-166475.69280605018</v>
          </cell>
          <cell r="CY275">
            <v>-257289.86730712652</v>
          </cell>
          <cell r="CZ275">
            <v>-201583.84853830934</v>
          </cell>
          <cell r="DA275">
            <v>-159657.53706841171</v>
          </cell>
          <cell r="DB275">
            <v>-180585.4807317555</v>
          </cell>
          <cell r="DC275">
            <v>-187971.83932255208</v>
          </cell>
          <cell r="DD275">
            <v>-195968.30759967864</v>
          </cell>
          <cell r="DE275">
            <v>-2150322.5271286964</v>
          </cell>
          <cell r="DF275">
            <v>-186286.90081363916</v>
          </cell>
          <cell r="DG275">
            <v>-157019.20670698583</v>
          </cell>
          <cell r="DH275">
            <v>-173969.53403750062</v>
          </cell>
          <cell r="DI275">
            <v>-164040.71610368788</v>
          </cell>
          <cell r="DJ275">
            <v>-147443.53290659189</v>
          </cell>
          <cell r="DK275">
            <v>-170407.27417850494</v>
          </cell>
          <cell r="DL275">
            <v>-244656.38149750233</v>
          </cell>
          <cell r="DM275">
            <v>-202650.45787712932</v>
          </cell>
          <cell r="DN275">
            <v>-160317.47403497994</v>
          </cell>
          <cell r="DO275">
            <v>-179242.48462371528</v>
          </cell>
          <cell r="DP275">
            <v>-164338.78304649889</v>
          </cell>
          <cell r="DQ275">
            <v>-199949.78130193055</v>
          </cell>
          <cell r="DR275">
            <v>-2210039.1471886635</v>
          </cell>
          <cell r="DS275">
            <v>-188922.64858816564</v>
          </cell>
          <cell r="DT275">
            <v>-159437.27279850841</v>
          </cell>
          <cell r="DU275">
            <v>-178743.99784190953</v>
          </cell>
          <cell r="DV275">
            <v>-149554.94835279882</v>
          </cell>
          <cell r="DW275">
            <v>-157788.30242620409</v>
          </cell>
          <cell r="DX275">
            <v>-183375.79260516167</v>
          </cell>
          <cell r="DY275">
            <v>-263507.9701090157</v>
          </cell>
          <cell r="DZ275">
            <v>-209065.17276027799</v>
          </cell>
          <cell r="EA275">
            <v>-172733.78628854454</v>
          </cell>
          <cell r="EB275">
            <v>-162049.00372067094</v>
          </cell>
          <cell r="EC275">
            <v>-172492.79400669038</v>
          </cell>
          <cell r="ED275">
            <v>-212367.45769129694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A277" t="str">
            <v>Net Power Cost/Net System Load</v>
          </cell>
          <cell r="F277">
            <v>-2.4291567489974852E-2</v>
          </cell>
          <cell r="G277">
            <v>-2.3777581052197405E-2</v>
          </cell>
          <cell r="H277">
            <v>-2.3335942421955025E-2</v>
          </cell>
          <cell r="I277">
            <v>-2.2545518777640439E-2</v>
          </cell>
          <cell r="J277">
            <v>-2.2533843635088147E-2</v>
          </cell>
          <cell r="K277">
            <v>-2.0571198196307705E-2</v>
          </cell>
          <cell r="L277">
            <v>-3.209914086927057E-2</v>
          </cell>
          <cell r="M277">
            <v>-2.8371074294021525E-2</v>
          </cell>
          <cell r="N277">
            <v>-2.5452817999020994E-2</v>
          </cell>
          <cell r="O277">
            <v>-2.4402079791737918E-2</v>
          </cell>
          <cell r="P277">
            <v>-2.3968378583294481E-2</v>
          </cell>
          <cell r="Q277">
            <v>-2.6524118184003243E-2</v>
          </cell>
          <cell r="R277">
            <v>-2.5539926433356896E-2</v>
          </cell>
          <cell r="S277">
            <v>-2.6707512753731066E-2</v>
          </cell>
          <cell r="T277">
            <v>-2.5520808755775448E-2</v>
          </cell>
          <cell r="U277">
            <v>-2.4357659719399294E-2</v>
          </cell>
          <cell r="V277">
            <v>-2.2545854777636265E-2</v>
          </cell>
          <cell r="W277">
            <v>-2.270937149180341E-2</v>
          </cell>
          <cell r="X277">
            <v>-2.1877589521302809E-2</v>
          </cell>
          <cell r="Y277">
            <v>-3.2580156395265902E-2</v>
          </cell>
          <cell r="Z277">
            <v>-2.7859427365324763E-2</v>
          </cell>
          <cell r="AA277">
            <v>-2.5883068149429533E-2</v>
          </cell>
          <cell r="AB277">
            <v>-2.535617128066292E-2</v>
          </cell>
          <cell r="AC277">
            <v>-2.4589687848575181E-2</v>
          </cell>
          <cell r="AD277">
            <v>-2.479472444395725E-2</v>
          </cell>
          <cell r="AE277">
            <v>-2.8174291096462412E-2</v>
          </cell>
          <cell r="AF277">
            <v>-2.7130350627075472E-2</v>
          </cell>
          <cell r="AG277">
            <v>-2.9679233998390231E-2</v>
          </cell>
          <cell r="AH277">
            <v>-2.7087121361223154E-2</v>
          </cell>
          <cell r="AI277">
            <v>-2.5301593273802325E-2</v>
          </cell>
          <cell r="AJ277">
            <v>-2.5361129099628954E-2</v>
          </cell>
          <cell r="AK277">
            <v>-2.5173701405758919E-2</v>
          </cell>
          <cell r="AL277">
            <v>-3.1860521607846692E-2</v>
          </cell>
          <cell r="AM277">
            <v>-2.8661407800200323E-2</v>
          </cell>
          <cell r="AN277">
            <v>-2.5734223648942844E-2</v>
          </cell>
          <cell r="AO277">
            <v>-2.840745579302606E-2</v>
          </cell>
          <cell r="AP277">
            <v>-2.8477894671542714E-2</v>
          </cell>
          <cell r="AQ277">
            <v>-3.3829663666189447E-2</v>
          </cell>
          <cell r="AR277">
            <v>-2.6081172401138275E-2</v>
          </cell>
          <cell r="AS277">
            <v>-2.5437781934734005E-2</v>
          </cell>
          <cell r="AT277">
            <v>-2.5131538595630332E-2</v>
          </cell>
          <cell r="AU277">
            <v>-2.8075124820215791E-2</v>
          </cell>
          <cell r="AV277">
            <v>-2.2128687544110903E-2</v>
          </cell>
          <cell r="AW277">
            <v>-2.3655477451839602E-2</v>
          </cell>
          <cell r="AX277">
            <v>-2.3938273897105233E-2</v>
          </cell>
          <cell r="AY277">
            <v>-3.2706090824316192E-2</v>
          </cell>
          <cell r="AZ277">
            <v>-2.7131543252920665E-2</v>
          </cell>
          <cell r="BA277">
            <v>-2.5359556417786422E-2</v>
          </cell>
          <cell r="BB277">
            <v>-2.5615899368162331E-2</v>
          </cell>
          <cell r="BC277">
            <v>-2.6657988404508615E-2</v>
          </cell>
          <cell r="BD277">
            <v>-2.5652205901032232E-2</v>
          </cell>
          <cell r="BE277">
            <v>-2.7931480403299958E-2</v>
          </cell>
          <cell r="BF277">
            <v>-2.7775024935401404E-2</v>
          </cell>
          <cell r="BG277">
            <v>-2.8420450408908948E-2</v>
          </cell>
          <cell r="BH277">
            <v>-2.7622937733770669E-2</v>
          </cell>
          <cell r="BI277">
            <v>-2.4147270481513772E-2</v>
          </cell>
          <cell r="BJ277">
            <v>-2.4837235706637983E-2</v>
          </cell>
          <cell r="BK277">
            <v>-2.5478843030573017E-2</v>
          </cell>
          <cell r="BL277">
            <v>-3.6228155160909381E-2</v>
          </cell>
          <cell r="BM277">
            <v>-2.9303656969158709E-2</v>
          </cell>
          <cell r="BN277">
            <v>-2.747637340076281E-2</v>
          </cell>
          <cell r="BO277">
            <v>-2.7996644283490468E-2</v>
          </cell>
          <cell r="BP277">
            <v>-2.7813281327699002E-2</v>
          </cell>
          <cell r="BQ277">
            <v>-2.6394864280955943E-2</v>
          </cell>
          <cell r="BR277">
            <v>-2.7559632819329494E-2</v>
          </cell>
          <cell r="BS277">
            <v>-2.4189602580218406E-2</v>
          </cell>
          <cell r="BT277">
            <v>-2.8489171101760746E-2</v>
          </cell>
          <cell r="BU277">
            <v>-2.8084969356424239E-2</v>
          </cell>
          <cell r="BV277">
            <v>-2.3957258006522153E-2</v>
          </cell>
          <cell r="BW277">
            <v>-2.530312242759436E-2</v>
          </cell>
          <cell r="BX277">
            <v>-2.3567284010972855E-2</v>
          </cell>
          <cell r="BY277">
            <v>-3.6953673083861105E-2</v>
          </cell>
          <cell r="BZ277">
            <v>-3.0063728618888064E-2</v>
          </cell>
          <cell r="CA277">
            <v>-2.8354957516604884E-2</v>
          </cell>
          <cell r="CB277">
            <v>-2.8604600412332815E-2</v>
          </cell>
          <cell r="CC277">
            <v>-2.5591992803946084E-2</v>
          </cell>
          <cell r="CD277">
            <v>-2.600725926414782E-2</v>
          </cell>
          <cell r="CE277">
            <v>-3.1502280317450726E-2</v>
          </cell>
          <cell r="CF277">
            <v>-2.4636097991503902E-2</v>
          </cell>
          <cell r="CG277">
            <v>-3.1001490658226771E-2</v>
          </cell>
          <cell r="CH277">
            <v>-3.3433959915392109E-2</v>
          </cell>
          <cell r="CI277">
            <v>-2.6859790675555217E-2</v>
          </cell>
          <cell r="CJ277">
            <v>-2.9184389714995262E-2</v>
          </cell>
          <cell r="CK277">
            <v>-3.0042310806901895E-2</v>
          </cell>
          <cell r="CL277">
            <v>-4.0276866776469689E-2</v>
          </cell>
          <cell r="CM277">
            <v>-3.2569036841010757E-2</v>
          </cell>
          <cell r="CN277">
            <v>-3.0126832730886122E-2</v>
          </cell>
          <cell r="CO277">
            <v>-3.1419315350838417E-2</v>
          </cell>
          <cell r="CP277">
            <v>-2.6891643772518847E-2</v>
          </cell>
          <cell r="CQ277">
            <v>-3.9448755306494832E-2</v>
          </cell>
          <cell r="CR277">
            <v>-3.6681931555669678E-2</v>
          </cell>
          <cell r="CS277">
            <v>-3.1544095191346599E-2</v>
          </cell>
          <cell r="CT277">
            <v>-3.3266712750886995E-2</v>
          </cell>
          <cell r="CU277">
            <v>-3.6028540583981084E-2</v>
          </cell>
          <cell r="CV277">
            <v>-3.7176175811591605E-2</v>
          </cell>
          <cell r="CW277">
            <v>-3.1868695902467437E-2</v>
          </cell>
          <cell r="CX277">
            <v>-3.4453895670722545E-2</v>
          </cell>
          <cell r="CY277">
            <v>-4.6201539160382055E-2</v>
          </cell>
          <cell r="CZ277">
            <v>-3.7784827817215927E-2</v>
          </cell>
          <cell r="DA277">
            <v>-3.4207298578550649E-2</v>
          </cell>
          <cell r="DB277">
            <v>-3.930309134077703E-2</v>
          </cell>
          <cell r="DC277">
            <v>-3.9624515368711144E-2</v>
          </cell>
          <cell r="DD277">
            <v>-3.7280864329563457E-2</v>
          </cell>
          <cell r="DE277">
            <v>-3.7004837799500478E-2</v>
          </cell>
          <cell r="DF277">
            <v>-3.5797701621696376E-2</v>
          </cell>
          <cell r="DG277">
            <v>-3.4698704659490431E-2</v>
          </cell>
          <cell r="DH277">
            <v>-3.7116708867600323E-2</v>
          </cell>
          <cell r="DI277">
            <v>-3.7278099950320609E-2</v>
          </cell>
          <cell r="DJ277">
            <v>-3.2112630680774856E-2</v>
          </cell>
          <cell r="DK277">
            <v>-3.5600831577617953E-2</v>
          </cell>
          <cell r="DL277">
            <v>-4.4255811014718205E-2</v>
          </cell>
          <cell r="DM277">
            <v>-3.8281356993831395E-2</v>
          </cell>
          <cell r="DN277">
            <v>-3.4676111244440477E-2</v>
          </cell>
          <cell r="DO277">
            <v>-3.9377529389756916E-2</v>
          </cell>
          <cell r="DP277">
            <v>-3.4955882196211263E-2</v>
          </cell>
          <cell r="DQ277">
            <v>-3.8333383443788449E-2</v>
          </cell>
          <cell r="DR277">
            <v>-3.8104218282125402E-2</v>
          </cell>
          <cell r="DS277">
            <v>-3.6271441687041772E-2</v>
          </cell>
          <cell r="DT277">
            <v>-3.5213844231368086E-2</v>
          </cell>
          <cell r="DU277">
            <v>-3.8133835326554788E-2</v>
          </cell>
          <cell r="DV277">
            <v>-3.3983380669781127E-2</v>
          </cell>
          <cell r="DW277">
            <v>-3.4367881310597426E-2</v>
          </cell>
          <cell r="DX277">
            <v>-3.8297945327034455E-2</v>
          </cell>
          <cell r="DY277">
            <v>-4.7836247088508088E-2</v>
          </cell>
          <cell r="DZ277">
            <v>-3.966354290431795E-2</v>
          </cell>
          <cell r="EA277">
            <v>-3.7521233460040548E-2</v>
          </cell>
          <cell r="EB277">
            <v>-3.575627950733562E-2</v>
          </cell>
          <cell r="EC277">
            <v>-3.6843471403553707E-2</v>
          </cell>
          <cell r="ED277">
            <v>-4.0845880065283779E-2</v>
          </cell>
        </row>
        <row r="278">
          <cell r="F278">
            <v>20.274669062925867</v>
          </cell>
          <cell r="G278">
            <v>19.156949879314634</v>
          </cell>
          <cell r="H278">
            <v>17.611297219723067</v>
          </cell>
          <cell r="I278">
            <v>16.542519540712238</v>
          </cell>
          <cell r="J278">
            <v>16.701992643925205</v>
          </cell>
          <cell r="K278">
            <v>16.379700081296313</v>
          </cell>
          <cell r="L278">
            <v>28.464666875789696</v>
          </cell>
          <cell r="M278">
            <v>24.115941859060719</v>
          </cell>
          <cell r="N278">
            <v>19.623236688075501</v>
          </cell>
          <cell r="O278">
            <v>17.951924777635096</v>
          </cell>
          <cell r="P278">
            <v>18.725397698225734</v>
          </cell>
          <cell r="Q278">
            <v>22.195786832125503</v>
          </cell>
          <cell r="R278">
            <v>20.259799046100802</v>
          </cell>
          <cell r="S278">
            <v>22.331725205050322</v>
          </cell>
          <cell r="T278">
            <v>20.577766481434786</v>
          </cell>
          <cell r="U278">
            <v>18.402029085343564</v>
          </cell>
          <cell r="V278">
            <v>16.54470483247994</v>
          </cell>
          <cell r="W278">
            <v>16.824071931073668</v>
          </cell>
          <cell r="X278">
            <v>17.393458811020832</v>
          </cell>
          <cell r="Y278">
            <v>28.809785015065785</v>
          </cell>
          <cell r="Z278">
            <v>23.615682460683423</v>
          </cell>
          <cell r="AA278">
            <v>19.889025753675625</v>
          </cell>
          <cell r="AB278">
            <v>18.594969255987561</v>
          </cell>
          <cell r="AC278">
            <v>19.18618724924433</v>
          </cell>
          <cell r="AD278">
            <v>20.720056109936234</v>
          </cell>
          <cell r="AE278">
            <v>22.211240465022431</v>
          </cell>
          <cell r="AF278">
            <v>22.521199430092217</v>
          </cell>
          <cell r="AG278">
            <v>23.641110831658789</v>
          </cell>
          <cell r="AH278">
            <v>20.297492021401421</v>
          </cell>
          <cell r="AI278">
            <v>18.414586479837695</v>
          </cell>
          <cell r="AJ278">
            <v>18.636043055559131</v>
          </cell>
          <cell r="AK278">
            <v>19.947404041406667</v>
          </cell>
          <cell r="AL278">
            <v>28.068161539120776</v>
          </cell>
          <cell r="AM278">
            <v>24.223606774473893</v>
          </cell>
          <cell r="AN278">
            <v>19.674498005111527</v>
          </cell>
          <cell r="AO278">
            <v>20.727796948286908</v>
          </cell>
          <cell r="AP278">
            <v>22.082126031433738</v>
          </cell>
          <cell r="AQ278">
            <v>28.111615048746174</v>
          </cell>
          <cell r="AR278">
            <v>20.50645526577765</v>
          </cell>
          <cell r="AS278">
            <v>21.059204653819705</v>
          </cell>
          <cell r="AT278">
            <v>20.061589887856144</v>
          </cell>
          <cell r="AU278">
            <v>20.971480382404923</v>
          </cell>
          <cell r="AV278">
            <v>16.053785558965277</v>
          </cell>
          <cell r="AW278">
            <v>17.329856651614243</v>
          </cell>
          <cell r="AX278">
            <v>18.864772264661841</v>
          </cell>
          <cell r="AY278">
            <v>28.752158441040653</v>
          </cell>
          <cell r="AZ278">
            <v>22.851613159077612</v>
          </cell>
          <cell r="BA278">
            <v>19.332490083813862</v>
          </cell>
          <cell r="BB278">
            <v>18.622899667380505</v>
          </cell>
          <cell r="BC278">
            <v>20.625641026004566</v>
          </cell>
          <cell r="BD278">
            <v>21.278302759064065</v>
          </cell>
          <cell r="BE278">
            <v>21.956965914747261</v>
          </cell>
          <cell r="BF278">
            <v>22.996083442708461</v>
          </cell>
          <cell r="BG278">
            <v>22.674691450862991</v>
          </cell>
          <cell r="BH278">
            <v>20.624672253636771</v>
          </cell>
          <cell r="BI278">
            <v>17.515931213072506</v>
          </cell>
          <cell r="BJ278">
            <v>18.184410944628159</v>
          </cell>
          <cell r="BK278">
            <v>20.075844466583987</v>
          </cell>
          <cell r="BL278">
            <v>31.856851507286947</v>
          </cell>
          <cell r="BM278">
            <v>24.676351053007583</v>
          </cell>
          <cell r="BN278">
            <v>20.937186077490352</v>
          </cell>
          <cell r="BO278">
            <v>20.341991852236127</v>
          </cell>
          <cell r="BP278">
            <v>21.522207641382426</v>
          </cell>
          <cell r="BQ278">
            <v>21.895965278806056</v>
          </cell>
          <cell r="BR278">
            <v>21.676904485227599</v>
          </cell>
          <cell r="BS278">
            <v>20.038908312741636</v>
          </cell>
          <cell r="BT278">
            <v>22.736179515268102</v>
          </cell>
          <cell r="BU278">
            <v>20.979928555031844</v>
          </cell>
          <cell r="BV278">
            <v>17.393208809092251</v>
          </cell>
          <cell r="BW278">
            <v>18.525067343846068</v>
          </cell>
          <cell r="BX278">
            <v>18.578739204155465</v>
          </cell>
          <cell r="BY278">
            <v>32.516633865611418</v>
          </cell>
          <cell r="BZ278">
            <v>25.329525903098233</v>
          </cell>
          <cell r="CA278">
            <v>21.624676941605468</v>
          </cell>
          <cell r="CB278">
            <v>20.78316981224302</v>
          </cell>
          <cell r="CC278">
            <v>19.820840865553787</v>
          </cell>
          <cell r="CD278">
            <v>21.598802854834215</v>
          </cell>
          <cell r="CE278">
            <v>24.786588687027791</v>
          </cell>
          <cell r="CF278">
            <v>20.424364781248691</v>
          </cell>
          <cell r="CG278">
            <v>24.626563849447749</v>
          </cell>
          <cell r="CH278">
            <v>25.006046187919598</v>
          </cell>
          <cell r="CI278">
            <v>19.497309609763082</v>
          </cell>
          <cell r="CJ278">
            <v>21.383752422146898</v>
          </cell>
          <cell r="CK278">
            <v>23.702811257059082</v>
          </cell>
          <cell r="CL278">
            <v>35.464087026871169</v>
          </cell>
          <cell r="CM278">
            <v>27.466469717277409</v>
          </cell>
          <cell r="CN278">
            <v>22.989668931006118</v>
          </cell>
          <cell r="CO278">
            <v>22.832182225311183</v>
          </cell>
          <cell r="CP278">
            <v>20.856374488030774</v>
          </cell>
          <cell r="CQ278">
            <v>32.788780840586192</v>
          </cell>
          <cell r="CR278">
            <v>28.877782272245497</v>
          </cell>
          <cell r="CS278">
            <v>26.158594655100394</v>
          </cell>
          <cell r="CT278">
            <v>26.596716772853618</v>
          </cell>
          <cell r="CU278">
            <v>26.953945690581008</v>
          </cell>
          <cell r="CV278">
            <v>27.004608543146571</v>
          </cell>
          <cell r="CW278">
            <v>23.345151641391393</v>
          </cell>
          <cell r="CX278">
            <v>27.201910589223885</v>
          </cell>
          <cell r="CY278">
            <v>40.684672249703752</v>
          </cell>
          <cell r="CZ278">
            <v>31.876003880188065</v>
          </cell>
          <cell r="DA278">
            <v>26.087832854315639</v>
          </cell>
          <cell r="DB278">
            <v>28.555578863338948</v>
          </cell>
          <cell r="DC278">
            <v>30.714352830482365</v>
          </cell>
          <cell r="DD278">
            <v>30.988030929740454</v>
          </cell>
          <cell r="DE278">
            <v>28.878895072907554</v>
          </cell>
          <cell r="DF278">
            <v>29.457131690961283</v>
          </cell>
          <cell r="DG278">
            <v>27.489356916489115</v>
          </cell>
          <cell r="DH278">
            <v>27.509413984424512</v>
          </cell>
          <cell r="DI278">
            <v>26.804038579033968</v>
          </cell>
          <cell r="DJ278">
            <v>23.314916651896251</v>
          </cell>
          <cell r="DK278">
            <v>27.844325846160938</v>
          </cell>
          <cell r="DL278">
            <v>38.686967346221117</v>
          </cell>
          <cell r="DM278">
            <v>32.044664433448659</v>
          </cell>
          <cell r="DN278">
            <v>26.195665691990186</v>
          </cell>
          <cell r="DO278">
            <v>28.343213887368009</v>
          </cell>
          <cell r="DP278">
            <v>26.852742327859296</v>
          </cell>
          <cell r="DQ278">
            <v>31.617612476586107</v>
          </cell>
          <cell r="DR278">
            <v>29.680891044704047</v>
          </cell>
          <cell r="DS278">
            <v>29.87391660154422</v>
          </cell>
          <cell r="DT278">
            <v>27.912687814864917</v>
          </cell>
          <cell r="DU278">
            <v>28.264389285564441</v>
          </cell>
          <cell r="DV278">
            <v>24.437083064182815</v>
          </cell>
          <cell r="DW278">
            <v>24.950711958602795</v>
          </cell>
          <cell r="DX278">
            <v>29.963364804764979</v>
          </cell>
          <cell r="DY278">
            <v>41.667926962209947</v>
          </cell>
          <cell r="DZ278">
            <v>33.059008975376024</v>
          </cell>
          <cell r="EA278">
            <v>28.224474883749107</v>
          </cell>
          <cell r="EB278">
            <v>25.624447141156061</v>
          </cell>
          <cell r="EC278">
            <v>28.185097059916728</v>
          </cell>
          <cell r="ED278">
            <v>33.581191918294898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A280" t="str">
            <v>Adjustments to Load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A288" t="str">
            <v>Net System Load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0">
          <cell r="A290" t="str">
            <v>Special Sales For Resale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C304" t="str">
            <v>COB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Four Corners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Mid Columbia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Mona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Palo Verde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C309" t="str">
            <v>SP15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STF Index Trades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C315" t="str">
            <v>COB</v>
          </cell>
          <cell r="F315">
            <v>0</v>
          </cell>
          <cell r="G315">
            <v>16.5</v>
          </cell>
          <cell r="H315">
            <v>60.641999999999825</v>
          </cell>
          <cell r="I315">
            <v>14.264999999999418</v>
          </cell>
          <cell r="J315">
            <v>16.502000000000407</v>
          </cell>
          <cell r="K315">
            <v>40.966000000000349</v>
          </cell>
          <cell r="L315">
            <v>16.031999999999243</v>
          </cell>
          <cell r="M315">
            <v>61.534999999996217</v>
          </cell>
          <cell r="N315">
            <v>15.48399999999674</v>
          </cell>
          <cell r="O315">
            <v>0</v>
          </cell>
          <cell r="P315">
            <v>0</v>
          </cell>
          <cell r="Q315">
            <v>0</v>
          </cell>
          <cell r="R315">
            <v>201.18900000001304</v>
          </cell>
          <cell r="S315">
            <v>0</v>
          </cell>
          <cell r="T315">
            <v>0</v>
          </cell>
          <cell r="U315">
            <v>0</v>
          </cell>
          <cell r="V315">
            <v>25.290000000008149</v>
          </cell>
          <cell r="W315">
            <v>25.450000000004366</v>
          </cell>
          <cell r="X315">
            <v>126.70700000000215</v>
          </cell>
          <cell r="Y315">
            <v>-84.44999999999709</v>
          </cell>
          <cell r="Z315">
            <v>66.01600000000326</v>
          </cell>
          <cell r="AA315">
            <v>21.440000000002328</v>
          </cell>
          <cell r="AB315">
            <v>12.486000000004424</v>
          </cell>
          <cell r="AC315">
            <v>8.25</v>
          </cell>
          <cell r="AD315">
            <v>0</v>
          </cell>
          <cell r="AE315">
            <v>659.23800000001211</v>
          </cell>
          <cell r="AF315">
            <v>8.2529999999969732</v>
          </cell>
          <cell r="AG315">
            <v>48.19999999999709</v>
          </cell>
          <cell r="AH315">
            <v>58.165999999997439</v>
          </cell>
          <cell r="AI315">
            <v>41.510000000009313</v>
          </cell>
          <cell r="AJ315">
            <v>78.950000000004366</v>
          </cell>
          <cell r="AK315">
            <v>197.8269999999975</v>
          </cell>
          <cell r="AL315">
            <v>-7.2400000000052387</v>
          </cell>
          <cell r="AM315">
            <v>130.41000000000349</v>
          </cell>
          <cell r="AN315">
            <v>16.5</v>
          </cell>
          <cell r="AO315">
            <v>21.548000000002503</v>
          </cell>
          <cell r="AP315">
            <v>0.62599999999656575</v>
          </cell>
          <cell r="AQ315">
            <v>64.487999999997555</v>
          </cell>
          <cell r="AR315">
            <v>251.70599999988917</v>
          </cell>
          <cell r="AS315">
            <v>0</v>
          </cell>
          <cell r="AT315">
            <v>0</v>
          </cell>
          <cell r="AU315">
            <v>33.010000000009313</v>
          </cell>
          <cell r="AV315">
            <v>0</v>
          </cell>
          <cell r="AW315">
            <v>58.75800000000163</v>
          </cell>
          <cell r="AX315">
            <v>84.50800000000163</v>
          </cell>
          <cell r="AY315">
            <v>1.1599999999889405</v>
          </cell>
          <cell r="AZ315">
            <v>49.509999999994761</v>
          </cell>
          <cell r="BA315">
            <v>24.760000000009313</v>
          </cell>
          <cell r="BB315">
            <v>0</v>
          </cell>
          <cell r="BC315">
            <v>0</v>
          </cell>
          <cell r="BD315">
            <v>0</v>
          </cell>
          <cell r="BE315">
            <v>417.76300000003539</v>
          </cell>
          <cell r="BF315">
            <v>0</v>
          </cell>
          <cell r="BG315">
            <v>0</v>
          </cell>
          <cell r="BH315">
            <v>83.230000000003201</v>
          </cell>
          <cell r="BI315">
            <v>24.759999999994761</v>
          </cell>
          <cell r="BJ315">
            <v>106.27700000000186</v>
          </cell>
          <cell r="BK315">
            <v>114.96100000000297</v>
          </cell>
          <cell r="BL315">
            <v>-2.2350000000005821</v>
          </cell>
          <cell r="BM315">
            <v>66.019999999989523</v>
          </cell>
          <cell r="BN315">
            <v>24.75</v>
          </cell>
          <cell r="BO315">
            <v>0</v>
          </cell>
          <cell r="BP315">
            <v>0</v>
          </cell>
          <cell r="BQ315">
            <v>0</v>
          </cell>
          <cell r="BR315">
            <v>354.49399999983143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80.737999999997555</v>
          </cell>
          <cell r="BX315">
            <v>181.24599999999919</v>
          </cell>
          <cell r="BY315">
            <v>17.320000000006985</v>
          </cell>
          <cell r="BZ315">
            <v>49.520000000004075</v>
          </cell>
          <cell r="CA315">
            <v>16.5</v>
          </cell>
          <cell r="CB315">
            <v>9.1699999999982538</v>
          </cell>
          <cell r="CC315">
            <v>0</v>
          </cell>
          <cell r="CD315">
            <v>0</v>
          </cell>
          <cell r="CE315">
            <v>421.15700000012293</v>
          </cell>
          <cell r="CF315">
            <v>24.754000000000815</v>
          </cell>
          <cell r="CG315">
            <v>0</v>
          </cell>
          <cell r="CH315">
            <v>41.264999999999418</v>
          </cell>
          <cell r="CI315">
            <v>24.759999999994761</v>
          </cell>
          <cell r="CJ315">
            <v>54.473000000005413</v>
          </cell>
          <cell r="CK315">
            <v>260.26200000000244</v>
          </cell>
          <cell r="CL315">
            <v>-21.670000000012806</v>
          </cell>
          <cell r="CM315">
            <v>28.015999999988708</v>
          </cell>
          <cell r="CN315">
            <v>8.25</v>
          </cell>
          <cell r="CO315">
            <v>0</v>
          </cell>
          <cell r="CP315">
            <v>0</v>
          </cell>
          <cell r="CQ315">
            <v>1.0469999999986612</v>
          </cell>
          <cell r="CR315">
            <v>605.77399999985937</v>
          </cell>
          <cell r="CS315">
            <v>32</v>
          </cell>
          <cell r="CT315">
            <v>0</v>
          </cell>
          <cell r="CU315">
            <v>30.061999999998079</v>
          </cell>
          <cell r="CV315">
            <v>98.713999999992666</v>
          </cell>
          <cell r="CW315">
            <v>105.57200000000012</v>
          </cell>
          <cell r="CX315">
            <v>219.69999999999709</v>
          </cell>
          <cell r="CY315">
            <v>4.5</v>
          </cell>
          <cell r="CZ315">
            <v>74.274999999994179</v>
          </cell>
          <cell r="DA315">
            <v>24.755000000004657</v>
          </cell>
          <cell r="DB315">
            <v>7.9419999999954598</v>
          </cell>
          <cell r="DC315">
            <v>0</v>
          </cell>
          <cell r="DD315">
            <v>8.2540000000008149</v>
          </cell>
          <cell r="DE315">
            <v>493.1239999999525</v>
          </cell>
          <cell r="DF315">
            <v>0</v>
          </cell>
          <cell r="DG315">
            <v>0</v>
          </cell>
          <cell r="DH315">
            <v>30.211000000002969</v>
          </cell>
          <cell r="DI315">
            <v>38.730000000010477</v>
          </cell>
          <cell r="DJ315">
            <v>127.96500000000378</v>
          </cell>
          <cell r="DK315">
            <v>169.97200000000157</v>
          </cell>
          <cell r="DL315">
            <v>-11.054000000003725</v>
          </cell>
          <cell r="DM315">
            <v>104.29000000000815</v>
          </cell>
          <cell r="DN315">
            <v>24.760000000009313</v>
          </cell>
          <cell r="DO315">
            <v>0</v>
          </cell>
          <cell r="DP315">
            <v>0</v>
          </cell>
          <cell r="DQ315">
            <v>8.25</v>
          </cell>
          <cell r="DR315">
            <v>267.71400000015274</v>
          </cell>
          <cell r="DS315">
            <v>1.9340000000011059</v>
          </cell>
          <cell r="DT315">
            <v>0</v>
          </cell>
          <cell r="DU315">
            <v>16.50800000000163</v>
          </cell>
          <cell r="DV315">
            <v>6.3099999999976717</v>
          </cell>
          <cell r="DW315">
            <v>83.216000000000349</v>
          </cell>
          <cell r="DX315">
            <v>142.2190000000046</v>
          </cell>
          <cell r="DY315">
            <v>-25.870000000009895</v>
          </cell>
          <cell r="DZ315">
            <v>19.130000000004657</v>
          </cell>
          <cell r="EA315">
            <v>0</v>
          </cell>
          <cell r="EB315">
            <v>16.01299999999901</v>
          </cell>
          <cell r="EC315">
            <v>0</v>
          </cell>
          <cell r="ED315">
            <v>8.2540000000008149</v>
          </cell>
        </row>
        <row r="316">
          <cell r="C316" t="str">
            <v>Four Corners</v>
          </cell>
          <cell r="F316">
            <v>64.235000000000582</v>
          </cell>
          <cell r="G316">
            <v>0</v>
          </cell>
          <cell r="H316">
            <v>16.505000000001019</v>
          </cell>
          <cell r="I316">
            <v>0</v>
          </cell>
          <cell r="J316">
            <v>5.012230000000045</v>
          </cell>
          <cell r="K316">
            <v>-0.24700000000120781</v>
          </cell>
          <cell r="L316">
            <v>67.614000000001397</v>
          </cell>
          <cell r="M316">
            <v>21.350000000005821</v>
          </cell>
          <cell r="N316">
            <v>3.7949999999982538</v>
          </cell>
          <cell r="O316">
            <v>87.600000000005821</v>
          </cell>
          <cell r="P316">
            <v>39.489999999990687</v>
          </cell>
          <cell r="Q316">
            <v>310.45999999999185</v>
          </cell>
          <cell r="R316">
            <v>642.53500000038184</v>
          </cell>
          <cell r="S316">
            <v>172.75</v>
          </cell>
          <cell r="T316">
            <v>113.23999999999069</v>
          </cell>
          <cell r="U316">
            <v>57.769999999989523</v>
          </cell>
          <cell r="V316">
            <v>20.39100000000326</v>
          </cell>
          <cell r="W316">
            <v>0</v>
          </cell>
          <cell r="X316">
            <v>22.360000000000582</v>
          </cell>
          <cell r="Y316">
            <v>49.739999999990687</v>
          </cell>
          <cell r="Z316">
            <v>8.25</v>
          </cell>
          <cell r="AA316">
            <v>11.839999999996508</v>
          </cell>
          <cell r="AB316">
            <v>16.519999999989523</v>
          </cell>
          <cell r="AC316">
            <v>37.649999999994179</v>
          </cell>
          <cell r="AD316">
            <v>132.02400000000489</v>
          </cell>
          <cell r="AE316">
            <v>1016.6730000001844</v>
          </cell>
          <cell r="AF316">
            <v>267.44000000000233</v>
          </cell>
          <cell r="AG316">
            <v>102.77000000000407</v>
          </cell>
          <cell r="AH316">
            <v>144.74000000000524</v>
          </cell>
          <cell r="AI316">
            <v>105.63999999999942</v>
          </cell>
          <cell r="AJ316">
            <v>0</v>
          </cell>
          <cell r="AK316">
            <v>24.755000000004657</v>
          </cell>
          <cell r="AL316">
            <v>33</v>
          </cell>
          <cell r="AM316">
            <v>-43.299999999988358</v>
          </cell>
          <cell r="AN316">
            <v>7.5939999999973224</v>
          </cell>
          <cell r="AO316">
            <v>46.269999999989523</v>
          </cell>
          <cell r="AP316">
            <v>90.799999999988358</v>
          </cell>
          <cell r="AQ316">
            <v>236.96399999999267</v>
          </cell>
          <cell r="AR316">
            <v>535.34600000013597</v>
          </cell>
          <cell r="AS316">
            <v>198.9950000000099</v>
          </cell>
          <cell r="AT316">
            <v>0</v>
          </cell>
          <cell r="AU316">
            <v>68.610000000000582</v>
          </cell>
          <cell r="AV316">
            <v>36</v>
          </cell>
          <cell r="AW316">
            <v>0</v>
          </cell>
          <cell r="AX316">
            <v>33.015999999988708</v>
          </cell>
          <cell r="AY316">
            <v>8.25</v>
          </cell>
          <cell r="AZ316">
            <v>0</v>
          </cell>
          <cell r="BA316">
            <v>10.489999999990687</v>
          </cell>
          <cell r="BB316">
            <v>8.2700000000186265</v>
          </cell>
          <cell r="BC316">
            <v>62.130000000004657</v>
          </cell>
          <cell r="BD316">
            <v>109.58499999999185</v>
          </cell>
          <cell r="BE316">
            <v>885.38000000012107</v>
          </cell>
          <cell r="BF316">
            <v>484.72000000000116</v>
          </cell>
          <cell r="BG316">
            <v>41.270000000004075</v>
          </cell>
          <cell r="BH316">
            <v>66.009999999994761</v>
          </cell>
          <cell r="BI316">
            <v>33.020000000004075</v>
          </cell>
          <cell r="BJ316">
            <v>24.079999999987194</v>
          </cell>
          <cell r="BK316">
            <v>16.5</v>
          </cell>
          <cell r="BL316">
            <v>0</v>
          </cell>
          <cell r="BM316">
            <v>0</v>
          </cell>
          <cell r="BN316">
            <v>10.679999999993015</v>
          </cell>
          <cell r="BO316">
            <v>49.519999999989523</v>
          </cell>
          <cell r="BP316">
            <v>106.32999999998719</v>
          </cell>
          <cell r="BQ316">
            <v>53.25</v>
          </cell>
          <cell r="BR316">
            <v>393.61600000038743</v>
          </cell>
          <cell r="BS316">
            <v>8.25</v>
          </cell>
          <cell r="BT316">
            <v>62.525999999998021</v>
          </cell>
          <cell r="BU316">
            <v>126.75999999999476</v>
          </cell>
          <cell r="BV316">
            <v>0</v>
          </cell>
          <cell r="BW316">
            <v>0</v>
          </cell>
          <cell r="BX316">
            <v>0</v>
          </cell>
          <cell r="BY316">
            <v>8.25</v>
          </cell>
          <cell r="BZ316">
            <v>0</v>
          </cell>
          <cell r="CA316">
            <v>41.260000000009313</v>
          </cell>
          <cell r="CB316">
            <v>61.179999999993015</v>
          </cell>
          <cell r="CC316">
            <v>49.529999999998836</v>
          </cell>
          <cell r="CD316">
            <v>35.860000000000582</v>
          </cell>
          <cell r="CE316">
            <v>1224.4989999998361</v>
          </cell>
          <cell r="CF316">
            <v>33</v>
          </cell>
          <cell r="CG316">
            <v>279.5399999999936</v>
          </cell>
          <cell r="CH316">
            <v>122.3240000000078</v>
          </cell>
          <cell r="CI316">
            <v>16.509999999994761</v>
          </cell>
          <cell r="CJ316">
            <v>0</v>
          </cell>
          <cell r="CK316">
            <v>10.739999999990687</v>
          </cell>
          <cell r="CL316">
            <v>24.75</v>
          </cell>
          <cell r="CM316">
            <v>24.760000000009313</v>
          </cell>
          <cell r="CN316">
            <v>24.75</v>
          </cell>
          <cell r="CO316">
            <v>148.51999999998952</v>
          </cell>
          <cell r="CP316">
            <v>33.040000000008149</v>
          </cell>
          <cell r="CQ316">
            <v>506.56499999998778</v>
          </cell>
          <cell r="CR316">
            <v>1289.9729999997653</v>
          </cell>
          <cell r="CS316">
            <v>432.08600000001024</v>
          </cell>
          <cell r="CT316">
            <v>-244.66400000000431</v>
          </cell>
          <cell r="CU316">
            <v>174.32499999999709</v>
          </cell>
          <cell r="CV316">
            <v>117.88000000000466</v>
          </cell>
          <cell r="CW316">
            <v>0</v>
          </cell>
          <cell r="CX316">
            <v>24.394000000000233</v>
          </cell>
          <cell r="CY316">
            <v>160.76600000000326</v>
          </cell>
          <cell r="CZ316">
            <v>21.89000000001397</v>
          </cell>
          <cell r="DA316">
            <v>16.39000000001397</v>
          </cell>
          <cell r="DB316">
            <v>301.26000000000931</v>
          </cell>
          <cell r="DC316">
            <v>216.09000000002561</v>
          </cell>
          <cell r="DD316">
            <v>69.555999999996857</v>
          </cell>
          <cell r="DE316">
            <v>1591.4459999999963</v>
          </cell>
          <cell r="DF316">
            <v>473.47999999999593</v>
          </cell>
          <cell r="DG316">
            <v>276.9149999999936</v>
          </cell>
          <cell r="DH316">
            <v>80.669999999998254</v>
          </cell>
          <cell r="DI316">
            <v>55.190000000002328</v>
          </cell>
          <cell r="DJ316">
            <v>8.2599999999947613</v>
          </cell>
          <cell r="DK316">
            <v>20.225999999995111</v>
          </cell>
          <cell r="DL316">
            <v>8.25</v>
          </cell>
          <cell r="DM316">
            <v>55.449999999982538</v>
          </cell>
          <cell r="DN316">
            <v>8.2699999999895226</v>
          </cell>
          <cell r="DO316">
            <v>112.80000000001746</v>
          </cell>
          <cell r="DP316">
            <v>231.04000000000815</v>
          </cell>
          <cell r="DQ316">
            <v>260.89500000000407</v>
          </cell>
          <cell r="DR316">
            <v>2037.0200000000186</v>
          </cell>
          <cell r="DS316">
            <v>526.2960000000021</v>
          </cell>
          <cell r="DT316">
            <v>386.63000000000466</v>
          </cell>
          <cell r="DU316">
            <v>187.60900000001129</v>
          </cell>
          <cell r="DV316">
            <v>110.55000000000291</v>
          </cell>
          <cell r="DW316">
            <v>0</v>
          </cell>
          <cell r="DX316">
            <v>0</v>
          </cell>
          <cell r="DY316">
            <v>0</v>
          </cell>
          <cell r="DZ316">
            <v>62.919999999983702</v>
          </cell>
          <cell r="EA316">
            <v>16.529999999998836</v>
          </cell>
          <cell r="EB316">
            <v>254.07999999998719</v>
          </cell>
          <cell r="EC316">
            <v>364.82999999998719</v>
          </cell>
          <cell r="ED316">
            <v>127.57499999999709</v>
          </cell>
        </row>
        <row r="317">
          <cell r="C317" t="str">
            <v>Mid Columbia</v>
          </cell>
          <cell r="F317">
            <v>320.53999999997905</v>
          </cell>
          <cell r="G317">
            <v>838.68000000005122</v>
          </cell>
          <cell r="H317">
            <v>1194.6600000000035</v>
          </cell>
          <cell r="I317">
            <v>258.14500000000407</v>
          </cell>
          <cell r="J317">
            <v>74.768310000000042</v>
          </cell>
          <cell r="K317">
            <v>232.45599999999831</v>
          </cell>
          <cell r="L317">
            <v>-199.56999999999243</v>
          </cell>
          <cell r="M317">
            <v>692.09599999999045</v>
          </cell>
          <cell r="N317">
            <v>699.27999999999884</v>
          </cell>
          <cell r="O317">
            <v>323.33999999999651</v>
          </cell>
          <cell r="P317">
            <v>364.98400000001129</v>
          </cell>
          <cell r="Q317">
            <v>-3102.0599999999977</v>
          </cell>
          <cell r="R317">
            <v>-1128.0556000000215</v>
          </cell>
          <cell r="S317">
            <v>90.78099999999904</v>
          </cell>
          <cell r="T317">
            <v>120.40500000000611</v>
          </cell>
          <cell r="U317">
            <v>413.59000000000378</v>
          </cell>
          <cell r="V317">
            <v>127.70099999999911</v>
          </cell>
          <cell r="W317">
            <v>24.757830000000013</v>
          </cell>
          <cell r="X317">
            <v>8.2525699999999915</v>
          </cell>
          <cell r="Y317">
            <v>-151.41000000000349</v>
          </cell>
          <cell r="Z317">
            <v>174.50400000000081</v>
          </cell>
          <cell r="AA317">
            <v>119.54200000000128</v>
          </cell>
          <cell r="AB317">
            <v>158.86799999999494</v>
          </cell>
          <cell r="AC317">
            <v>75.959000000002561</v>
          </cell>
          <cell r="AD317">
            <v>-2291.0060000000012</v>
          </cell>
          <cell r="AE317">
            <v>-316.35651999997208</v>
          </cell>
          <cell r="AF317">
            <v>0</v>
          </cell>
          <cell r="AG317">
            <v>53.195999999999913</v>
          </cell>
          <cell r="AH317">
            <v>233.36300000000119</v>
          </cell>
          <cell r="AI317">
            <v>317.08499999999913</v>
          </cell>
          <cell r="AJ317">
            <v>34.350699999999961</v>
          </cell>
          <cell r="AK317">
            <v>24.757780000000025</v>
          </cell>
          <cell r="AL317">
            <v>-262.57499999999709</v>
          </cell>
          <cell r="AM317">
            <v>208.10399999999936</v>
          </cell>
          <cell r="AN317">
            <v>93.809999999997672</v>
          </cell>
          <cell r="AO317">
            <v>156.38999999999942</v>
          </cell>
          <cell r="AP317">
            <v>102.20699999999852</v>
          </cell>
          <cell r="AQ317">
            <v>-1277.0449999999983</v>
          </cell>
          <cell r="AR317">
            <v>-1655.6700000001583</v>
          </cell>
          <cell r="AS317">
            <v>8.2520000000004075</v>
          </cell>
          <cell r="AT317">
            <v>9.4700000000011642</v>
          </cell>
          <cell r="AU317">
            <v>315.66199999999662</v>
          </cell>
          <cell r="AV317">
            <v>318.55000000000291</v>
          </cell>
          <cell r="AW317">
            <v>97.688000000000102</v>
          </cell>
          <cell r="AX317">
            <v>66.808999999999287</v>
          </cell>
          <cell r="AY317">
            <v>-581.51000000000931</v>
          </cell>
          <cell r="AZ317">
            <v>95.635999999998603</v>
          </cell>
          <cell r="BA317">
            <v>141.43000000000757</v>
          </cell>
          <cell r="BB317">
            <v>66.274000000004889</v>
          </cell>
          <cell r="BC317">
            <v>61.671999999998661</v>
          </cell>
          <cell r="BD317">
            <v>-2255.6030000000028</v>
          </cell>
          <cell r="BE317">
            <v>-1313.9658000000054</v>
          </cell>
          <cell r="BF317">
            <v>8.2530000000042492</v>
          </cell>
          <cell r="BG317">
            <v>42.143000000000029</v>
          </cell>
          <cell r="BH317">
            <v>188.28599999999278</v>
          </cell>
          <cell r="BI317">
            <v>287.94999999999709</v>
          </cell>
          <cell r="BJ317">
            <v>122.72400000000016</v>
          </cell>
          <cell r="BK317">
            <v>73.488200000000688</v>
          </cell>
          <cell r="BL317">
            <v>-407.8300000000163</v>
          </cell>
          <cell r="BM317">
            <v>189.82000000000698</v>
          </cell>
          <cell r="BN317">
            <v>99.030000000013388</v>
          </cell>
          <cell r="BO317">
            <v>162.25999999999476</v>
          </cell>
          <cell r="BP317">
            <v>33.010000000002037</v>
          </cell>
          <cell r="BQ317">
            <v>-2113.1000000000058</v>
          </cell>
          <cell r="BR317">
            <v>-2428.0620000002673</v>
          </cell>
          <cell r="BS317">
            <v>59.957000000002154</v>
          </cell>
          <cell r="BT317">
            <v>22.436000000001513</v>
          </cell>
          <cell r="BU317">
            <v>138.51000000000931</v>
          </cell>
          <cell r="BV317">
            <v>479.97000000000116</v>
          </cell>
          <cell r="BW317">
            <v>133.29199999999946</v>
          </cell>
          <cell r="BX317">
            <v>108.13000000000102</v>
          </cell>
          <cell r="BY317">
            <v>-498.86000000001513</v>
          </cell>
          <cell r="BZ317">
            <v>87.784999999988941</v>
          </cell>
          <cell r="CA317">
            <v>59.660000000003492</v>
          </cell>
          <cell r="CB317">
            <v>86.467999999993481</v>
          </cell>
          <cell r="CC317">
            <v>8.25</v>
          </cell>
          <cell r="CD317">
            <v>-3113.6600000000035</v>
          </cell>
          <cell r="CE317">
            <v>-2500.550000000163</v>
          </cell>
          <cell r="CF317">
            <v>24.759999999994761</v>
          </cell>
          <cell r="CG317">
            <v>6.5509999999994761</v>
          </cell>
          <cell r="CH317">
            <v>326.3859999999986</v>
          </cell>
          <cell r="CI317">
            <v>323.36000000000058</v>
          </cell>
          <cell r="CJ317">
            <v>131.76500000000124</v>
          </cell>
          <cell r="CK317">
            <v>280.45799999999872</v>
          </cell>
          <cell r="CL317">
            <v>-253.38000000000466</v>
          </cell>
          <cell r="CM317">
            <v>140.28900000000431</v>
          </cell>
          <cell r="CN317">
            <v>82.515999999988708</v>
          </cell>
          <cell r="CO317">
            <v>90.779999999998836</v>
          </cell>
          <cell r="CP317">
            <v>-174.09500000000116</v>
          </cell>
          <cell r="CQ317">
            <v>-3479.9400000000023</v>
          </cell>
          <cell r="CR317">
            <v>299.17800000018906</v>
          </cell>
          <cell r="CS317">
            <v>575.23999999999069</v>
          </cell>
          <cell r="CT317">
            <v>-20.076000000000931</v>
          </cell>
          <cell r="CU317">
            <v>435.58600000001024</v>
          </cell>
          <cell r="CV317">
            <v>257.30900000000111</v>
          </cell>
          <cell r="CW317">
            <v>92.643000000000029</v>
          </cell>
          <cell r="CX317">
            <v>197.42199999999866</v>
          </cell>
          <cell r="CY317">
            <v>-3.1749999999883585</v>
          </cell>
          <cell r="CZ317">
            <v>151.10599999999977</v>
          </cell>
          <cell r="DA317">
            <v>99.900000000008731</v>
          </cell>
          <cell r="DB317">
            <v>118.44200000000274</v>
          </cell>
          <cell r="DC317">
            <v>245.78800000000047</v>
          </cell>
          <cell r="DD317">
            <v>-1851.0069999999978</v>
          </cell>
          <cell r="DE317">
            <v>-968.18099999986589</v>
          </cell>
          <cell r="DF317">
            <v>104.12299999999959</v>
          </cell>
          <cell r="DG317">
            <v>78.141999999999825</v>
          </cell>
          <cell r="DH317">
            <v>311.61000000000058</v>
          </cell>
          <cell r="DI317">
            <v>-62.229999999995925</v>
          </cell>
          <cell r="DJ317">
            <v>118.93100000000049</v>
          </cell>
          <cell r="DK317">
            <v>313.27300000000105</v>
          </cell>
          <cell r="DL317">
            <v>-318.48999999999069</v>
          </cell>
          <cell r="DM317">
            <v>128.1339999999982</v>
          </cell>
          <cell r="DN317">
            <v>129.57500000001164</v>
          </cell>
          <cell r="DO317">
            <v>160.75599999999395</v>
          </cell>
          <cell r="DP317">
            <v>107.10499999999593</v>
          </cell>
          <cell r="DQ317">
            <v>-2039.1100000000006</v>
          </cell>
          <cell r="DR317">
            <v>-593.96599999989849</v>
          </cell>
          <cell r="DS317">
            <v>20.394000000000233</v>
          </cell>
          <cell r="DT317">
            <v>8.25</v>
          </cell>
          <cell r="DU317">
            <v>244.11000000000058</v>
          </cell>
          <cell r="DV317">
            <v>268.92999999999302</v>
          </cell>
          <cell r="DW317">
            <v>139.33499999999913</v>
          </cell>
          <cell r="DX317">
            <v>458.59300000000076</v>
          </cell>
          <cell r="DY317">
            <v>-99.279999999998836</v>
          </cell>
          <cell r="DZ317">
            <v>195.14500000000407</v>
          </cell>
          <cell r="EA317">
            <v>70.480000000010477</v>
          </cell>
          <cell r="EB317">
            <v>33.209999999991851</v>
          </cell>
          <cell r="EC317">
            <v>16.506999999997788</v>
          </cell>
          <cell r="ED317">
            <v>-1949.6399999999921</v>
          </cell>
        </row>
        <row r="318">
          <cell r="C318" t="str">
            <v>Mona</v>
          </cell>
          <cell r="F318">
            <v>755.46499999999651</v>
          </cell>
          <cell r="G318">
            <v>201.30800000000454</v>
          </cell>
          <cell r="H318">
            <v>74.213000000003376</v>
          </cell>
          <cell r="I318">
            <v>183.31399999999849</v>
          </cell>
          <cell r="J318">
            <v>102.86799999998766</v>
          </cell>
          <cell r="K318">
            <v>2.7269999999989523</v>
          </cell>
          <cell r="L318">
            <v>41.453999999997905</v>
          </cell>
          <cell r="M318">
            <v>9.3399999999965075</v>
          </cell>
          <cell r="N318">
            <v>21.584000000002561</v>
          </cell>
          <cell r="O318">
            <v>0</v>
          </cell>
          <cell r="P318">
            <v>357.82500000001164</v>
          </cell>
          <cell r="Q318">
            <v>574.94999999999709</v>
          </cell>
          <cell r="R318">
            <v>1833.3599999998696</v>
          </cell>
          <cell r="S318">
            <v>626.75500000000466</v>
          </cell>
          <cell r="T318">
            <v>187.26600000000326</v>
          </cell>
          <cell r="U318">
            <v>208.43499999999767</v>
          </cell>
          <cell r="V318">
            <v>140.53900000000431</v>
          </cell>
          <cell r="W318">
            <v>110.37300000000687</v>
          </cell>
          <cell r="X318">
            <v>32.503999999986263</v>
          </cell>
          <cell r="Y318">
            <v>41.26299999999901</v>
          </cell>
          <cell r="Z318">
            <v>0</v>
          </cell>
          <cell r="AA318">
            <v>33</v>
          </cell>
          <cell r="AB318">
            <v>0</v>
          </cell>
          <cell r="AC318">
            <v>235.31500000000233</v>
          </cell>
          <cell r="AD318">
            <v>217.91000000000349</v>
          </cell>
          <cell r="AE318">
            <v>1546.2890000001062</v>
          </cell>
          <cell r="AF318">
            <v>520.25200000000768</v>
          </cell>
          <cell r="AG318">
            <v>184.81699999999546</v>
          </cell>
          <cell r="AH318">
            <v>180.74199999999837</v>
          </cell>
          <cell r="AI318">
            <v>141.85800000000745</v>
          </cell>
          <cell r="AJ318">
            <v>71.593999999997322</v>
          </cell>
          <cell r="AK318">
            <v>35.054000000003725</v>
          </cell>
          <cell r="AL318">
            <v>38.293000000005122</v>
          </cell>
          <cell r="AM318">
            <v>0</v>
          </cell>
          <cell r="AN318">
            <v>0</v>
          </cell>
          <cell r="AO318">
            <v>16.51500000001397</v>
          </cell>
          <cell r="AP318">
            <v>131.79999999998836</v>
          </cell>
          <cell r="AQ318">
            <v>225.3640000000014</v>
          </cell>
          <cell r="AR318">
            <v>1211.4590000000317</v>
          </cell>
          <cell r="AS318">
            <v>547.58000000000175</v>
          </cell>
          <cell r="AT318">
            <v>85.027000000001863</v>
          </cell>
          <cell r="AU318">
            <v>65.520000000004075</v>
          </cell>
          <cell r="AV318">
            <v>44.335000000006403</v>
          </cell>
          <cell r="AW318">
            <v>16.50800000000163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168.17900000000373</v>
          </cell>
          <cell r="BD318">
            <v>284.30999999999767</v>
          </cell>
          <cell r="BE318">
            <v>655.83299999986775</v>
          </cell>
          <cell r="BF318">
            <v>354.8519999999844</v>
          </cell>
          <cell r="BG318">
            <v>123.59599999999045</v>
          </cell>
          <cell r="BH318">
            <v>60.868000000002212</v>
          </cell>
          <cell r="BI318">
            <v>30.039000000004307</v>
          </cell>
          <cell r="BJ318">
            <v>27.218999999982771</v>
          </cell>
          <cell r="BK318">
            <v>33.259000000005472</v>
          </cell>
          <cell r="BL318">
            <v>0</v>
          </cell>
          <cell r="BM318">
            <v>0</v>
          </cell>
          <cell r="BN318">
            <v>35.829999999987194</v>
          </cell>
          <cell r="BO318">
            <v>0</v>
          </cell>
          <cell r="BP318">
            <v>-46.380000000004657</v>
          </cell>
          <cell r="BQ318">
            <v>36.549999999988358</v>
          </cell>
          <cell r="BR318">
            <v>582.57800000021234</v>
          </cell>
          <cell r="BS318">
            <v>74.28000000002794</v>
          </cell>
          <cell r="BT318">
            <v>132.04000000000815</v>
          </cell>
          <cell r="BU318">
            <v>141.02499999999418</v>
          </cell>
          <cell r="BV318">
            <v>8.2550000000046566</v>
          </cell>
          <cell r="BW318">
            <v>0</v>
          </cell>
          <cell r="BX318">
            <v>-39.747999999992317</v>
          </cell>
          <cell r="BY318">
            <v>0</v>
          </cell>
          <cell r="BZ318">
            <v>0</v>
          </cell>
          <cell r="CA318">
            <v>24.384000000020023</v>
          </cell>
          <cell r="CB318">
            <v>16.510000000009313</v>
          </cell>
          <cell r="CC318">
            <v>115.51600000000326</v>
          </cell>
          <cell r="CD318">
            <v>110.31599999999162</v>
          </cell>
          <cell r="CE318">
            <v>1262.3720000002068</v>
          </cell>
          <cell r="CF318">
            <v>108.10000000003492</v>
          </cell>
          <cell r="CG318">
            <v>203.23100000001432</v>
          </cell>
          <cell r="CH318">
            <v>145.85699999998906</v>
          </cell>
          <cell r="CI318">
            <v>41.26500000001397</v>
          </cell>
          <cell r="CJ318">
            <v>8.2549999999901047</v>
          </cell>
          <cell r="CK318">
            <v>0</v>
          </cell>
          <cell r="CL318">
            <v>8.2529999999969732</v>
          </cell>
          <cell r="CM318">
            <v>0</v>
          </cell>
          <cell r="CN318">
            <v>-72.85999999998603</v>
          </cell>
          <cell r="CO318">
            <v>66.045000000012806</v>
          </cell>
          <cell r="CP318">
            <v>-27.407999999995809</v>
          </cell>
          <cell r="CQ318">
            <v>781.63400000002002</v>
          </cell>
          <cell r="CR318">
            <v>1314.9250000000466</v>
          </cell>
          <cell r="CS318">
            <v>148.51500000001397</v>
          </cell>
          <cell r="CT318">
            <v>-203.7960000000021</v>
          </cell>
          <cell r="CU318">
            <v>164.17900000000373</v>
          </cell>
          <cell r="CV318">
            <v>168.29400000000896</v>
          </cell>
          <cell r="CW318">
            <v>50.713000000003376</v>
          </cell>
          <cell r="CX318">
            <v>17.0509999999922</v>
          </cell>
          <cell r="CY318">
            <v>16.504999999990105</v>
          </cell>
          <cell r="CZ318">
            <v>19.364000000001397</v>
          </cell>
          <cell r="DA318">
            <v>-14.5</v>
          </cell>
          <cell r="DB318">
            <v>217.07099999999627</v>
          </cell>
          <cell r="DC318">
            <v>452.17699999999604</v>
          </cell>
          <cell r="DD318">
            <v>279.3520000000135</v>
          </cell>
          <cell r="DE318">
            <v>1304.6610000000801</v>
          </cell>
          <cell r="DF318">
            <v>358.36299999999756</v>
          </cell>
          <cell r="DG318">
            <v>189.89700000001176</v>
          </cell>
          <cell r="DH318">
            <v>90.873999999996158</v>
          </cell>
          <cell r="DI318">
            <v>90.780999999988126</v>
          </cell>
          <cell r="DJ318">
            <v>9.6270000000076834</v>
          </cell>
          <cell r="DK318">
            <v>6.1330000000016298</v>
          </cell>
          <cell r="DL318">
            <v>0</v>
          </cell>
          <cell r="DM318">
            <v>0</v>
          </cell>
          <cell r="DN318">
            <v>8.25</v>
          </cell>
          <cell r="DO318">
            <v>120.77999999999884</v>
          </cell>
          <cell r="DP318">
            <v>169.28199999997742</v>
          </cell>
          <cell r="DQ318">
            <v>260.67399999999907</v>
          </cell>
          <cell r="DR318">
            <v>1532.1289999999572</v>
          </cell>
          <cell r="DS318">
            <v>402.33599999999569</v>
          </cell>
          <cell r="DT318">
            <v>355.36599999999453</v>
          </cell>
          <cell r="DU318">
            <v>151.5260000000053</v>
          </cell>
          <cell r="DV318">
            <v>72.18399999999383</v>
          </cell>
          <cell r="DW318">
            <v>0</v>
          </cell>
          <cell r="DX318">
            <v>21.906000000002678</v>
          </cell>
          <cell r="DY318">
            <v>0</v>
          </cell>
          <cell r="DZ318">
            <v>39.709999999991851</v>
          </cell>
          <cell r="EA318">
            <v>-190.27599999998347</v>
          </cell>
          <cell r="EB318">
            <v>200.50500000000466</v>
          </cell>
          <cell r="EC318">
            <v>352.55200000002515</v>
          </cell>
          <cell r="ED318">
            <v>126.32000000000698</v>
          </cell>
        </row>
        <row r="319">
          <cell r="C319" t="str">
            <v>Palo Verde</v>
          </cell>
          <cell r="F319">
            <v>0</v>
          </cell>
          <cell r="G319">
            <v>0</v>
          </cell>
          <cell r="H319">
            <v>0</v>
          </cell>
          <cell r="I319">
            <v>4.6740000000027067</v>
          </cell>
          <cell r="J319">
            <v>17.923000000000684</v>
          </cell>
          <cell r="K319">
            <v>-0.24599999999918509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426.76600000006147</v>
          </cell>
          <cell r="S319">
            <v>0</v>
          </cell>
          <cell r="T319">
            <v>0</v>
          </cell>
          <cell r="U319">
            <v>0</v>
          </cell>
          <cell r="V319">
            <v>68</v>
          </cell>
          <cell r="W319">
            <v>68</v>
          </cell>
          <cell r="X319">
            <v>33.989999999990687</v>
          </cell>
          <cell r="Y319">
            <v>-0.86400000000139698</v>
          </cell>
          <cell r="Z319">
            <v>-4.4499999999970896</v>
          </cell>
          <cell r="AA319">
            <v>16.509999999994761</v>
          </cell>
          <cell r="AB319">
            <v>99.039999999993597</v>
          </cell>
          <cell r="AC319">
            <v>64.870000000024447</v>
          </cell>
          <cell r="AD319">
            <v>81.670000000012806</v>
          </cell>
          <cell r="AE319">
            <v>1949.6099999998696</v>
          </cell>
          <cell r="AF319">
            <v>431.5</v>
          </cell>
          <cell r="AG319">
            <v>275.56999999994878</v>
          </cell>
          <cell r="AH319">
            <v>144.81000000005588</v>
          </cell>
          <cell r="AI319">
            <v>75.03000000002794</v>
          </cell>
          <cell r="AJ319">
            <v>67.739999999990687</v>
          </cell>
          <cell r="AK319">
            <v>16.5</v>
          </cell>
          <cell r="AL319">
            <v>62.839999999967404</v>
          </cell>
          <cell r="AM319">
            <v>41.28000000002794</v>
          </cell>
          <cell r="AN319">
            <v>16.5</v>
          </cell>
          <cell r="AO319">
            <v>99.019999999960419</v>
          </cell>
          <cell r="AP319">
            <v>260.48000000003958</v>
          </cell>
          <cell r="AQ319">
            <v>458.34000000002561</v>
          </cell>
          <cell r="AR319">
            <v>70.595999999903142</v>
          </cell>
          <cell r="AS319">
            <v>28.090000000011059</v>
          </cell>
          <cell r="AT319">
            <v>8.2599999999947613</v>
          </cell>
          <cell r="AU319">
            <v>14.730000000010477</v>
          </cell>
          <cell r="AV319">
            <v>2.2100000000064028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3.6299999999901047</v>
          </cell>
          <cell r="BC319">
            <v>8.2599999999947613</v>
          </cell>
          <cell r="BD319">
            <v>5.4159999999974389</v>
          </cell>
          <cell r="BE319">
            <v>65.921000000089407</v>
          </cell>
          <cell r="BF319">
            <v>0</v>
          </cell>
          <cell r="BG319">
            <v>15.040000000008149</v>
          </cell>
          <cell r="BH319">
            <v>16.5</v>
          </cell>
          <cell r="BI319">
            <v>0</v>
          </cell>
          <cell r="BJ319">
            <v>0</v>
          </cell>
          <cell r="BK319">
            <v>8.5</v>
          </cell>
          <cell r="BL319">
            <v>0</v>
          </cell>
          <cell r="BM319">
            <v>0</v>
          </cell>
          <cell r="BN319">
            <v>0</v>
          </cell>
          <cell r="BO319">
            <v>7.6349999999947613</v>
          </cell>
          <cell r="BP319">
            <v>14.456000000000131</v>
          </cell>
          <cell r="BQ319">
            <v>3.7900000000008731</v>
          </cell>
          <cell r="BR319">
            <v>44.287399999986519</v>
          </cell>
          <cell r="BS319">
            <v>0</v>
          </cell>
          <cell r="BT319">
            <v>13.875</v>
          </cell>
          <cell r="BU319">
            <v>7.1599999999998545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17.44840000000022</v>
          </cell>
          <cell r="CC319">
            <v>0</v>
          </cell>
          <cell r="CD319">
            <v>5.8040000000000873</v>
          </cell>
          <cell r="CE319">
            <v>39.356999999989057</v>
          </cell>
          <cell r="CF319">
            <v>0</v>
          </cell>
          <cell r="CG319">
            <v>0</v>
          </cell>
          <cell r="CH319">
            <v>23.63799999999901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2.8829999999998108</v>
          </cell>
          <cell r="CO319">
            <v>5.3510000000005675</v>
          </cell>
          <cell r="CP319">
            <v>0</v>
          </cell>
          <cell r="CQ319">
            <v>7.4850000000005821</v>
          </cell>
          <cell r="CR319">
            <v>70.285999999992782</v>
          </cell>
          <cell r="CS319">
            <v>24.332000000000335</v>
          </cell>
          <cell r="CT319">
            <v>-24.080600000000231</v>
          </cell>
          <cell r="CU319">
            <v>8.2520000000004075</v>
          </cell>
          <cell r="CV319">
            <v>10.557000000000698</v>
          </cell>
          <cell r="CW319">
            <v>7.2379999999993743</v>
          </cell>
          <cell r="CX319">
            <v>0</v>
          </cell>
          <cell r="CY319">
            <v>-1.1700000000000728</v>
          </cell>
          <cell r="CZ319">
            <v>0</v>
          </cell>
          <cell r="DA319">
            <v>0</v>
          </cell>
          <cell r="DB319">
            <v>23.163099999999758</v>
          </cell>
          <cell r="DC319">
            <v>21.994499999999789</v>
          </cell>
          <cell r="DD319">
            <v>0</v>
          </cell>
          <cell r="DE319">
            <v>100.33849999998347</v>
          </cell>
          <cell r="DF319">
            <v>9.2870000000002619</v>
          </cell>
          <cell r="DG319">
            <v>0</v>
          </cell>
          <cell r="DH319">
            <v>20.656999999999243</v>
          </cell>
          <cell r="DI319">
            <v>6.1020000000007713</v>
          </cell>
          <cell r="DJ319">
            <v>0</v>
          </cell>
          <cell r="DK319">
            <v>0</v>
          </cell>
          <cell r="DL319">
            <v>11.646999999999025</v>
          </cell>
          <cell r="DM319">
            <v>0</v>
          </cell>
          <cell r="DN319">
            <v>2.831000000000131</v>
          </cell>
          <cell r="DO319">
            <v>24.649000000000342</v>
          </cell>
          <cell r="DP319">
            <v>8.2519999999985885</v>
          </cell>
          <cell r="DQ319">
            <v>16.913500000000568</v>
          </cell>
          <cell r="DR319">
            <v>94.854000000006636</v>
          </cell>
          <cell r="DS319">
            <v>21.168000000000575</v>
          </cell>
          <cell r="DT319">
            <v>4.2129999999997381</v>
          </cell>
          <cell r="DU319">
            <v>27.368000000000393</v>
          </cell>
          <cell r="DV319">
            <v>0</v>
          </cell>
          <cell r="DW319">
            <v>0</v>
          </cell>
          <cell r="DX319">
            <v>0</v>
          </cell>
          <cell r="DY319">
            <v>-1.2770000000000437</v>
          </cell>
          <cell r="DZ319">
            <v>18.618999999998778</v>
          </cell>
          <cell r="EA319">
            <v>-10.799000000000888</v>
          </cell>
          <cell r="EB319">
            <v>8.0090000000000146</v>
          </cell>
          <cell r="EC319">
            <v>7.9380000000001019</v>
          </cell>
          <cell r="ED319">
            <v>19.614999999999782</v>
          </cell>
        </row>
        <row r="320">
          <cell r="C320" t="str">
            <v>SP15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Trapped Energy - Curtailment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Trapped Energy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17</v>
          </cell>
          <cell r="AS322">
            <v>0</v>
          </cell>
          <cell r="AT322">
            <v>0</v>
          </cell>
          <cell r="AU322">
            <v>0</v>
          </cell>
          <cell r="AV322">
            <v>17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34</v>
          </cell>
          <cell r="BF322">
            <v>0</v>
          </cell>
          <cell r="BG322">
            <v>0</v>
          </cell>
          <cell r="BH322">
            <v>0</v>
          </cell>
          <cell r="BI322">
            <v>34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28.527279999999791</v>
          </cell>
          <cell r="CF322">
            <v>0</v>
          </cell>
          <cell r="CG322">
            <v>0</v>
          </cell>
          <cell r="CH322">
            <v>0</v>
          </cell>
          <cell r="CI322">
            <v>28.527279999999791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1140.2399999999907</v>
          </cell>
          <cell r="G323">
            <v>1056.4880000000703</v>
          </cell>
          <cell r="H323">
            <v>1346.0199999999604</v>
          </cell>
          <cell r="I323">
            <v>460.3979999999865</v>
          </cell>
          <cell r="J323">
            <v>217.07353999998304</v>
          </cell>
          <cell r="K323">
            <v>275.65599999998813</v>
          </cell>
          <cell r="L323">
            <v>-74.470000000030268</v>
          </cell>
          <cell r="M323">
            <v>784.32099999993807</v>
          </cell>
          <cell r="N323">
            <v>740.14300000004005</v>
          </cell>
          <cell r="O323">
            <v>410.93999999994412</v>
          </cell>
          <cell r="P323">
            <v>762.29900000005728</v>
          </cell>
          <cell r="Q323">
            <v>-2216.6500000000815</v>
          </cell>
          <cell r="R323">
            <v>1975.7944000000134</v>
          </cell>
          <cell r="S323">
            <v>890.28599999996368</v>
          </cell>
          <cell r="T323">
            <v>420.91100000002189</v>
          </cell>
          <cell r="U323">
            <v>679.7949999999837</v>
          </cell>
          <cell r="V323">
            <v>381.9210000000312</v>
          </cell>
          <cell r="W323">
            <v>228.58082999999169</v>
          </cell>
          <cell r="X323">
            <v>223.81356999994023</v>
          </cell>
          <cell r="Y323">
            <v>-145.72100000001956</v>
          </cell>
          <cell r="Z323">
            <v>244.32000000000698</v>
          </cell>
          <cell r="AA323">
            <v>202.33199999993667</v>
          </cell>
          <cell r="AB323">
            <v>286.91399999987334</v>
          </cell>
          <cell r="AC323">
            <v>422.04399999999441</v>
          </cell>
          <cell r="AD323">
            <v>-1859.4020000000019</v>
          </cell>
          <cell r="AE323">
            <v>4855.4534800006077</v>
          </cell>
          <cell r="AF323">
            <v>1227.4449999999488</v>
          </cell>
          <cell r="AG323">
            <v>664.55299999983981</v>
          </cell>
          <cell r="AH323">
            <v>761.82100000011269</v>
          </cell>
          <cell r="AI323">
            <v>681.12300000002142</v>
          </cell>
          <cell r="AJ323">
            <v>252.63470000005327</v>
          </cell>
          <cell r="AK323">
            <v>298.89377999998396</v>
          </cell>
          <cell r="AL323">
            <v>-135.6820000000298</v>
          </cell>
          <cell r="AM323">
            <v>336.49399999994785</v>
          </cell>
          <cell r="AN323">
            <v>134.40399999986403</v>
          </cell>
          <cell r="AO323">
            <v>339.74300000001676</v>
          </cell>
          <cell r="AP323">
            <v>585.91300000005867</v>
          </cell>
          <cell r="AQ323">
            <v>-291.88899999996647</v>
          </cell>
          <cell r="AR323">
            <v>430.43699999991804</v>
          </cell>
          <cell r="AS323">
            <v>782.91700000001583</v>
          </cell>
          <cell r="AT323">
            <v>102.75699999998324</v>
          </cell>
          <cell r="AU323">
            <v>497.53200000012293</v>
          </cell>
          <cell r="AV323">
            <v>418.09500000003027</v>
          </cell>
          <cell r="AW323">
            <v>172.9539999999688</v>
          </cell>
          <cell r="AX323">
            <v>184.33299999998417</v>
          </cell>
          <cell r="AY323">
            <v>-572.09999999997672</v>
          </cell>
          <cell r="AZ323">
            <v>145.14599999994971</v>
          </cell>
          <cell r="BA323">
            <v>176.68000000016764</v>
          </cell>
          <cell r="BB323">
            <v>78.173999999999069</v>
          </cell>
          <cell r="BC323">
            <v>300.24099999992177</v>
          </cell>
          <cell r="BD323">
            <v>-1856.2919999999576</v>
          </cell>
          <cell r="BE323">
            <v>744.93119999952614</v>
          </cell>
          <cell r="BF323">
            <v>847.82500000001164</v>
          </cell>
          <cell r="BG323">
            <v>222.04899999999907</v>
          </cell>
          <cell r="BH323">
            <v>414.89400000008754</v>
          </cell>
          <cell r="BI323">
            <v>409.76900000002934</v>
          </cell>
          <cell r="BJ323">
            <v>280.29999999998836</v>
          </cell>
          <cell r="BK323">
            <v>246.70819999999367</v>
          </cell>
          <cell r="BL323">
            <v>-410.06499999994412</v>
          </cell>
          <cell r="BM323">
            <v>255.84000000008382</v>
          </cell>
          <cell r="BN323">
            <v>170.29000000003725</v>
          </cell>
          <cell r="BO323">
            <v>219.41500000003725</v>
          </cell>
          <cell r="BP323">
            <v>107.41600000002654</v>
          </cell>
          <cell r="BQ323">
            <v>-2019.5100000000675</v>
          </cell>
          <cell r="BR323">
            <v>-1053.0866000000387</v>
          </cell>
          <cell r="BS323">
            <v>142.48700000008103</v>
          </cell>
          <cell r="BT323">
            <v>230.87699999997858</v>
          </cell>
          <cell r="BU323">
            <v>413.45499999995809</v>
          </cell>
          <cell r="BV323">
            <v>488.22499999997672</v>
          </cell>
          <cell r="BW323">
            <v>214.03000000002794</v>
          </cell>
          <cell r="BX323">
            <v>249.62800000002608</v>
          </cell>
          <cell r="BY323">
            <v>-473.28999999997905</v>
          </cell>
          <cell r="BZ323">
            <v>137.30499999993481</v>
          </cell>
          <cell r="CA323">
            <v>141.80400000000373</v>
          </cell>
          <cell r="CB323">
            <v>190.77639999997336</v>
          </cell>
          <cell r="CC323">
            <v>173.29599999997299</v>
          </cell>
          <cell r="CD323">
            <v>-2961.6800000000512</v>
          </cell>
          <cell r="CE323">
            <v>475.36228000000119</v>
          </cell>
          <cell r="CF323">
            <v>190.6140000000014</v>
          </cell>
          <cell r="CG323">
            <v>489.32199999992736</v>
          </cell>
          <cell r="CH323">
            <v>659.46999999997206</v>
          </cell>
          <cell r="CI323">
            <v>434.42227999994066</v>
          </cell>
          <cell r="CJ323">
            <v>194.49299999998766</v>
          </cell>
          <cell r="CK323">
            <v>551.45999999999185</v>
          </cell>
          <cell r="CL323">
            <v>-242.04700000002049</v>
          </cell>
          <cell r="CM323">
            <v>193.06500000000233</v>
          </cell>
          <cell r="CN323">
            <v>45.538999999989755</v>
          </cell>
          <cell r="CO323">
            <v>310.69599999999627</v>
          </cell>
          <cell r="CP323">
            <v>-168.46299999987241</v>
          </cell>
          <cell r="CQ323">
            <v>-2183.2089999999735</v>
          </cell>
          <cell r="CR323">
            <v>3580.1359999999404</v>
          </cell>
          <cell r="CS323">
            <v>1212.1730000000098</v>
          </cell>
          <cell r="CT323">
            <v>-492.61660000000848</v>
          </cell>
          <cell r="CU323">
            <v>812.40399999998044</v>
          </cell>
          <cell r="CV323">
            <v>652.75400000001537</v>
          </cell>
          <cell r="CW323">
            <v>256.16599999999744</v>
          </cell>
          <cell r="CX323">
            <v>458.56699999998091</v>
          </cell>
          <cell r="CY323">
            <v>177.42599999991944</v>
          </cell>
          <cell r="CZ323">
            <v>266.63500000006752</v>
          </cell>
          <cell r="DA323">
            <v>126.54500000004191</v>
          </cell>
          <cell r="DB323">
            <v>667.87809999997262</v>
          </cell>
          <cell r="DC323">
            <v>936.04950000008103</v>
          </cell>
          <cell r="DD323">
            <v>-1493.8450000000303</v>
          </cell>
          <cell r="DE323">
            <v>2521.3884999994189</v>
          </cell>
          <cell r="DF323">
            <v>945.25300000002608</v>
          </cell>
          <cell r="DG323">
            <v>544.95400000002701</v>
          </cell>
          <cell r="DH323">
            <v>534.02199999999721</v>
          </cell>
          <cell r="DI323">
            <v>128.57300000009127</v>
          </cell>
          <cell r="DJ323">
            <v>264.78299999999581</v>
          </cell>
          <cell r="DK323">
            <v>509.60399999999208</v>
          </cell>
          <cell r="DL323">
            <v>-309.64699999999721</v>
          </cell>
          <cell r="DM323">
            <v>287.8739999999525</v>
          </cell>
          <cell r="DN323">
            <v>173.68599999998696</v>
          </cell>
          <cell r="DO323">
            <v>418.98499999998603</v>
          </cell>
          <cell r="DP323">
            <v>515.67900000006193</v>
          </cell>
          <cell r="DQ323">
            <v>-1492.3775000000023</v>
          </cell>
          <cell r="DR323">
            <v>3337.7509999992326</v>
          </cell>
          <cell r="DS323">
            <v>972.12800000002608</v>
          </cell>
          <cell r="DT323">
            <v>754.45899999997346</v>
          </cell>
          <cell r="DU323">
            <v>627.12099999998463</v>
          </cell>
          <cell r="DV323">
            <v>457.97399999998743</v>
          </cell>
          <cell r="DW323">
            <v>222.55100000000675</v>
          </cell>
          <cell r="DX323">
            <v>622.71799999999348</v>
          </cell>
          <cell r="DY323">
            <v>-126.42700000002515</v>
          </cell>
          <cell r="DZ323">
            <v>335.52399999997579</v>
          </cell>
          <cell r="EA323">
            <v>-114.06499999994412</v>
          </cell>
          <cell r="EB323">
            <v>511.8169999999227</v>
          </cell>
          <cell r="EC323">
            <v>741.82699999999022</v>
          </cell>
          <cell r="ED323">
            <v>-1667.8759999999893</v>
          </cell>
        </row>
        <row r="325">
          <cell r="A325" t="str">
            <v>Total Special Sales For Resale</v>
          </cell>
          <cell r="F325">
            <v>1140.2400000002235</v>
          </cell>
          <cell r="G325">
            <v>1056.4880000001285</v>
          </cell>
          <cell r="H325">
            <v>1346.0199999997858</v>
          </cell>
          <cell r="I325">
            <v>460.3980000000447</v>
          </cell>
          <cell r="J325">
            <v>217.07354000001214</v>
          </cell>
          <cell r="K325">
            <v>275.65599999995902</v>
          </cell>
          <cell r="L325">
            <v>-74.46999999997206</v>
          </cell>
          <cell r="M325">
            <v>784.32099999976344</v>
          </cell>
          <cell r="N325">
            <v>740.14300000015646</v>
          </cell>
          <cell r="O325">
            <v>410.93999999994412</v>
          </cell>
          <cell r="P325">
            <v>762.29899999988265</v>
          </cell>
          <cell r="Q325">
            <v>-2216.6500000001397</v>
          </cell>
          <cell r="R325">
            <v>1975.7944000009447</v>
          </cell>
          <cell r="S325">
            <v>890.28599999996368</v>
          </cell>
          <cell r="T325">
            <v>420.91099999996368</v>
          </cell>
          <cell r="U325">
            <v>679.79499999992549</v>
          </cell>
          <cell r="V325">
            <v>381.92099999997299</v>
          </cell>
          <cell r="W325">
            <v>228.58083000010811</v>
          </cell>
          <cell r="X325">
            <v>223.81356999988202</v>
          </cell>
          <cell r="Y325">
            <v>-145.72099999990314</v>
          </cell>
          <cell r="Z325">
            <v>244.31999999994878</v>
          </cell>
          <cell r="AA325">
            <v>202.33199999993667</v>
          </cell>
          <cell r="AB325">
            <v>286.91399999987334</v>
          </cell>
          <cell r="AC325">
            <v>422.04399999999441</v>
          </cell>
          <cell r="AD325">
            <v>-1859.4020000000019</v>
          </cell>
          <cell r="AE325">
            <v>4855.4534799996763</v>
          </cell>
          <cell r="AF325">
            <v>1227.4449999999488</v>
          </cell>
          <cell r="AG325">
            <v>664.55299999983981</v>
          </cell>
          <cell r="AH325">
            <v>761.82100000011269</v>
          </cell>
          <cell r="AI325">
            <v>681.12300000002142</v>
          </cell>
          <cell r="AJ325">
            <v>252.63470000005327</v>
          </cell>
          <cell r="AK325">
            <v>298.89377999992575</v>
          </cell>
          <cell r="AL325">
            <v>-135.6820000000298</v>
          </cell>
          <cell r="AM325">
            <v>336.49399999994785</v>
          </cell>
          <cell r="AN325">
            <v>134.40399999986403</v>
          </cell>
          <cell r="AO325">
            <v>339.74300000001676</v>
          </cell>
          <cell r="AP325">
            <v>585.91300000005867</v>
          </cell>
          <cell r="AQ325">
            <v>-291.88899999996647</v>
          </cell>
          <cell r="AR325">
            <v>430.43700000084937</v>
          </cell>
          <cell r="AS325">
            <v>782.91700000001583</v>
          </cell>
          <cell r="AT325">
            <v>102.75699999998324</v>
          </cell>
          <cell r="AU325">
            <v>497.53200000012293</v>
          </cell>
          <cell r="AV325">
            <v>418.09500000003027</v>
          </cell>
          <cell r="AW325">
            <v>172.9539999999688</v>
          </cell>
          <cell r="AX325">
            <v>184.33299999998417</v>
          </cell>
          <cell r="AY325">
            <v>-572.0999999998603</v>
          </cell>
          <cell r="AZ325">
            <v>145.14599999994971</v>
          </cell>
          <cell r="BA325">
            <v>176.68000000016764</v>
          </cell>
          <cell r="BB325">
            <v>78.173999999999069</v>
          </cell>
          <cell r="BC325">
            <v>300.24099999992177</v>
          </cell>
          <cell r="BD325">
            <v>-1856.2920000000158</v>
          </cell>
          <cell r="BE325">
            <v>744.93120000138879</v>
          </cell>
          <cell r="BF325">
            <v>847.82500000001164</v>
          </cell>
          <cell r="BG325">
            <v>222.04899999999907</v>
          </cell>
          <cell r="BH325">
            <v>414.89400000008754</v>
          </cell>
          <cell r="BI325">
            <v>409.76900000002934</v>
          </cell>
          <cell r="BJ325">
            <v>280.29999999998836</v>
          </cell>
          <cell r="BK325">
            <v>246.70819999999367</v>
          </cell>
          <cell r="BL325">
            <v>-410.06499999994412</v>
          </cell>
          <cell r="BM325">
            <v>255.84000000008382</v>
          </cell>
          <cell r="BN325">
            <v>170.29000000003725</v>
          </cell>
          <cell r="BO325">
            <v>219.41500000003725</v>
          </cell>
          <cell r="BP325">
            <v>107.41600000002654</v>
          </cell>
          <cell r="BQ325">
            <v>-2019.5100000000675</v>
          </cell>
          <cell r="BR325">
            <v>-1053.0865999991074</v>
          </cell>
          <cell r="BS325">
            <v>142.48700000008103</v>
          </cell>
          <cell r="BT325">
            <v>230.87699999997858</v>
          </cell>
          <cell r="BU325">
            <v>413.45499999995809</v>
          </cell>
          <cell r="BV325">
            <v>488.22499999997672</v>
          </cell>
          <cell r="BW325">
            <v>214.03000000002794</v>
          </cell>
          <cell r="BX325">
            <v>249.62800000002608</v>
          </cell>
          <cell r="BY325">
            <v>-473.29000000003725</v>
          </cell>
          <cell r="BZ325">
            <v>137.30499999993481</v>
          </cell>
          <cell r="CA325">
            <v>141.80400000000373</v>
          </cell>
          <cell r="CB325">
            <v>190.77639999997336</v>
          </cell>
          <cell r="CC325">
            <v>173.29599999997299</v>
          </cell>
          <cell r="CD325">
            <v>-2961.6800000000512</v>
          </cell>
          <cell r="CE325">
            <v>475.36228000093251</v>
          </cell>
          <cell r="CF325">
            <v>190.6140000000014</v>
          </cell>
          <cell r="CG325">
            <v>489.32199999992736</v>
          </cell>
          <cell r="CH325">
            <v>659.46999999997206</v>
          </cell>
          <cell r="CI325">
            <v>434.42227999994066</v>
          </cell>
          <cell r="CJ325">
            <v>194.49299999998766</v>
          </cell>
          <cell r="CK325">
            <v>551.45999999999185</v>
          </cell>
          <cell r="CL325">
            <v>-242.04700000002049</v>
          </cell>
          <cell r="CM325">
            <v>193.06500000000233</v>
          </cell>
          <cell r="CN325">
            <v>45.538999999989755</v>
          </cell>
          <cell r="CO325">
            <v>310.69599999999627</v>
          </cell>
          <cell r="CP325">
            <v>-168.46299999987241</v>
          </cell>
          <cell r="CQ325">
            <v>-2183.2089999999735</v>
          </cell>
          <cell r="CR325">
            <v>3580.1359999999404</v>
          </cell>
          <cell r="CS325">
            <v>1212.1730000000098</v>
          </cell>
          <cell r="CT325">
            <v>-492.61660000000848</v>
          </cell>
          <cell r="CU325">
            <v>812.40399999998044</v>
          </cell>
          <cell r="CV325">
            <v>652.75400000001537</v>
          </cell>
          <cell r="CW325">
            <v>256.16599999999744</v>
          </cell>
          <cell r="CX325">
            <v>458.56699999998091</v>
          </cell>
          <cell r="CY325">
            <v>177.42599999991944</v>
          </cell>
          <cell r="CZ325">
            <v>266.63500000006752</v>
          </cell>
          <cell r="DA325">
            <v>126.54500000004191</v>
          </cell>
          <cell r="DB325">
            <v>667.87809999997262</v>
          </cell>
          <cell r="DC325">
            <v>936.04950000008103</v>
          </cell>
          <cell r="DD325">
            <v>-1493.8450000000303</v>
          </cell>
          <cell r="DE325">
            <v>2521.3885000012815</v>
          </cell>
          <cell r="DF325">
            <v>945.25300000002608</v>
          </cell>
          <cell r="DG325">
            <v>544.95400000002701</v>
          </cell>
          <cell r="DH325">
            <v>534.02199999999721</v>
          </cell>
          <cell r="DI325">
            <v>128.57300000009127</v>
          </cell>
          <cell r="DJ325">
            <v>264.78299999999581</v>
          </cell>
          <cell r="DK325">
            <v>509.60399999999208</v>
          </cell>
          <cell r="DL325">
            <v>-309.64699999999721</v>
          </cell>
          <cell r="DM325">
            <v>287.8739999999525</v>
          </cell>
          <cell r="DN325">
            <v>173.68599999998696</v>
          </cell>
          <cell r="DO325">
            <v>418.98499999998603</v>
          </cell>
          <cell r="DP325">
            <v>515.67900000006193</v>
          </cell>
          <cell r="DQ325">
            <v>-1492.3775000000023</v>
          </cell>
          <cell r="DR325">
            <v>3337.7509999992326</v>
          </cell>
          <cell r="DS325">
            <v>972.12800000002608</v>
          </cell>
          <cell r="DT325">
            <v>754.45899999997346</v>
          </cell>
          <cell r="DU325">
            <v>627.12099999998463</v>
          </cell>
          <cell r="DV325">
            <v>457.97399999998743</v>
          </cell>
          <cell r="DW325">
            <v>222.55100000000675</v>
          </cell>
          <cell r="DX325">
            <v>622.71799999999348</v>
          </cell>
          <cell r="DY325">
            <v>-126.42700000002515</v>
          </cell>
          <cell r="DZ325">
            <v>335.52399999997579</v>
          </cell>
          <cell r="EA325">
            <v>-114.06499999994412</v>
          </cell>
          <cell r="EB325">
            <v>511.8169999999227</v>
          </cell>
          <cell r="EC325">
            <v>741.82699999999022</v>
          </cell>
          <cell r="ED325">
            <v>-1667.8759999999893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A327" t="str">
            <v>Total Requirements</v>
          </cell>
          <cell r="F327">
            <v>1140.2400000002235</v>
          </cell>
          <cell r="G327">
            <v>1056.4879999998957</v>
          </cell>
          <cell r="H327">
            <v>1346.019999999553</v>
          </cell>
          <cell r="I327">
            <v>460.3980000000447</v>
          </cell>
          <cell r="J327">
            <v>217.07354000024498</v>
          </cell>
          <cell r="K327">
            <v>275.65600000042468</v>
          </cell>
          <cell r="L327">
            <v>-74.470000000670552</v>
          </cell>
          <cell r="M327">
            <v>784.32099999953061</v>
          </cell>
          <cell r="N327">
            <v>740.14299999922514</v>
          </cell>
          <cell r="O327">
            <v>410.94000000040978</v>
          </cell>
          <cell r="P327">
            <v>762.29899999964982</v>
          </cell>
          <cell r="Q327">
            <v>-2216.6499999994412</v>
          </cell>
          <cell r="R327">
            <v>1975.7944000214338</v>
          </cell>
          <cell r="S327">
            <v>890.28600000031292</v>
          </cell>
          <cell r="T327">
            <v>420.91100000031292</v>
          </cell>
          <cell r="U327">
            <v>679.79499999992549</v>
          </cell>
          <cell r="V327">
            <v>381.92099999915808</v>
          </cell>
          <cell r="W327">
            <v>228.58083000034094</v>
          </cell>
          <cell r="X327">
            <v>223.81357000023127</v>
          </cell>
          <cell r="Y327">
            <v>-145.72099999990314</v>
          </cell>
          <cell r="Z327">
            <v>244.32000000029802</v>
          </cell>
          <cell r="AA327">
            <v>202.33199999947101</v>
          </cell>
          <cell r="AB327">
            <v>286.91400000080466</v>
          </cell>
          <cell r="AC327">
            <v>422.0440000006929</v>
          </cell>
          <cell r="AD327">
            <v>-1859.4020000007004</v>
          </cell>
          <cell r="AE327">
            <v>4855.4534800052643</v>
          </cell>
          <cell r="AF327">
            <v>1227.4449999993667</v>
          </cell>
          <cell r="AG327">
            <v>664.55299999937415</v>
          </cell>
          <cell r="AH327">
            <v>761.82100000046194</v>
          </cell>
          <cell r="AI327">
            <v>681.12299999967217</v>
          </cell>
          <cell r="AJ327">
            <v>252.63469999935478</v>
          </cell>
          <cell r="AK327">
            <v>298.89377999957651</v>
          </cell>
          <cell r="AL327">
            <v>-135.6820000000298</v>
          </cell>
          <cell r="AM327">
            <v>336.49399999994785</v>
          </cell>
          <cell r="AN327">
            <v>134.40399999916553</v>
          </cell>
          <cell r="AO327">
            <v>339.74299999978393</v>
          </cell>
          <cell r="AP327">
            <v>585.91300000064075</v>
          </cell>
          <cell r="AQ327">
            <v>-291.88900000043213</v>
          </cell>
          <cell r="AR327">
            <v>430.43700001388788</v>
          </cell>
          <cell r="AS327">
            <v>782.91700000036508</v>
          </cell>
          <cell r="AT327">
            <v>102.75700000021607</v>
          </cell>
          <cell r="AU327">
            <v>497.5320000005886</v>
          </cell>
          <cell r="AV327">
            <v>418.09499999973923</v>
          </cell>
          <cell r="AW327">
            <v>172.95399999991059</v>
          </cell>
          <cell r="AX327">
            <v>184.33299999963492</v>
          </cell>
          <cell r="AY327">
            <v>-572.10000000055879</v>
          </cell>
          <cell r="AZ327">
            <v>145.1460000006482</v>
          </cell>
          <cell r="BA327">
            <v>176.67999999970198</v>
          </cell>
          <cell r="BB327">
            <v>78.173999999649823</v>
          </cell>
          <cell r="BC327">
            <v>300.24099999945611</v>
          </cell>
          <cell r="BD327">
            <v>-1856.2920000003651</v>
          </cell>
          <cell r="BE327">
            <v>744.93119999021292</v>
          </cell>
          <cell r="BF327">
            <v>847.82500000018626</v>
          </cell>
          <cell r="BG327">
            <v>222.04899999964982</v>
          </cell>
          <cell r="BH327">
            <v>414.89399999938905</v>
          </cell>
          <cell r="BI327">
            <v>409.76900000032037</v>
          </cell>
          <cell r="BJ327">
            <v>280.29999999981374</v>
          </cell>
          <cell r="BK327">
            <v>246.70819999929518</v>
          </cell>
          <cell r="BL327">
            <v>-410.06499999947846</v>
          </cell>
          <cell r="BM327">
            <v>255.83999999985099</v>
          </cell>
          <cell r="BN327">
            <v>170.29000000003725</v>
          </cell>
          <cell r="BO327">
            <v>219.41500000003725</v>
          </cell>
          <cell r="BP327">
            <v>107.41600000020117</v>
          </cell>
          <cell r="BQ327">
            <v>-2019.5099999997765</v>
          </cell>
          <cell r="BR327">
            <v>-1053.0865999907255</v>
          </cell>
          <cell r="BS327">
            <v>142.48699999973178</v>
          </cell>
          <cell r="BT327">
            <v>230.87700000032783</v>
          </cell>
          <cell r="BU327">
            <v>413.45500000007451</v>
          </cell>
          <cell r="BV327">
            <v>488.22500000055879</v>
          </cell>
          <cell r="BW327">
            <v>214.03000000026077</v>
          </cell>
          <cell r="BX327">
            <v>249.62799999956042</v>
          </cell>
          <cell r="BY327">
            <v>-473.29000000003725</v>
          </cell>
          <cell r="BZ327">
            <v>137.30499999970198</v>
          </cell>
          <cell r="CA327">
            <v>141.80400000046939</v>
          </cell>
          <cell r="CB327">
            <v>190.77639999985695</v>
          </cell>
          <cell r="CC327">
            <v>173.29600000008941</v>
          </cell>
          <cell r="CD327">
            <v>-2961.679999999702</v>
          </cell>
          <cell r="CE327">
            <v>475.36228001117706</v>
          </cell>
          <cell r="CF327">
            <v>190.6140000000596</v>
          </cell>
          <cell r="CG327">
            <v>489.32199999969453</v>
          </cell>
          <cell r="CH327">
            <v>659.46999999973923</v>
          </cell>
          <cell r="CI327">
            <v>434.42228000052273</v>
          </cell>
          <cell r="CJ327">
            <v>194.49299999978393</v>
          </cell>
          <cell r="CK327">
            <v>551.45999999996275</v>
          </cell>
          <cell r="CL327">
            <v>-242.046999999322</v>
          </cell>
          <cell r="CM327">
            <v>193.06500000040978</v>
          </cell>
          <cell r="CN327">
            <v>45.53899999987334</v>
          </cell>
          <cell r="CO327">
            <v>310.69599999953061</v>
          </cell>
          <cell r="CP327">
            <v>-168.46300000045449</v>
          </cell>
          <cell r="CQ327">
            <v>-2183.2089999997988</v>
          </cell>
          <cell r="CR327">
            <v>3580.1360000148416</v>
          </cell>
          <cell r="CS327">
            <v>1212.1730000004172</v>
          </cell>
          <cell r="CT327">
            <v>-492.61659999936819</v>
          </cell>
          <cell r="CU327">
            <v>812.40400000009686</v>
          </cell>
          <cell r="CV327">
            <v>652.75399999972433</v>
          </cell>
          <cell r="CW327">
            <v>256.16600000020117</v>
          </cell>
          <cell r="CX327">
            <v>458.56699999980628</v>
          </cell>
          <cell r="CY327">
            <v>177.42599999997765</v>
          </cell>
          <cell r="CZ327">
            <v>266.63499999977648</v>
          </cell>
          <cell r="DA327">
            <v>126.54499999992549</v>
          </cell>
          <cell r="DB327">
            <v>667.87810000032187</v>
          </cell>
          <cell r="DC327">
            <v>936.04949999973178</v>
          </cell>
          <cell r="DD327">
            <v>-1493.8449999997392</v>
          </cell>
          <cell r="DE327">
            <v>2521.3884999975562</v>
          </cell>
          <cell r="DF327">
            <v>945.25300000049174</v>
          </cell>
          <cell r="DG327">
            <v>544.95399999991059</v>
          </cell>
          <cell r="DH327">
            <v>534.02199999988079</v>
          </cell>
          <cell r="DI327">
            <v>128.57299999985844</v>
          </cell>
          <cell r="DJ327">
            <v>264.78300000075251</v>
          </cell>
          <cell r="DK327">
            <v>509.60400000028312</v>
          </cell>
          <cell r="DL327">
            <v>-309.64699999988079</v>
          </cell>
          <cell r="DM327">
            <v>287.87399999983609</v>
          </cell>
          <cell r="DN327">
            <v>173.68600000068545</v>
          </cell>
          <cell r="DO327">
            <v>418.98499999940395</v>
          </cell>
          <cell r="DP327">
            <v>515.67899999953806</v>
          </cell>
          <cell r="DQ327">
            <v>-1492.3774999994785</v>
          </cell>
          <cell r="DR327">
            <v>3337.750999994576</v>
          </cell>
          <cell r="DS327">
            <v>972.12799999956042</v>
          </cell>
          <cell r="DT327">
            <v>754.45900000073016</v>
          </cell>
          <cell r="DU327">
            <v>627.12100000027567</v>
          </cell>
          <cell r="DV327">
            <v>457.97399999946356</v>
          </cell>
          <cell r="DW327">
            <v>222.55099999997765</v>
          </cell>
          <cell r="DX327">
            <v>622.7179999994114</v>
          </cell>
          <cell r="DY327">
            <v>-126.42700000014156</v>
          </cell>
          <cell r="DZ327">
            <v>335.52399999927729</v>
          </cell>
          <cell r="EA327">
            <v>-114.06500000040978</v>
          </cell>
          <cell r="EB327">
            <v>511.81699999980628</v>
          </cell>
          <cell r="EC327">
            <v>741.82699999958277</v>
          </cell>
          <cell r="ED327">
            <v>-1667.8760000001639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0">
          <cell r="A330" t="str">
            <v>Purchased Power &amp; Net Interchange</v>
          </cell>
        </row>
        <row r="332">
          <cell r="C332" t="str">
            <v>APS Supplemental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 xml:space="preserve">Combine Hills Wind 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Constellation Seasonal 2013-2016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Deseret Purchase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Douglas PUD Settlement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Georgia-Pacific Camas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Gemstate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Hermiston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Hurricane Purchase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IPP Purchase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MagCorp Reserves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Nucor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Old Mill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P4 Production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Pavant III Solar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PGE Cove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Rock River Wind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Small Purchases east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</row>
        <row r="350">
          <cell r="C350" t="str">
            <v>Small Purchases west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</row>
        <row r="351">
          <cell r="C351" t="str">
            <v>Three Buttes Wind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 xml:space="preserve">Top of the World Wind 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Tri-State Purchase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UAMPS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C355" t="str">
            <v>UMPA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C356" t="str">
            <v>Wolverine Creek Wind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C361" t="str">
            <v>Avoided Cost Resource</v>
          </cell>
          <cell r="F361">
            <v>6324</v>
          </cell>
          <cell r="G361">
            <v>5712</v>
          </cell>
          <cell r="H361">
            <v>6324</v>
          </cell>
          <cell r="I361">
            <v>6120</v>
          </cell>
          <cell r="J361">
            <v>6324</v>
          </cell>
          <cell r="K361">
            <v>6120</v>
          </cell>
          <cell r="L361">
            <v>6324</v>
          </cell>
          <cell r="M361">
            <v>6324</v>
          </cell>
          <cell r="N361">
            <v>6120</v>
          </cell>
          <cell r="O361">
            <v>6324</v>
          </cell>
          <cell r="P361">
            <v>6120</v>
          </cell>
          <cell r="Q361">
            <v>6324</v>
          </cell>
          <cell r="R361">
            <v>74460</v>
          </cell>
          <cell r="S361">
            <v>6324</v>
          </cell>
          <cell r="T361">
            <v>5712</v>
          </cell>
          <cell r="U361">
            <v>6324</v>
          </cell>
          <cell r="V361">
            <v>6120</v>
          </cell>
          <cell r="W361">
            <v>6324</v>
          </cell>
          <cell r="X361">
            <v>6120</v>
          </cell>
          <cell r="Y361">
            <v>6324</v>
          </cell>
          <cell r="Z361">
            <v>6324</v>
          </cell>
          <cell r="AA361">
            <v>6120</v>
          </cell>
          <cell r="AB361">
            <v>6324</v>
          </cell>
          <cell r="AC361">
            <v>6120</v>
          </cell>
          <cell r="AD361">
            <v>6324</v>
          </cell>
          <cell r="AE361">
            <v>74664</v>
          </cell>
          <cell r="AF361">
            <v>6324</v>
          </cell>
          <cell r="AG361">
            <v>5916</v>
          </cell>
          <cell r="AH361">
            <v>6324</v>
          </cell>
          <cell r="AI361">
            <v>6120</v>
          </cell>
          <cell r="AJ361">
            <v>6324</v>
          </cell>
          <cell r="AK361">
            <v>6120</v>
          </cell>
          <cell r="AL361">
            <v>6324</v>
          </cell>
          <cell r="AM361">
            <v>6324</v>
          </cell>
          <cell r="AN361">
            <v>6120</v>
          </cell>
          <cell r="AO361">
            <v>6324</v>
          </cell>
          <cell r="AP361">
            <v>6120</v>
          </cell>
          <cell r="AQ361">
            <v>6324</v>
          </cell>
          <cell r="AR361">
            <v>74460</v>
          </cell>
          <cell r="AS361">
            <v>6324</v>
          </cell>
          <cell r="AT361">
            <v>5712</v>
          </cell>
          <cell r="AU361">
            <v>6324</v>
          </cell>
          <cell r="AV361">
            <v>6120</v>
          </cell>
          <cell r="AW361">
            <v>6324</v>
          </cell>
          <cell r="AX361">
            <v>6120</v>
          </cell>
          <cell r="AY361">
            <v>6324</v>
          </cell>
          <cell r="AZ361">
            <v>6324</v>
          </cell>
          <cell r="BA361">
            <v>6120</v>
          </cell>
          <cell r="BB361">
            <v>6324</v>
          </cell>
          <cell r="BC361">
            <v>6120</v>
          </cell>
          <cell r="BD361">
            <v>6324</v>
          </cell>
          <cell r="BE361">
            <v>74460</v>
          </cell>
          <cell r="BF361">
            <v>6324</v>
          </cell>
          <cell r="BG361">
            <v>5712</v>
          </cell>
          <cell r="BH361">
            <v>6324</v>
          </cell>
          <cell r="BI361">
            <v>6120</v>
          </cell>
          <cell r="BJ361">
            <v>6324</v>
          </cell>
          <cell r="BK361">
            <v>6120</v>
          </cell>
          <cell r="BL361">
            <v>6324</v>
          </cell>
          <cell r="BM361">
            <v>6324</v>
          </cell>
          <cell r="BN361">
            <v>6120</v>
          </cell>
          <cell r="BO361">
            <v>6324</v>
          </cell>
          <cell r="BP361">
            <v>6120</v>
          </cell>
          <cell r="BQ361">
            <v>6324</v>
          </cell>
          <cell r="BR361">
            <v>74460</v>
          </cell>
          <cell r="BS361">
            <v>6324</v>
          </cell>
          <cell r="BT361">
            <v>5712</v>
          </cell>
          <cell r="BU361">
            <v>6324</v>
          </cell>
          <cell r="BV361">
            <v>6120</v>
          </cell>
          <cell r="BW361">
            <v>6324</v>
          </cell>
          <cell r="BX361">
            <v>6120</v>
          </cell>
          <cell r="BY361">
            <v>6324</v>
          </cell>
          <cell r="BZ361">
            <v>6324</v>
          </cell>
          <cell r="CA361">
            <v>6120</v>
          </cell>
          <cell r="CB361">
            <v>6324</v>
          </cell>
          <cell r="CC361">
            <v>6120</v>
          </cell>
          <cell r="CD361">
            <v>6324</v>
          </cell>
          <cell r="CE361">
            <v>74664</v>
          </cell>
          <cell r="CF361">
            <v>6324</v>
          </cell>
          <cell r="CG361">
            <v>5916</v>
          </cell>
          <cell r="CH361">
            <v>6324</v>
          </cell>
          <cell r="CI361">
            <v>6120</v>
          </cell>
          <cell r="CJ361">
            <v>6324</v>
          </cell>
          <cell r="CK361">
            <v>6120</v>
          </cell>
          <cell r="CL361">
            <v>6324</v>
          </cell>
          <cell r="CM361">
            <v>6324</v>
          </cell>
          <cell r="CN361">
            <v>6120</v>
          </cell>
          <cell r="CO361">
            <v>6324</v>
          </cell>
          <cell r="CP361">
            <v>6120</v>
          </cell>
          <cell r="CQ361">
            <v>6324</v>
          </cell>
          <cell r="CR361">
            <v>74460</v>
          </cell>
          <cell r="CS361">
            <v>6324</v>
          </cell>
          <cell r="CT361">
            <v>5712</v>
          </cell>
          <cell r="CU361">
            <v>6324</v>
          </cell>
          <cell r="CV361">
            <v>6120</v>
          </cell>
          <cell r="CW361">
            <v>6324</v>
          </cell>
          <cell r="CX361">
            <v>6120</v>
          </cell>
          <cell r="CY361">
            <v>6324</v>
          </cell>
          <cell r="CZ361">
            <v>6324</v>
          </cell>
          <cell r="DA361">
            <v>6120</v>
          </cell>
          <cell r="DB361">
            <v>6324</v>
          </cell>
          <cell r="DC361">
            <v>6120</v>
          </cell>
          <cell r="DD361">
            <v>6324</v>
          </cell>
          <cell r="DE361">
            <v>74460</v>
          </cell>
          <cell r="DF361">
            <v>6324</v>
          </cell>
          <cell r="DG361">
            <v>5712</v>
          </cell>
          <cell r="DH361">
            <v>6324</v>
          </cell>
          <cell r="DI361">
            <v>6120</v>
          </cell>
          <cell r="DJ361">
            <v>6324</v>
          </cell>
          <cell r="DK361">
            <v>6120</v>
          </cell>
          <cell r="DL361">
            <v>6324</v>
          </cell>
          <cell r="DM361">
            <v>6324</v>
          </cell>
          <cell r="DN361">
            <v>6120</v>
          </cell>
          <cell r="DO361">
            <v>6324</v>
          </cell>
          <cell r="DP361">
            <v>6120</v>
          </cell>
          <cell r="DQ361">
            <v>6324</v>
          </cell>
          <cell r="DR361">
            <v>74460</v>
          </cell>
          <cell r="DS361">
            <v>6324</v>
          </cell>
          <cell r="DT361">
            <v>5712</v>
          </cell>
          <cell r="DU361">
            <v>6324</v>
          </cell>
          <cell r="DV361">
            <v>6120</v>
          </cell>
          <cell r="DW361">
            <v>6324</v>
          </cell>
          <cell r="DX361">
            <v>6120</v>
          </cell>
          <cell r="DY361">
            <v>6324</v>
          </cell>
          <cell r="DZ361">
            <v>6324</v>
          </cell>
          <cell r="EA361">
            <v>6120</v>
          </cell>
          <cell r="EB361">
            <v>6324</v>
          </cell>
          <cell r="EC361">
            <v>6120</v>
          </cell>
          <cell r="ED361">
            <v>6324</v>
          </cell>
        </row>
        <row r="362">
          <cell r="C362" t="str">
            <v>Curtailment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Net Generation</v>
          </cell>
          <cell r="F363">
            <v>6324</v>
          </cell>
          <cell r="G363">
            <v>5712</v>
          </cell>
          <cell r="H363">
            <v>6324</v>
          </cell>
          <cell r="I363">
            <v>6120</v>
          </cell>
          <cell r="J363">
            <v>6324</v>
          </cell>
          <cell r="K363">
            <v>6120</v>
          </cell>
          <cell r="L363">
            <v>6324</v>
          </cell>
          <cell r="M363">
            <v>6324</v>
          </cell>
          <cell r="N363">
            <v>6120</v>
          </cell>
          <cell r="O363">
            <v>6324</v>
          </cell>
          <cell r="P363">
            <v>6120</v>
          </cell>
          <cell r="Q363">
            <v>6324</v>
          </cell>
          <cell r="R363">
            <v>74460</v>
          </cell>
          <cell r="S363">
            <v>6324</v>
          </cell>
          <cell r="T363">
            <v>5712</v>
          </cell>
          <cell r="U363">
            <v>6324</v>
          </cell>
          <cell r="V363">
            <v>6120</v>
          </cell>
          <cell r="W363">
            <v>6324</v>
          </cell>
          <cell r="X363">
            <v>6120</v>
          </cell>
          <cell r="Y363">
            <v>6324</v>
          </cell>
          <cell r="Z363">
            <v>6324</v>
          </cell>
          <cell r="AA363">
            <v>6120</v>
          </cell>
          <cell r="AB363">
            <v>6324</v>
          </cell>
          <cell r="AC363">
            <v>6120</v>
          </cell>
          <cell r="AD363">
            <v>6324</v>
          </cell>
          <cell r="AE363">
            <v>74664</v>
          </cell>
          <cell r="AF363">
            <v>6324</v>
          </cell>
          <cell r="AG363">
            <v>5916</v>
          </cell>
          <cell r="AH363">
            <v>6324</v>
          </cell>
          <cell r="AI363">
            <v>6120</v>
          </cell>
          <cell r="AJ363">
            <v>6324</v>
          </cell>
          <cell r="AK363">
            <v>6120</v>
          </cell>
          <cell r="AL363">
            <v>6324</v>
          </cell>
          <cell r="AM363">
            <v>6324</v>
          </cell>
          <cell r="AN363">
            <v>6120</v>
          </cell>
          <cell r="AO363">
            <v>6324</v>
          </cell>
          <cell r="AP363">
            <v>6120</v>
          </cell>
          <cell r="AQ363">
            <v>6324</v>
          </cell>
          <cell r="AR363">
            <v>74460</v>
          </cell>
          <cell r="AS363">
            <v>6324</v>
          </cell>
          <cell r="AT363">
            <v>5712</v>
          </cell>
          <cell r="AU363">
            <v>6324</v>
          </cell>
          <cell r="AV363">
            <v>6120</v>
          </cell>
          <cell r="AW363">
            <v>6324</v>
          </cell>
          <cell r="AX363">
            <v>6120</v>
          </cell>
          <cell r="AY363">
            <v>6324</v>
          </cell>
          <cell r="AZ363">
            <v>6324</v>
          </cell>
          <cell r="BA363">
            <v>6120</v>
          </cell>
          <cell r="BB363">
            <v>6324</v>
          </cell>
          <cell r="BC363">
            <v>6120</v>
          </cell>
          <cell r="BD363">
            <v>6324</v>
          </cell>
          <cell r="BE363">
            <v>74460</v>
          </cell>
          <cell r="BF363">
            <v>6324</v>
          </cell>
          <cell r="BG363">
            <v>5712</v>
          </cell>
          <cell r="BH363">
            <v>6324</v>
          </cell>
          <cell r="BI363">
            <v>6120</v>
          </cell>
          <cell r="BJ363">
            <v>6324</v>
          </cell>
          <cell r="BK363">
            <v>6120</v>
          </cell>
          <cell r="BL363">
            <v>6324</v>
          </cell>
          <cell r="BM363">
            <v>6324</v>
          </cell>
          <cell r="BN363">
            <v>6120</v>
          </cell>
          <cell r="BO363">
            <v>6324</v>
          </cell>
          <cell r="BP363">
            <v>6120</v>
          </cell>
          <cell r="BQ363">
            <v>6324</v>
          </cell>
          <cell r="BR363">
            <v>74460</v>
          </cell>
          <cell r="BS363">
            <v>6324</v>
          </cell>
          <cell r="BT363">
            <v>5712</v>
          </cell>
          <cell r="BU363">
            <v>6324</v>
          </cell>
          <cell r="BV363">
            <v>6120</v>
          </cell>
          <cell r="BW363">
            <v>6324</v>
          </cell>
          <cell r="BX363">
            <v>6120</v>
          </cell>
          <cell r="BY363">
            <v>6324</v>
          </cell>
          <cell r="BZ363">
            <v>6324</v>
          </cell>
          <cell r="CA363">
            <v>6120</v>
          </cell>
          <cell r="CB363">
            <v>6324</v>
          </cell>
          <cell r="CC363">
            <v>6120</v>
          </cell>
          <cell r="CD363">
            <v>6324</v>
          </cell>
          <cell r="CE363">
            <v>74664</v>
          </cell>
          <cell r="CF363">
            <v>6324</v>
          </cell>
          <cell r="CG363">
            <v>5916</v>
          </cell>
          <cell r="CH363">
            <v>6324</v>
          </cell>
          <cell r="CI363">
            <v>6120</v>
          </cell>
          <cell r="CJ363">
            <v>6324</v>
          </cell>
          <cell r="CK363">
            <v>6120</v>
          </cell>
          <cell r="CL363">
            <v>6324</v>
          </cell>
          <cell r="CM363">
            <v>6324</v>
          </cell>
          <cell r="CN363">
            <v>6120</v>
          </cell>
          <cell r="CO363">
            <v>6324</v>
          </cell>
          <cell r="CP363">
            <v>6120</v>
          </cell>
          <cell r="CQ363">
            <v>6324</v>
          </cell>
          <cell r="CR363">
            <v>74460</v>
          </cell>
          <cell r="CS363">
            <v>6324</v>
          </cell>
          <cell r="CT363">
            <v>5712</v>
          </cell>
          <cell r="CU363">
            <v>6324</v>
          </cell>
          <cell r="CV363">
            <v>6120</v>
          </cell>
          <cell r="CW363">
            <v>6324</v>
          </cell>
          <cell r="CX363">
            <v>6120</v>
          </cell>
          <cell r="CY363">
            <v>6324</v>
          </cell>
          <cell r="CZ363">
            <v>6324</v>
          </cell>
          <cell r="DA363">
            <v>6120</v>
          </cell>
          <cell r="DB363">
            <v>6324</v>
          </cell>
          <cell r="DC363">
            <v>6120</v>
          </cell>
          <cell r="DD363">
            <v>6324</v>
          </cell>
          <cell r="DE363">
            <v>74460</v>
          </cell>
          <cell r="DF363">
            <v>6324</v>
          </cell>
          <cell r="DG363">
            <v>5712</v>
          </cell>
          <cell r="DH363">
            <v>6324</v>
          </cell>
          <cell r="DI363">
            <v>6120</v>
          </cell>
          <cell r="DJ363">
            <v>6324</v>
          </cell>
          <cell r="DK363">
            <v>6120</v>
          </cell>
          <cell r="DL363">
            <v>6324</v>
          </cell>
          <cell r="DM363">
            <v>6324</v>
          </cell>
          <cell r="DN363">
            <v>6120</v>
          </cell>
          <cell r="DO363">
            <v>6324</v>
          </cell>
          <cell r="DP363">
            <v>6120</v>
          </cell>
          <cell r="DQ363">
            <v>6324</v>
          </cell>
          <cell r="DR363">
            <v>74460</v>
          </cell>
          <cell r="DS363">
            <v>6324</v>
          </cell>
          <cell r="DT363">
            <v>5712</v>
          </cell>
          <cell r="DU363">
            <v>6324</v>
          </cell>
          <cell r="DV363">
            <v>6120</v>
          </cell>
          <cell r="DW363">
            <v>6324</v>
          </cell>
          <cell r="DX363">
            <v>6120</v>
          </cell>
          <cell r="DY363">
            <v>6324</v>
          </cell>
          <cell r="DZ363">
            <v>6324</v>
          </cell>
          <cell r="EA363">
            <v>6120</v>
          </cell>
          <cell r="EB363">
            <v>6324</v>
          </cell>
          <cell r="EC363">
            <v>6120</v>
          </cell>
          <cell r="ED363">
            <v>6324</v>
          </cell>
        </row>
        <row r="365">
          <cell r="C365" t="str">
            <v>Potential QFs  -  Central Oregon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West Main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Walla Walla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Clover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PP-GC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Utah North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Utah South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C372" t="str">
            <v>Potential QFs  -  Trona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C373" t="str">
            <v>Potential QFs  -  Wyoming Northeast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C375" t="str">
            <v>QF California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Idaho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Oregon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Utah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QF Washington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QF Wyoming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C382" t="str">
            <v>Biomass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Black Cap II Solar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>Champlin Blue Mtn Wind QF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Chevron Wind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 xml:space="preserve">Douglas County Forest Products QF  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Evergreen BioPower QF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ExxonMobil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First Wind QF Projects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Five Pine Wind QF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Foote Creek II &amp; III Wind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Kennecott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Latigo Wind Park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Sage I &amp; II Solar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Sage III Solar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Boswell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Monticello Wind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Mountain Wind 1 QF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Mountain Wind 2 QF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North Point Wind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OM Power I Geothermal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Orchard Wind Farm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Oregon Sch 37 QFs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Oregon Wind Farm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Pavant Solar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Pioneer Wind Park I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Power County North Wind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Power County South Wind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Roseburg Dillard QF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Sigurd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Spanish Fork Wind 2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Sunnyside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Glen Canyon A &amp; B Solar QFs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Sweetwater Solar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Tesoro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Three Peaks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Threemile Canyon Wind QF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US Magnesium QF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C419" t="str">
            <v>Utah Pavant Solar I &amp; II QF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Utah Red Hills Solar QF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Utah SunEdison Wind QF Projects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Utah Sch 37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6324</v>
          </cell>
          <cell r="G424">
            <v>5711.9999999999418</v>
          </cell>
          <cell r="H424">
            <v>6324</v>
          </cell>
          <cell r="I424">
            <v>6120</v>
          </cell>
          <cell r="J424">
            <v>6324</v>
          </cell>
          <cell r="K424">
            <v>6120</v>
          </cell>
          <cell r="L424">
            <v>6324</v>
          </cell>
          <cell r="M424">
            <v>6324</v>
          </cell>
          <cell r="N424">
            <v>6119.9999999998836</v>
          </cell>
          <cell r="O424">
            <v>6324</v>
          </cell>
          <cell r="P424">
            <v>6120</v>
          </cell>
          <cell r="Q424">
            <v>6324</v>
          </cell>
          <cell r="R424">
            <v>74460</v>
          </cell>
          <cell r="S424">
            <v>6324</v>
          </cell>
          <cell r="T424">
            <v>5712</v>
          </cell>
          <cell r="U424">
            <v>6324</v>
          </cell>
          <cell r="V424">
            <v>6120.0000000000582</v>
          </cell>
          <cell r="W424">
            <v>6324</v>
          </cell>
          <cell r="X424">
            <v>6120</v>
          </cell>
          <cell r="Y424">
            <v>6324</v>
          </cell>
          <cell r="Z424">
            <v>6324</v>
          </cell>
          <cell r="AA424">
            <v>6120</v>
          </cell>
          <cell r="AB424">
            <v>6323.9999999999418</v>
          </cell>
          <cell r="AC424">
            <v>6120</v>
          </cell>
          <cell r="AD424">
            <v>6324</v>
          </cell>
          <cell r="AE424">
            <v>74664</v>
          </cell>
          <cell r="AF424">
            <v>6324</v>
          </cell>
          <cell r="AG424">
            <v>5916</v>
          </cell>
          <cell r="AH424">
            <v>6324</v>
          </cell>
          <cell r="AI424">
            <v>6120</v>
          </cell>
          <cell r="AJ424">
            <v>6323.9999999998836</v>
          </cell>
          <cell r="AK424">
            <v>6120</v>
          </cell>
          <cell r="AL424">
            <v>6324</v>
          </cell>
          <cell r="AM424">
            <v>6324.0000000001164</v>
          </cell>
          <cell r="AN424">
            <v>6120</v>
          </cell>
          <cell r="AO424">
            <v>6323.9999999999418</v>
          </cell>
          <cell r="AP424">
            <v>6120</v>
          </cell>
          <cell r="AQ424">
            <v>6323.9999999999418</v>
          </cell>
          <cell r="AR424">
            <v>74460</v>
          </cell>
          <cell r="AS424">
            <v>6324</v>
          </cell>
          <cell r="AT424">
            <v>5712</v>
          </cell>
          <cell r="AU424">
            <v>6324</v>
          </cell>
          <cell r="AV424">
            <v>6120</v>
          </cell>
          <cell r="AW424">
            <v>6324</v>
          </cell>
          <cell r="AX424">
            <v>6120</v>
          </cell>
          <cell r="AY424">
            <v>6324.0000000001164</v>
          </cell>
          <cell r="AZ424">
            <v>6324</v>
          </cell>
          <cell r="BA424">
            <v>6120</v>
          </cell>
          <cell r="BB424">
            <v>6324</v>
          </cell>
          <cell r="BC424">
            <v>6119.9999999999418</v>
          </cell>
          <cell r="BD424">
            <v>6324</v>
          </cell>
          <cell r="BE424">
            <v>74460</v>
          </cell>
          <cell r="BF424">
            <v>6324</v>
          </cell>
          <cell r="BG424">
            <v>5712</v>
          </cell>
          <cell r="BH424">
            <v>6324</v>
          </cell>
          <cell r="BI424">
            <v>6120</v>
          </cell>
          <cell r="BJ424">
            <v>6324</v>
          </cell>
          <cell r="BK424">
            <v>6120</v>
          </cell>
          <cell r="BL424">
            <v>6324</v>
          </cell>
          <cell r="BM424">
            <v>6323.9999999998836</v>
          </cell>
          <cell r="BN424">
            <v>6120</v>
          </cell>
          <cell r="BO424">
            <v>6324</v>
          </cell>
          <cell r="BP424">
            <v>6120</v>
          </cell>
          <cell r="BQ424">
            <v>6324</v>
          </cell>
          <cell r="BR424">
            <v>74460</v>
          </cell>
          <cell r="BS424">
            <v>6324</v>
          </cell>
          <cell r="BT424">
            <v>5712</v>
          </cell>
          <cell r="BU424">
            <v>6324</v>
          </cell>
          <cell r="BV424">
            <v>6120</v>
          </cell>
          <cell r="BW424">
            <v>6324</v>
          </cell>
          <cell r="BX424">
            <v>6120</v>
          </cell>
          <cell r="BY424">
            <v>6324</v>
          </cell>
          <cell r="BZ424">
            <v>6324</v>
          </cell>
          <cell r="CA424">
            <v>6120</v>
          </cell>
          <cell r="CB424">
            <v>6324</v>
          </cell>
          <cell r="CC424">
            <v>6120</v>
          </cell>
          <cell r="CD424">
            <v>6324</v>
          </cell>
          <cell r="CE424">
            <v>74664.000000000931</v>
          </cell>
          <cell r="CF424">
            <v>6324</v>
          </cell>
          <cell r="CG424">
            <v>5916</v>
          </cell>
          <cell r="CH424">
            <v>6324</v>
          </cell>
          <cell r="CI424">
            <v>6120</v>
          </cell>
          <cell r="CJ424">
            <v>6324</v>
          </cell>
          <cell r="CK424">
            <v>6120</v>
          </cell>
          <cell r="CL424">
            <v>6324</v>
          </cell>
          <cell r="CM424">
            <v>6324.0000000001164</v>
          </cell>
          <cell r="CN424">
            <v>6120</v>
          </cell>
          <cell r="CO424">
            <v>6324</v>
          </cell>
          <cell r="CP424">
            <v>6120</v>
          </cell>
          <cell r="CQ424">
            <v>6324</v>
          </cell>
          <cell r="CR424">
            <v>74460</v>
          </cell>
          <cell r="CS424">
            <v>6324</v>
          </cell>
          <cell r="CT424">
            <v>5712</v>
          </cell>
          <cell r="CU424">
            <v>6324</v>
          </cell>
          <cell r="CV424">
            <v>6120</v>
          </cell>
          <cell r="CW424">
            <v>6324</v>
          </cell>
          <cell r="CX424">
            <v>6120</v>
          </cell>
          <cell r="CY424">
            <v>6324</v>
          </cell>
          <cell r="CZ424">
            <v>6324</v>
          </cell>
          <cell r="DA424">
            <v>6120</v>
          </cell>
          <cell r="DB424">
            <v>6324</v>
          </cell>
          <cell r="DC424">
            <v>6120</v>
          </cell>
          <cell r="DD424">
            <v>6324</v>
          </cell>
          <cell r="DE424">
            <v>74460</v>
          </cell>
          <cell r="DF424">
            <v>6324</v>
          </cell>
          <cell r="DG424">
            <v>5712</v>
          </cell>
          <cell r="DH424">
            <v>6324</v>
          </cell>
          <cell r="DI424">
            <v>6120</v>
          </cell>
          <cell r="DJ424">
            <v>6324</v>
          </cell>
          <cell r="DK424">
            <v>6120</v>
          </cell>
          <cell r="DL424">
            <v>6324</v>
          </cell>
          <cell r="DM424">
            <v>6324</v>
          </cell>
          <cell r="DN424">
            <v>6120</v>
          </cell>
          <cell r="DO424">
            <v>6324</v>
          </cell>
          <cell r="DP424">
            <v>6119.9999999999418</v>
          </cell>
          <cell r="DQ424">
            <v>6324</v>
          </cell>
          <cell r="DR424">
            <v>74460.000000000931</v>
          </cell>
          <cell r="DS424">
            <v>6324</v>
          </cell>
          <cell r="DT424">
            <v>5712</v>
          </cell>
          <cell r="DU424">
            <v>6324</v>
          </cell>
          <cell r="DV424">
            <v>6120</v>
          </cell>
          <cell r="DW424">
            <v>6324</v>
          </cell>
          <cell r="DX424">
            <v>6120</v>
          </cell>
          <cell r="DY424">
            <v>6324</v>
          </cell>
          <cell r="DZ424">
            <v>6324</v>
          </cell>
          <cell r="EA424">
            <v>6120</v>
          </cell>
          <cell r="EB424">
            <v>6323.9999999999418</v>
          </cell>
          <cell r="EC424">
            <v>6120</v>
          </cell>
          <cell r="ED424">
            <v>6324</v>
          </cell>
        </row>
        <row r="427">
          <cell r="C427" t="str">
            <v xml:space="preserve">Douglas - Wells 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Grant Reasonable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 xml:space="preserve">Grant Surplus 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Grant - Wanapum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6324</v>
          </cell>
          <cell r="G434">
            <v>5711.9999999999418</v>
          </cell>
          <cell r="H434">
            <v>6324</v>
          </cell>
          <cell r="I434">
            <v>6120</v>
          </cell>
          <cell r="J434">
            <v>6324</v>
          </cell>
          <cell r="K434">
            <v>6120</v>
          </cell>
          <cell r="L434">
            <v>6324</v>
          </cell>
          <cell r="M434">
            <v>6324</v>
          </cell>
          <cell r="N434">
            <v>6119.9999999998836</v>
          </cell>
          <cell r="O434">
            <v>6324</v>
          </cell>
          <cell r="P434">
            <v>6120</v>
          </cell>
          <cell r="Q434">
            <v>6324</v>
          </cell>
          <cell r="R434">
            <v>74460</v>
          </cell>
          <cell r="S434">
            <v>6324</v>
          </cell>
          <cell r="T434">
            <v>5712</v>
          </cell>
          <cell r="U434">
            <v>6324</v>
          </cell>
          <cell r="V434">
            <v>6120.0000000000582</v>
          </cell>
          <cell r="W434">
            <v>6324</v>
          </cell>
          <cell r="X434">
            <v>6120</v>
          </cell>
          <cell r="Y434">
            <v>6324</v>
          </cell>
          <cell r="Z434">
            <v>6324</v>
          </cell>
          <cell r="AA434">
            <v>6120</v>
          </cell>
          <cell r="AB434">
            <v>6323.9999999999418</v>
          </cell>
          <cell r="AC434">
            <v>6120</v>
          </cell>
          <cell r="AD434">
            <v>6324</v>
          </cell>
          <cell r="AE434">
            <v>74664</v>
          </cell>
          <cell r="AF434">
            <v>6324</v>
          </cell>
          <cell r="AG434">
            <v>5916</v>
          </cell>
          <cell r="AH434">
            <v>6324</v>
          </cell>
          <cell r="AI434">
            <v>6120</v>
          </cell>
          <cell r="AJ434">
            <v>6323.9999999998836</v>
          </cell>
          <cell r="AK434">
            <v>6120</v>
          </cell>
          <cell r="AL434">
            <v>6324</v>
          </cell>
          <cell r="AM434">
            <v>6324.0000000001164</v>
          </cell>
          <cell r="AN434">
            <v>6120</v>
          </cell>
          <cell r="AO434">
            <v>6323.9999999999418</v>
          </cell>
          <cell r="AP434">
            <v>6120</v>
          </cell>
          <cell r="AQ434">
            <v>6323.9999999999418</v>
          </cell>
          <cell r="AR434">
            <v>74460</v>
          </cell>
          <cell r="AS434">
            <v>6324</v>
          </cell>
          <cell r="AT434">
            <v>5712</v>
          </cell>
          <cell r="AU434">
            <v>6324</v>
          </cell>
          <cell r="AV434">
            <v>6120</v>
          </cell>
          <cell r="AW434">
            <v>6324</v>
          </cell>
          <cell r="AX434">
            <v>6120</v>
          </cell>
          <cell r="AY434">
            <v>6324.0000000001164</v>
          </cell>
          <cell r="AZ434">
            <v>6324</v>
          </cell>
          <cell r="BA434">
            <v>6120</v>
          </cell>
          <cell r="BB434">
            <v>6324</v>
          </cell>
          <cell r="BC434">
            <v>6119.9999999999418</v>
          </cell>
          <cell r="BD434">
            <v>6324</v>
          </cell>
          <cell r="BE434">
            <v>74460</v>
          </cell>
          <cell r="BF434">
            <v>6324</v>
          </cell>
          <cell r="BG434">
            <v>5712</v>
          </cell>
          <cell r="BH434">
            <v>6324</v>
          </cell>
          <cell r="BI434">
            <v>6120</v>
          </cell>
          <cell r="BJ434">
            <v>6324</v>
          </cell>
          <cell r="BK434">
            <v>6120</v>
          </cell>
          <cell r="BL434">
            <v>6324</v>
          </cell>
          <cell r="BM434">
            <v>6323.9999999998836</v>
          </cell>
          <cell r="BN434">
            <v>6120</v>
          </cell>
          <cell r="BO434">
            <v>6324</v>
          </cell>
          <cell r="BP434">
            <v>6120</v>
          </cell>
          <cell r="BQ434">
            <v>6324</v>
          </cell>
          <cell r="BR434">
            <v>74460</v>
          </cell>
          <cell r="BS434">
            <v>6324</v>
          </cell>
          <cell r="BT434">
            <v>5712</v>
          </cell>
          <cell r="BU434">
            <v>6324</v>
          </cell>
          <cell r="BV434">
            <v>6120</v>
          </cell>
          <cell r="BW434">
            <v>6324</v>
          </cell>
          <cell r="BX434">
            <v>6120</v>
          </cell>
          <cell r="BY434">
            <v>6324</v>
          </cell>
          <cell r="BZ434">
            <v>6324</v>
          </cell>
          <cell r="CA434">
            <v>6120</v>
          </cell>
          <cell r="CB434">
            <v>6324</v>
          </cell>
          <cell r="CC434">
            <v>6120</v>
          </cell>
          <cell r="CD434">
            <v>6324</v>
          </cell>
          <cell r="CE434">
            <v>74664.000000000931</v>
          </cell>
          <cell r="CF434">
            <v>6324</v>
          </cell>
          <cell r="CG434">
            <v>5916</v>
          </cell>
          <cell r="CH434">
            <v>6324</v>
          </cell>
          <cell r="CI434">
            <v>6120</v>
          </cell>
          <cell r="CJ434">
            <v>6324</v>
          </cell>
          <cell r="CK434">
            <v>6120</v>
          </cell>
          <cell r="CL434">
            <v>6324</v>
          </cell>
          <cell r="CM434">
            <v>6324.0000000001164</v>
          </cell>
          <cell r="CN434">
            <v>6120</v>
          </cell>
          <cell r="CO434">
            <v>6324</v>
          </cell>
          <cell r="CP434">
            <v>6120</v>
          </cell>
          <cell r="CQ434">
            <v>6324</v>
          </cell>
          <cell r="CR434">
            <v>74460</v>
          </cell>
          <cell r="CS434">
            <v>6324</v>
          </cell>
          <cell r="CT434">
            <v>5712</v>
          </cell>
          <cell r="CU434">
            <v>6324</v>
          </cell>
          <cell r="CV434">
            <v>6120</v>
          </cell>
          <cell r="CW434">
            <v>6324</v>
          </cell>
          <cell r="CX434">
            <v>6120</v>
          </cell>
          <cell r="CY434">
            <v>6324</v>
          </cell>
          <cell r="CZ434">
            <v>6324</v>
          </cell>
          <cell r="DA434">
            <v>6120</v>
          </cell>
          <cell r="DB434">
            <v>6324</v>
          </cell>
          <cell r="DC434">
            <v>6120</v>
          </cell>
          <cell r="DD434">
            <v>6324</v>
          </cell>
          <cell r="DE434">
            <v>74460</v>
          </cell>
          <cell r="DF434">
            <v>6324</v>
          </cell>
          <cell r="DG434">
            <v>5712</v>
          </cell>
          <cell r="DH434">
            <v>6324</v>
          </cell>
          <cell r="DI434">
            <v>6120</v>
          </cell>
          <cell r="DJ434">
            <v>6324</v>
          </cell>
          <cell r="DK434">
            <v>6120</v>
          </cell>
          <cell r="DL434">
            <v>6324</v>
          </cell>
          <cell r="DM434">
            <v>6324</v>
          </cell>
          <cell r="DN434">
            <v>6120</v>
          </cell>
          <cell r="DO434">
            <v>6324</v>
          </cell>
          <cell r="DP434">
            <v>6119.9999999999418</v>
          </cell>
          <cell r="DQ434">
            <v>6324</v>
          </cell>
          <cell r="DR434">
            <v>74460.000000000931</v>
          </cell>
          <cell r="DS434">
            <v>6324</v>
          </cell>
          <cell r="DT434">
            <v>5712</v>
          </cell>
          <cell r="DU434">
            <v>6324</v>
          </cell>
          <cell r="DV434">
            <v>6120</v>
          </cell>
          <cell r="DW434">
            <v>6324</v>
          </cell>
          <cell r="DX434">
            <v>6120</v>
          </cell>
          <cell r="DY434">
            <v>6324</v>
          </cell>
          <cell r="DZ434">
            <v>6324</v>
          </cell>
          <cell r="EA434">
            <v>6120</v>
          </cell>
          <cell r="EB434">
            <v>6323.9999999999418</v>
          </cell>
          <cell r="EC434">
            <v>6120</v>
          </cell>
          <cell r="ED434">
            <v>6324</v>
          </cell>
        </row>
        <row r="437">
          <cell r="C437" t="str">
            <v>APS Exchange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BPA FC II Wind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BPA FC IV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BPA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BPA So. Idaho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Cowlitz Swift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EWEB FC I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PSCo Exchange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PSCO FC III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C446" t="str">
            <v>Redding Exchange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C447" t="str">
            <v>SCL State Line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C452" t="str">
            <v>COB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Four Corners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Mid Columbia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Mona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Palo Verde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SP15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STF Index Trades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C463" t="str">
            <v>COB</v>
          </cell>
          <cell r="F463">
            <v>0</v>
          </cell>
          <cell r="G463">
            <v>-8.252679999999998</v>
          </cell>
          <cell r="H463">
            <v>-83.268100000000231</v>
          </cell>
          <cell r="I463">
            <v>-40.403999999999542</v>
          </cell>
          <cell r="J463">
            <v>-24.757700000000114</v>
          </cell>
          <cell r="K463">
            <v>-19.385000000002037</v>
          </cell>
          <cell r="L463">
            <v>238.79329999999936</v>
          </cell>
          <cell r="M463">
            <v>-150.03196000000025</v>
          </cell>
          <cell r="N463">
            <v>-33.010299999999916</v>
          </cell>
          <cell r="O463">
            <v>0</v>
          </cell>
          <cell r="P463">
            <v>-0.5846599999999853</v>
          </cell>
          <cell r="Q463">
            <v>0</v>
          </cell>
          <cell r="R463">
            <v>-333.55156999999599</v>
          </cell>
          <cell r="S463">
            <v>0</v>
          </cell>
          <cell r="T463">
            <v>-8.2525600000000168</v>
          </cell>
          <cell r="U463">
            <v>0</v>
          </cell>
          <cell r="V463">
            <v>-28.244000000000142</v>
          </cell>
          <cell r="W463">
            <v>-29.977099999999155</v>
          </cell>
          <cell r="X463">
            <v>-201.77700000000186</v>
          </cell>
          <cell r="Y463">
            <v>98.863039999999728</v>
          </cell>
          <cell r="Z463">
            <v>-123.78999999999996</v>
          </cell>
          <cell r="AA463">
            <v>-32.121260000000007</v>
          </cell>
          <cell r="AB463">
            <v>0</v>
          </cell>
          <cell r="AC463">
            <v>-8.2526900000000296</v>
          </cell>
          <cell r="AD463">
            <v>0</v>
          </cell>
          <cell r="AE463">
            <v>-780.99438599999121</v>
          </cell>
          <cell r="AF463">
            <v>-16.50533999999999</v>
          </cell>
          <cell r="AG463">
            <v>-57.688700000000608</v>
          </cell>
          <cell r="AH463">
            <v>-19.748299999999972</v>
          </cell>
          <cell r="AI463">
            <v>-8.5</v>
          </cell>
          <cell r="AJ463">
            <v>-64.509000000001834</v>
          </cell>
          <cell r="AK463">
            <v>-394.7368000000024</v>
          </cell>
          <cell r="AL463">
            <v>124.03229999999894</v>
          </cell>
          <cell r="AM463">
            <v>-175.07520000000113</v>
          </cell>
          <cell r="AN463">
            <v>-16.505049999999983</v>
          </cell>
          <cell r="AO463">
            <v>-27.968200000000024</v>
          </cell>
          <cell r="AP463">
            <v>-8.2525360000000205</v>
          </cell>
          <cell r="AQ463">
            <v>-115.53755999999976</v>
          </cell>
          <cell r="AR463">
            <v>-297.6688849999955</v>
          </cell>
          <cell r="AS463">
            <v>0</v>
          </cell>
          <cell r="AT463">
            <v>-8.2526699999999948</v>
          </cell>
          <cell r="AU463">
            <v>-66.020299999999679</v>
          </cell>
          <cell r="AV463">
            <v>0</v>
          </cell>
          <cell r="AW463">
            <v>-75.015849999999773</v>
          </cell>
          <cell r="AX463">
            <v>-33.751699999998891</v>
          </cell>
          <cell r="AY463">
            <v>-15.596320000000105</v>
          </cell>
          <cell r="AZ463">
            <v>-82.526620000000094</v>
          </cell>
          <cell r="BA463">
            <v>0</v>
          </cell>
          <cell r="BB463">
            <v>-8.2526499999999601</v>
          </cell>
          <cell r="BC463">
            <v>0</v>
          </cell>
          <cell r="BD463">
            <v>-8.2527749999999855</v>
          </cell>
          <cell r="BE463">
            <v>-633.31715999999869</v>
          </cell>
          <cell r="BF463">
            <v>0</v>
          </cell>
          <cell r="BG463">
            <v>-8.2526599999999917</v>
          </cell>
          <cell r="BH463">
            <v>-158.03779999999824</v>
          </cell>
          <cell r="BI463">
            <v>-16.505499999999984</v>
          </cell>
          <cell r="BJ463">
            <v>-117.76360000000022</v>
          </cell>
          <cell r="BK463">
            <v>-237.92970000000059</v>
          </cell>
          <cell r="BL463">
            <v>-4.0487599999996746</v>
          </cell>
          <cell r="BM463">
            <v>-74.273800000000392</v>
          </cell>
          <cell r="BN463">
            <v>0</v>
          </cell>
          <cell r="BO463">
            <v>-8.2526900000000296</v>
          </cell>
          <cell r="BP463">
            <v>-8.2526500000000169</v>
          </cell>
          <cell r="BQ463">
            <v>0</v>
          </cell>
          <cell r="BR463">
            <v>-370.65199000000575</v>
          </cell>
          <cell r="BS463">
            <v>0</v>
          </cell>
          <cell r="BT463">
            <v>0</v>
          </cell>
          <cell r="BU463">
            <v>0</v>
          </cell>
          <cell r="BV463">
            <v>-8.2526800000000549</v>
          </cell>
          <cell r="BW463">
            <v>-66.515899999999874</v>
          </cell>
          <cell r="BX463">
            <v>-185.13700000000063</v>
          </cell>
          <cell r="BY463">
            <v>21.296100000000479</v>
          </cell>
          <cell r="BZ463">
            <v>-107.2847899999997</v>
          </cell>
          <cell r="CA463">
            <v>-16.505220000000008</v>
          </cell>
          <cell r="CB463">
            <v>-8.2525000000000546</v>
          </cell>
          <cell r="CC463">
            <v>0</v>
          </cell>
          <cell r="CD463">
            <v>0</v>
          </cell>
          <cell r="CE463">
            <v>-594.29689549998147</v>
          </cell>
          <cell r="CF463">
            <v>-24.758299999999508</v>
          </cell>
          <cell r="CG463">
            <v>-8.2529999999969732</v>
          </cell>
          <cell r="CH463">
            <v>-82.525999999998021</v>
          </cell>
          <cell r="CI463">
            <v>-66.021099999999933</v>
          </cell>
          <cell r="CJ463">
            <v>-72.757300000001123</v>
          </cell>
          <cell r="CK463">
            <v>-262.24059999999736</v>
          </cell>
          <cell r="CL463">
            <v>92.309900000000198</v>
          </cell>
          <cell r="CM463">
            <v>-128.78710000000137</v>
          </cell>
          <cell r="CN463">
            <v>-16.505370000000084</v>
          </cell>
          <cell r="CO463">
            <v>0</v>
          </cell>
          <cell r="CP463">
            <v>-24.758025500000031</v>
          </cell>
          <cell r="CQ463">
            <v>0</v>
          </cell>
          <cell r="CR463">
            <v>-950.21313999997801</v>
          </cell>
          <cell r="CS463">
            <v>-246.63749999999982</v>
          </cell>
          <cell r="CT463">
            <v>0</v>
          </cell>
          <cell r="CU463">
            <v>-140.29599999999846</v>
          </cell>
          <cell r="CV463">
            <v>-214.89300000000003</v>
          </cell>
          <cell r="CW463">
            <v>-182.70780000000013</v>
          </cell>
          <cell r="CX463">
            <v>-468.47780000000057</v>
          </cell>
          <cell r="CY463">
            <v>707.49099999999817</v>
          </cell>
          <cell r="CZ463">
            <v>-214.56900000000132</v>
          </cell>
          <cell r="DA463">
            <v>-74.27388000000019</v>
          </cell>
          <cell r="DB463">
            <v>-8.5638999999999896</v>
          </cell>
          <cell r="DC463">
            <v>-82.527400000000853</v>
          </cell>
          <cell r="DD463">
            <v>-24.757860000000051</v>
          </cell>
          <cell r="DE463">
            <v>-1149.6756800000003</v>
          </cell>
          <cell r="DF463">
            <v>0</v>
          </cell>
          <cell r="DG463">
            <v>-8.2526999999990949</v>
          </cell>
          <cell r="DH463">
            <v>-118.33990000000267</v>
          </cell>
          <cell r="DI463">
            <v>-126.32129999999961</v>
          </cell>
          <cell r="DJ463">
            <v>-198.89199999999983</v>
          </cell>
          <cell r="DK463">
            <v>-358.59099999999671</v>
          </cell>
          <cell r="DL463">
            <v>52.854699999999866</v>
          </cell>
          <cell r="DM463">
            <v>-225.27149999999892</v>
          </cell>
          <cell r="DN463">
            <v>-82.526639999999588</v>
          </cell>
          <cell r="DO463">
            <v>-33.010539999999992</v>
          </cell>
          <cell r="DP463">
            <v>-51.324799999999414</v>
          </cell>
          <cell r="DQ463">
            <v>0</v>
          </cell>
          <cell r="DR463">
            <v>-580.98118999999133</v>
          </cell>
          <cell r="DS463">
            <v>-6.3197700000000054</v>
          </cell>
          <cell r="DT463">
            <v>-16.505300000000716</v>
          </cell>
          <cell r="DU463">
            <v>-82.526499999999942</v>
          </cell>
          <cell r="DV463">
            <v>-51.46849999999904</v>
          </cell>
          <cell r="DW463">
            <v>-202.29130000000077</v>
          </cell>
          <cell r="DX463">
            <v>-401.93019999999888</v>
          </cell>
          <cell r="DY463">
            <v>53.778400000000147</v>
          </cell>
          <cell r="DZ463">
            <v>-56.71900000000096</v>
          </cell>
          <cell r="EA463">
            <v>166.98970000000008</v>
          </cell>
          <cell r="EB463">
            <v>16.011280000000056</v>
          </cell>
          <cell r="EC463">
            <v>0</v>
          </cell>
          <cell r="ED463">
            <v>0</v>
          </cell>
        </row>
        <row r="464">
          <cell r="C464" t="str">
            <v>Four Corners</v>
          </cell>
          <cell r="F464">
            <v>-638.34000000000015</v>
          </cell>
          <cell r="G464">
            <v>-231.81599999999889</v>
          </cell>
          <cell r="H464">
            <v>-236.91899999999987</v>
          </cell>
          <cell r="I464">
            <v>-175.77829999999994</v>
          </cell>
          <cell r="J464">
            <v>-57.115999999999985</v>
          </cell>
          <cell r="K464">
            <v>-7.5099999999983993</v>
          </cell>
          <cell r="L464">
            <v>-74.273599999999988</v>
          </cell>
          <cell r="M464">
            <v>-74.026099999999587</v>
          </cell>
          <cell r="N464">
            <v>-24.51110000000017</v>
          </cell>
          <cell r="O464">
            <v>-74.273699999999735</v>
          </cell>
          <cell r="P464">
            <v>0</v>
          </cell>
          <cell r="Q464">
            <v>-336.8070000000007</v>
          </cell>
          <cell r="R464">
            <v>-686.09917000000132</v>
          </cell>
          <cell r="S464">
            <v>-247.98570000000018</v>
          </cell>
          <cell r="T464">
            <v>14.367700000000241</v>
          </cell>
          <cell r="U464">
            <v>-107.28369999999995</v>
          </cell>
          <cell r="V464">
            <v>-25.252499999999941</v>
          </cell>
          <cell r="W464">
            <v>0</v>
          </cell>
          <cell r="X464">
            <v>-43.910700000000361</v>
          </cell>
          <cell r="Y464">
            <v>-49.289089999999987</v>
          </cell>
          <cell r="Z464">
            <v>-82.526699999999892</v>
          </cell>
          <cell r="AA464">
            <v>-16.505229999999983</v>
          </cell>
          <cell r="AB464">
            <v>0</v>
          </cell>
          <cell r="AC464">
            <v>-16.50524999999999</v>
          </cell>
          <cell r="AD464">
            <v>-111.20799999999963</v>
          </cell>
          <cell r="AE464">
            <v>-1848.4938699999911</v>
          </cell>
          <cell r="AF464">
            <v>-242.85050000000047</v>
          </cell>
          <cell r="AG464">
            <v>-207.71500000000015</v>
          </cell>
          <cell r="AH464">
            <v>-184.71500000000015</v>
          </cell>
          <cell r="AI464">
            <v>-198.31099999999969</v>
          </cell>
          <cell r="AJ464">
            <v>-41.262899999999718</v>
          </cell>
          <cell r="AK464">
            <v>-214.56600000000071</v>
          </cell>
          <cell r="AL464">
            <v>-66.020999999999958</v>
          </cell>
          <cell r="AM464">
            <v>-109.32150000000001</v>
          </cell>
          <cell r="AN464">
            <v>-33.010499999999865</v>
          </cell>
          <cell r="AO464">
            <v>-66.020970000000034</v>
          </cell>
          <cell r="AP464">
            <v>-57.142499999999927</v>
          </cell>
          <cell r="AQ464">
            <v>-427.55699999999706</v>
          </cell>
          <cell r="AR464">
            <v>-667.92922700000054</v>
          </cell>
          <cell r="AS464">
            <v>-108.06840000000011</v>
          </cell>
          <cell r="AT464">
            <v>0</v>
          </cell>
          <cell r="AU464">
            <v>-231.07200000000012</v>
          </cell>
          <cell r="AV464">
            <v>-90.779500000000098</v>
          </cell>
          <cell r="AW464">
            <v>0</v>
          </cell>
          <cell r="AX464">
            <v>0</v>
          </cell>
          <cell r="AY464">
            <v>0</v>
          </cell>
          <cell r="AZ464">
            <v>-16.505499999999984</v>
          </cell>
          <cell r="BA464">
            <v>-14.274667000000001</v>
          </cell>
          <cell r="BB464">
            <v>0</v>
          </cell>
          <cell r="BC464">
            <v>-47.58716000000004</v>
          </cell>
          <cell r="BD464">
            <v>-159.64199999999983</v>
          </cell>
          <cell r="BE464">
            <v>-913.17607700000372</v>
          </cell>
          <cell r="BF464">
            <v>-297.47999999999956</v>
          </cell>
          <cell r="BG464">
            <v>-123.79029999999966</v>
          </cell>
          <cell r="BH464">
            <v>-82.132300000000214</v>
          </cell>
          <cell r="BI464">
            <v>-33.010420000000067</v>
          </cell>
          <cell r="BJ464">
            <v>0</v>
          </cell>
          <cell r="BK464">
            <v>-33.257960000000026</v>
          </cell>
          <cell r="BL464">
            <v>-16.505310000000009</v>
          </cell>
          <cell r="BM464">
            <v>-16.505229999999983</v>
          </cell>
          <cell r="BN464">
            <v>-8.2526569999999992</v>
          </cell>
          <cell r="BO464">
            <v>-107.90750000000025</v>
          </cell>
          <cell r="BP464">
            <v>-90.778800000000047</v>
          </cell>
          <cell r="BQ464">
            <v>-103.5556000000006</v>
          </cell>
          <cell r="BR464">
            <v>-609.12049000000479</v>
          </cell>
          <cell r="BS464">
            <v>-24.757699999999886</v>
          </cell>
          <cell r="BT464">
            <v>-128.42730000000029</v>
          </cell>
          <cell r="BU464">
            <v>-140.29600000000028</v>
          </cell>
          <cell r="BV464">
            <v>-16.505220000000008</v>
          </cell>
          <cell r="BW464">
            <v>0</v>
          </cell>
          <cell r="BX464">
            <v>0</v>
          </cell>
          <cell r="BY464">
            <v>-24.75789999999995</v>
          </cell>
          <cell r="BZ464">
            <v>-8.2525599999999883</v>
          </cell>
          <cell r="CA464">
            <v>-24.758109999999988</v>
          </cell>
          <cell r="CB464">
            <v>-153.43170000000009</v>
          </cell>
          <cell r="CC464">
            <v>0</v>
          </cell>
          <cell r="CD464">
            <v>-87.934000000000196</v>
          </cell>
          <cell r="CE464">
            <v>-1265.6947599999985</v>
          </cell>
          <cell r="CF464">
            <v>-24.757869999999912</v>
          </cell>
          <cell r="CG464">
            <v>-33.105000000001382</v>
          </cell>
          <cell r="CH464">
            <v>-322.09799999999814</v>
          </cell>
          <cell r="CI464">
            <v>-24.757979999999975</v>
          </cell>
          <cell r="CJ464">
            <v>-16.505250000000018</v>
          </cell>
          <cell r="CK464">
            <v>-30.521860000000061</v>
          </cell>
          <cell r="CL464">
            <v>-49.516100000000051</v>
          </cell>
          <cell r="CM464">
            <v>-24.758000000000038</v>
          </cell>
          <cell r="CN464">
            <v>0</v>
          </cell>
          <cell r="CO464">
            <v>-189.81099999999969</v>
          </cell>
          <cell r="CP464">
            <v>-49.515699999999924</v>
          </cell>
          <cell r="CQ464">
            <v>-500.34799999999814</v>
          </cell>
          <cell r="CR464">
            <v>-3871.6532900000166</v>
          </cell>
          <cell r="CS464">
            <v>-448.7489999999998</v>
          </cell>
          <cell r="CT464">
            <v>-343.29399999999987</v>
          </cell>
          <cell r="CU464">
            <v>-319.93900000000212</v>
          </cell>
          <cell r="CV464">
            <v>-354.86399999999958</v>
          </cell>
          <cell r="CW464">
            <v>0</v>
          </cell>
          <cell r="CX464">
            <v>-33.01076999999998</v>
          </cell>
          <cell r="CY464">
            <v>-486.96099999999933</v>
          </cell>
          <cell r="CZ464">
            <v>-8.2525699999999915</v>
          </cell>
          <cell r="DA464">
            <v>-16.623950000000008</v>
          </cell>
          <cell r="DB464">
            <v>-627.00400000000081</v>
          </cell>
          <cell r="DC464">
            <v>-433.18000000000029</v>
          </cell>
          <cell r="DD464">
            <v>-799.77500000000146</v>
          </cell>
          <cell r="DE464">
            <v>-3147.3414000000339</v>
          </cell>
          <cell r="DF464">
            <v>-653.67199999999866</v>
          </cell>
          <cell r="DG464">
            <v>-258.8130000000001</v>
          </cell>
          <cell r="DH464">
            <v>-297.09500000000116</v>
          </cell>
          <cell r="DI464">
            <v>-140.29590000000007</v>
          </cell>
          <cell r="DJ464">
            <v>-8.2525400000000104</v>
          </cell>
          <cell r="DK464">
            <v>-41.263599999999997</v>
          </cell>
          <cell r="DL464">
            <v>-16.505319999999983</v>
          </cell>
          <cell r="DM464">
            <v>-33.010700000000043</v>
          </cell>
          <cell r="DN464">
            <v>-16.50533999999999</v>
          </cell>
          <cell r="DO464">
            <v>-662.94099999999889</v>
          </cell>
          <cell r="DP464">
            <v>-276.72099999999955</v>
          </cell>
          <cell r="DQ464">
            <v>-742.26600000000326</v>
          </cell>
          <cell r="DR464">
            <v>-4349.1473699999915</v>
          </cell>
          <cell r="DS464">
            <v>-850.27399999999761</v>
          </cell>
          <cell r="DT464">
            <v>-489.06200000000172</v>
          </cell>
          <cell r="DU464">
            <v>-543.84399999999732</v>
          </cell>
          <cell r="DV464">
            <v>-194.8082000000004</v>
          </cell>
          <cell r="DW464">
            <v>-41.263270000000034</v>
          </cell>
          <cell r="DX464">
            <v>-66.02150000000006</v>
          </cell>
          <cell r="DY464">
            <v>-44.273400000000038</v>
          </cell>
          <cell r="DZ464">
            <v>-224.97400000000016</v>
          </cell>
          <cell r="EA464">
            <v>0</v>
          </cell>
          <cell r="EB464">
            <v>-524.96299999999974</v>
          </cell>
          <cell r="EC464">
            <v>-429.13999999999942</v>
          </cell>
          <cell r="ED464">
            <v>-940.52399999999761</v>
          </cell>
        </row>
        <row r="465">
          <cell r="C465" t="str">
            <v>Mid Columbia</v>
          </cell>
          <cell r="F465">
            <v>-33.505499999999984</v>
          </cell>
          <cell r="G465">
            <v>-240.32199999999648</v>
          </cell>
          <cell r="H465">
            <v>-915.12000000002445</v>
          </cell>
          <cell r="I465">
            <v>-1175.2800000000279</v>
          </cell>
          <cell r="J465">
            <v>-1732.3600000001024</v>
          </cell>
          <cell r="K465">
            <v>-1110.9700000000303</v>
          </cell>
          <cell r="L465">
            <v>-415.0899999999674</v>
          </cell>
          <cell r="M465">
            <v>-1755.5999999999767</v>
          </cell>
          <cell r="N465">
            <v>-1193.5299999999988</v>
          </cell>
          <cell r="O465">
            <v>-879.80000000000291</v>
          </cell>
          <cell r="P465">
            <v>-889.6339999999982</v>
          </cell>
          <cell r="Q465">
            <v>-95.887000000002445</v>
          </cell>
          <cell r="R465">
            <v>-15568.499000000302</v>
          </cell>
          <cell r="S465">
            <v>-1216.0499999999884</v>
          </cell>
          <cell r="T465">
            <v>-1838.7200000000012</v>
          </cell>
          <cell r="U465">
            <v>-2197.9100000000326</v>
          </cell>
          <cell r="V465">
            <v>-1510.8600000001024</v>
          </cell>
          <cell r="W465">
            <v>-1768.4600000000792</v>
          </cell>
          <cell r="X465">
            <v>-1474.4000000000233</v>
          </cell>
          <cell r="Y465">
            <v>-623.21999999997206</v>
          </cell>
          <cell r="Z465">
            <v>-2011.8000000000175</v>
          </cell>
          <cell r="AA465">
            <v>-1288.070000000007</v>
          </cell>
          <cell r="AB465">
            <v>-1634.0299999999988</v>
          </cell>
          <cell r="AC465">
            <v>-1190.8849999999948</v>
          </cell>
          <cell r="AD465">
            <v>1185.9059999999954</v>
          </cell>
          <cell r="AE465">
            <v>-18304.319999999832</v>
          </cell>
          <cell r="AF465">
            <v>-755.64000000001397</v>
          </cell>
          <cell r="AG465">
            <v>-2463.8700000000536</v>
          </cell>
          <cell r="AH465">
            <v>-2494.1800000000512</v>
          </cell>
          <cell r="AI465">
            <v>-1374.9399999999441</v>
          </cell>
          <cell r="AJ465">
            <v>-2452.5500000000466</v>
          </cell>
          <cell r="AK465">
            <v>-1501.6000000000931</v>
          </cell>
          <cell r="AL465">
            <v>-562.81999999994878</v>
          </cell>
          <cell r="AM465">
            <v>-2040.6899999999732</v>
          </cell>
          <cell r="AN465">
            <v>-1115.2400000000052</v>
          </cell>
          <cell r="AO465">
            <v>-2234.1299999999756</v>
          </cell>
          <cell r="AP465">
            <v>-1865.6299999999756</v>
          </cell>
          <cell r="AQ465">
            <v>556.97000000000116</v>
          </cell>
          <cell r="AR465">
            <v>-13102.924000000115</v>
          </cell>
          <cell r="AS465">
            <v>-351.45999999999185</v>
          </cell>
          <cell r="AT465">
            <v>-969.95999999999185</v>
          </cell>
          <cell r="AU465">
            <v>-2490.1199999999953</v>
          </cell>
          <cell r="AV465">
            <v>-994.52999999999884</v>
          </cell>
          <cell r="AW465">
            <v>-2002.0999999999767</v>
          </cell>
          <cell r="AX465">
            <v>-2055.5900000000256</v>
          </cell>
          <cell r="AY465">
            <v>-1288.859999999986</v>
          </cell>
          <cell r="AZ465">
            <v>-1537.4699999999721</v>
          </cell>
          <cell r="BA465">
            <v>-808.41799999999785</v>
          </cell>
          <cell r="BB465">
            <v>-967.46600000000035</v>
          </cell>
          <cell r="BC465">
            <v>-1062.6999999999971</v>
          </cell>
          <cell r="BD465">
            <v>1425.75</v>
          </cell>
          <cell r="BE465">
            <v>-10435.461999999825</v>
          </cell>
          <cell r="BF465">
            <v>-305.36000000000058</v>
          </cell>
          <cell r="BG465">
            <v>-1143.0200000000186</v>
          </cell>
          <cell r="BH465">
            <v>-1089.2299999999959</v>
          </cell>
          <cell r="BI465">
            <v>-814.77999999999884</v>
          </cell>
          <cell r="BJ465">
            <v>-1981.4300000000512</v>
          </cell>
          <cell r="BK465">
            <v>-1456.0600000000559</v>
          </cell>
          <cell r="BL465">
            <v>-1102.5299999999988</v>
          </cell>
          <cell r="BM465">
            <v>-1441.2200000000012</v>
          </cell>
          <cell r="BN465">
            <v>-701.46600000000035</v>
          </cell>
          <cell r="BO465">
            <v>-870.28599999999278</v>
          </cell>
          <cell r="BP465">
            <v>-876.83600000001024</v>
          </cell>
          <cell r="BQ465">
            <v>1346.7559999999939</v>
          </cell>
          <cell r="BR465">
            <v>-10710.231999999844</v>
          </cell>
          <cell r="BS465">
            <v>-253.63699999999517</v>
          </cell>
          <cell r="BT465">
            <v>-999.35999999998603</v>
          </cell>
          <cell r="BU465">
            <v>-1029.2600000000093</v>
          </cell>
          <cell r="BV465">
            <v>-636.71100000001024</v>
          </cell>
          <cell r="BW465">
            <v>-1759.4599999999627</v>
          </cell>
          <cell r="BX465">
            <v>-1879.6900000000023</v>
          </cell>
          <cell r="BY465">
            <v>-1409.7799999999988</v>
          </cell>
          <cell r="BZ465">
            <v>-1429.1700000000128</v>
          </cell>
          <cell r="CA465">
            <v>-707.85900000000402</v>
          </cell>
          <cell r="CB465">
            <v>-777.13499999999476</v>
          </cell>
          <cell r="CC465">
            <v>-247.58199999999488</v>
          </cell>
          <cell r="CD465">
            <v>419.41200000000026</v>
          </cell>
          <cell r="CE465">
            <v>-9927.1639999998733</v>
          </cell>
          <cell r="CF465">
            <v>-246.59600000000137</v>
          </cell>
          <cell r="CG465">
            <v>-766.13000000000466</v>
          </cell>
          <cell r="CH465">
            <v>-1957.9700000000012</v>
          </cell>
          <cell r="CI465">
            <v>-632.28600000000733</v>
          </cell>
          <cell r="CJ465">
            <v>-2288.2199999999721</v>
          </cell>
          <cell r="CK465">
            <v>-2370.1300000000047</v>
          </cell>
          <cell r="CL465">
            <v>-647.14100000000326</v>
          </cell>
          <cell r="CM465">
            <v>-1427.7000000000116</v>
          </cell>
          <cell r="CN465">
            <v>-734.47200000000157</v>
          </cell>
          <cell r="CO465">
            <v>-808.75</v>
          </cell>
          <cell r="CP465">
            <v>854.52799999999843</v>
          </cell>
          <cell r="CQ465">
            <v>1097.7030000000013</v>
          </cell>
          <cell r="CR465">
            <v>-15605.419000000227</v>
          </cell>
          <cell r="CS465">
            <v>-793.67500000000291</v>
          </cell>
          <cell r="CT465">
            <v>-479.83000000000175</v>
          </cell>
          <cell r="CU465">
            <v>-1890.1200000000244</v>
          </cell>
          <cell r="CV465">
            <v>-1749.5</v>
          </cell>
          <cell r="CW465">
            <v>-2034.5800000000163</v>
          </cell>
          <cell r="CX465">
            <v>-2460</v>
          </cell>
          <cell r="CY465">
            <v>-1546.8099999999977</v>
          </cell>
          <cell r="CZ465">
            <v>-1774.6700000000128</v>
          </cell>
          <cell r="DA465">
            <v>-744.48399999999674</v>
          </cell>
          <cell r="DB465">
            <v>-1141.6399999999849</v>
          </cell>
          <cell r="DC465">
            <v>-1806.4700000000012</v>
          </cell>
          <cell r="DD465">
            <v>816.36000000001513</v>
          </cell>
          <cell r="DE465">
            <v>-12711.290000000503</v>
          </cell>
          <cell r="DF465">
            <v>-795.0800000000163</v>
          </cell>
          <cell r="DG465">
            <v>-606.83000000000175</v>
          </cell>
          <cell r="DH465">
            <v>-1903.7400000000198</v>
          </cell>
          <cell r="DI465">
            <v>-794.66000000000349</v>
          </cell>
          <cell r="DJ465">
            <v>-1918</v>
          </cell>
          <cell r="DK465">
            <v>-2525.3400000000256</v>
          </cell>
          <cell r="DL465">
            <v>-588.30999999999767</v>
          </cell>
          <cell r="DM465">
            <v>-1630.6699999999837</v>
          </cell>
          <cell r="DN465">
            <v>-784.0199999999968</v>
          </cell>
          <cell r="DO465">
            <v>-1195.8500000000058</v>
          </cell>
          <cell r="DP465">
            <v>-738.79000000000815</v>
          </cell>
          <cell r="DQ465">
            <v>770</v>
          </cell>
          <cell r="DR465">
            <v>-10210.037999999942</v>
          </cell>
          <cell r="DS465">
            <v>-513.26999999998952</v>
          </cell>
          <cell r="DT465">
            <v>-254.57100000000355</v>
          </cell>
          <cell r="DU465">
            <v>-1616.609999999986</v>
          </cell>
          <cell r="DV465">
            <v>-911.51400000001013</v>
          </cell>
          <cell r="DW465">
            <v>-2296.0400000000373</v>
          </cell>
          <cell r="DX465">
            <v>-2809.7200000000012</v>
          </cell>
          <cell r="DY465">
            <v>-603.88999999999942</v>
          </cell>
          <cell r="DZ465">
            <v>-1392.3300000000163</v>
          </cell>
          <cell r="EA465">
            <v>-597.20000000000437</v>
          </cell>
          <cell r="EB465">
            <v>-148.35299999999552</v>
          </cell>
          <cell r="EC465">
            <v>-171.94600000000355</v>
          </cell>
          <cell r="ED465">
            <v>1105.4060000000027</v>
          </cell>
        </row>
        <row r="466">
          <cell r="C466" t="str">
            <v>Mona</v>
          </cell>
          <cell r="F466">
            <v>6.3139999999984866</v>
          </cell>
          <cell r="G466">
            <v>-453.52899999999863</v>
          </cell>
          <cell r="H466">
            <v>-288.93499999999767</v>
          </cell>
          <cell r="I466">
            <v>-131.10499999999956</v>
          </cell>
          <cell r="J466">
            <v>-264.82400000000052</v>
          </cell>
          <cell r="K466">
            <v>-8.252679999999998</v>
          </cell>
          <cell r="L466">
            <v>-17.43225000000001</v>
          </cell>
          <cell r="M466">
            <v>-7.2563400000001366</v>
          </cell>
          <cell r="N466">
            <v>-24.757960000000026</v>
          </cell>
          <cell r="O466">
            <v>-8.2526799999999838</v>
          </cell>
          <cell r="P466">
            <v>-182.01740000000063</v>
          </cell>
          <cell r="Q466">
            <v>-448.63999999999942</v>
          </cell>
          <cell r="R466">
            <v>-1515.4534100000164</v>
          </cell>
          <cell r="S466">
            <v>-357.72100000000137</v>
          </cell>
          <cell r="T466">
            <v>-222.12700000000041</v>
          </cell>
          <cell r="U466">
            <v>-168.39500000000044</v>
          </cell>
          <cell r="V466">
            <v>-128.83519999999999</v>
          </cell>
          <cell r="W466">
            <v>-87.358900000000176</v>
          </cell>
          <cell r="X466">
            <v>-34.259599999999864</v>
          </cell>
          <cell r="Y466">
            <v>0</v>
          </cell>
          <cell r="Z466">
            <v>-8.252809999999954</v>
          </cell>
          <cell r="AA466">
            <v>-30.854500000000144</v>
          </cell>
          <cell r="AB466">
            <v>-8.2527000000000044</v>
          </cell>
          <cell r="AC466">
            <v>-78.084700000000339</v>
          </cell>
          <cell r="AD466">
            <v>-391.3119999999999</v>
          </cell>
          <cell r="AE466">
            <v>-2011.375128300002</v>
          </cell>
          <cell r="AF466">
            <v>-243.59400000000096</v>
          </cell>
          <cell r="AG466">
            <v>-318.81199999999808</v>
          </cell>
          <cell r="AH466">
            <v>-102.6239999999998</v>
          </cell>
          <cell r="AI466">
            <v>-271.78899999999885</v>
          </cell>
          <cell r="AJ466">
            <v>-107.7793999999999</v>
          </cell>
          <cell r="AK466">
            <v>-107.53240000000005</v>
          </cell>
          <cell r="AL466">
            <v>-5.2532199999999847</v>
          </cell>
          <cell r="AM466">
            <v>0</v>
          </cell>
          <cell r="AN466">
            <v>0</v>
          </cell>
          <cell r="AO466">
            <v>-28.016880000000015</v>
          </cell>
          <cell r="AP466">
            <v>-332.86700000000019</v>
          </cell>
          <cell r="AQ466">
            <v>-493.10722830000304</v>
          </cell>
          <cell r="AR466">
            <v>-485.11997000000702</v>
          </cell>
          <cell r="AS466">
            <v>-104.59300000000076</v>
          </cell>
          <cell r="AT466">
            <v>-85.868599999999788</v>
          </cell>
          <cell r="AU466">
            <v>-125.3640000000014</v>
          </cell>
          <cell r="AV466">
            <v>-79.538400000000365</v>
          </cell>
          <cell r="AW466">
            <v>-25.005220000000008</v>
          </cell>
          <cell r="AX466">
            <v>-24.757950000000051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-47.093299999999999</v>
          </cell>
          <cell r="BD466">
            <v>7.1005000000004657</v>
          </cell>
          <cell r="BE466">
            <v>-925.59754999999859</v>
          </cell>
          <cell r="BF466">
            <v>-237.04099999999926</v>
          </cell>
          <cell r="BG466">
            <v>-84.221700000000055</v>
          </cell>
          <cell r="BH466">
            <v>-97.472999999999956</v>
          </cell>
          <cell r="BI466">
            <v>-8.2525399999999536</v>
          </cell>
          <cell r="BJ466">
            <v>-16.752700000000004</v>
          </cell>
          <cell r="BK466">
            <v>-58.26299999999992</v>
          </cell>
          <cell r="BL466">
            <v>0</v>
          </cell>
          <cell r="BM466">
            <v>0</v>
          </cell>
          <cell r="BN466">
            <v>-27.749509999999987</v>
          </cell>
          <cell r="BO466">
            <v>0</v>
          </cell>
          <cell r="BP466">
            <v>-245.49609999999939</v>
          </cell>
          <cell r="BQ466">
            <v>-150.34799999999996</v>
          </cell>
          <cell r="BR466">
            <v>-499.49287000000186</v>
          </cell>
          <cell r="BS466">
            <v>-107.28420000000006</v>
          </cell>
          <cell r="BT466">
            <v>-94.003300000000309</v>
          </cell>
          <cell r="BU466">
            <v>-35.211899999999332</v>
          </cell>
          <cell r="BV466">
            <v>-24.757870000000025</v>
          </cell>
          <cell r="BW466">
            <v>-8.2526599999999917</v>
          </cell>
          <cell r="BX466">
            <v>-64.505310000000009</v>
          </cell>
          <cell r="BY466">
            <v>0</v>
          </cell>
          <cell r="BZ466">
            <v>0</v>
          </cell>
          <cell r="CA466">
            <v>-8.2528299999999035</v>
          </cell>
          <cell r="CB466">
            <v>0</v>
          </cell>
          <cell r="CC466">
            <v>-82.526499999999942</v>
          </cell>
          <cell r="CD466">
            <v>-74.698300000000017</v>
          </cell>
          <cell r="CE466">
            <v>-1258.7010560000053</v>
          </cell>
          <cell r="CF466">
            <v>-99.193099999999959</v>
          </cell>
          <cell r="CG466">
            <v>-212.15844599999946</v>
          </cell>
          <cell r="CH466">
            <v>-132.40540999999757</v>
          </cell>
          <cell r="CI466">
            <v>0</v>
          </cell>
          <cell r="CJ466">
            <v>0</v>
          </cell>
          <cell r="CK466">
            <v>-41.263249999999971</v>
          </cell>
          <cell r="CL466">
            <v>0</v>
          </cell>
          <cell r="CM466">
            <v>0</v>
          </cell>
          <cell r="CN466">
            <v>-147.11859000000004</v>
          </cell>
          <cell r="CO466">
            <v>-24.757859999999937</v>
          </cell>
          <cell r="CP466">
            <v>155.09760000000006</v>
          </cell>
          <cell r="CQ466">
            <v>-756.90200000000186</v>
          </cell>
          <cell r="CR466">
            <v>-1328.4401139999973</v>
          </cell>
          <cell r="CS466">
            <v>-494.27200000000084</v>
          </cell>
          <cell r="CT466">
            <v>233.68399999999747</v>
          </cell>
          <cell r="CU466">
            <v>-195.9798260000025</v>
          </cell>
          <cell r="CV466">
            <v>-67.834000000000742</v>
          </cell>
          <cell r="CW466">
            <v>-39.16431</v>
          </cell>
          <cell r="CX466">
            <v>-63.819899999999961</v>
          </cell>
          <cell r="CY466">
            <v>-16.505240000000015</v>
          </cell>
          <cell r="CZ466">
            <v>0</v>
          </cell>
          <cell r="DA466">
            <v>-14.499998000000001</v>
          </cell>
          <cell r="DB466">
            <v>-73.771710000000439</v>
          </cell>
          <cell r="DC466">
            <v>-312.01413999999932</v>
          </cell>
          <cell r="DD466">
            <v>-284.26298999999563</v>
          </cell>
          <cell r="DE466">
            <v>-1671.9313000000257</v>
          </cell>
          <cell r="DF466">
            <v>-412.94260500000382</v>
          </cell>
          <cell r="DG466">
            <v>-330.02040999999736</v>
          </cell>
          <cell r="DH466">
            <v>-215.00699999999961</v>
          </cell>
          <cell r="DI466">
            <v>-159.37209999999959</v>
          </cell>
          <cell r="DJ466">
            <v>-13.637060000000019</v>
          </cell>
          <cell r="DK466">
            <v>-39.661599999999908</v>
          </cell>
          <cell r="DL466">
            <v>0</v>
          </cell>
          <cell r="DM466">
            <v>0</v>
          </cell>
          <cell r="DN466">
            <v>-2.4502750000000013</v>
          </cell>
          <cell r="DO466">
            <v>-90.641760000000431</v>
          </cell>
          <cell r="DP466">
            <v>-172.57899999999972</v>
          </cell>
          <cell r="DQ466">
            <v>-235.61949000000459</v>
          </cell>
          <cell r="DR466">
            <v>-2561.3934540000337</v>
          </cell>
          <cell r="DS466">
            <v>-610.86386000000493</v>
          </cell>
          <cell r="DT466">
            <v>-400.20686999999816</v>
          </cell>
          <cell r="DU466">
            <v>-351.73759000000064</v>
          </cell>
          <cell r="DV466">
            <v>-111.8771999999999</v>
          </cell>
          <cell r="DW466">
            <v>-41.263500000000022</v>
          </cell>
          <cell r="DX466">
            <v>-44.115099999999984</v>
          </cell>
          <cell r="DY466">
            <v>0</v>
          </cell>
          <cell r="DZ466">
            <v>-45.769488999999794</v>
          </cell>
          <cell r="EA466">
            <v>96.606155000000015</v>
          </cell>
          <cell r="EB466">
            <v>-23.71599999999944</v>
          </cell>
          <cell r="EC466">
            <v>-404.60399999999936</v>
          </cell>
          <cell r="ED466">
            <v>-623.84600000000501</v>
          </cell>
        </row>
        <row r="467">
          <cell r="C467" t="str">
            <v>Palo Verde</v>
          </cell>
          <cell r="F467">
            <v>-271.59999999997672</v>
          </cell>
          <cell r="G467">
            <v>-109.35999999998603</v>
          </cell>
          <cell r="H467">
            <v>-184.44999999995343</v>
          </cell>
          <cell r="I467">
            <v>-76</v>
          </cell>
          <cell r="J467">
            <v>-250.59999999997672</v>
          </cell>
          <cell r="K467">
            <v>0</v>
          </cell>
          <cell r="L467">
            <v>-138.57999999998719</v>
          </cell>
          <cell r="M467">
            <v>-6.2300000000104774</v>
          </cell>
          <cell r="N467">
            <v>-3.2999999999883585</v>
          </cell>
          <cell r="O467">
            <v>-166.74000000001979</v>
          </cell>
          <cell r="P467">
            <v>-302.07000000000698</v>
          </cell>
          <cell r="Q467">
            <v>-477.52999999999884</v>
          </cell>
          <cell r="R467">
            <v>-1577.8639000001131</v>
          </cell>
          <cell r="S467">
            <v>-485.45000000001164</v>
          </cell>
          <cell r="T467">
            <v>-148.55999999999767</v>
          </cell>
          <cell r="U467">
            <v>-187.54999999998836</v>
          </cell>
          <cell r="V467">
            <v>-8.2529000000004089</v>
          </cell>
          <cell r="W467">
            <v>0</v>
          </cell>
          <cell r="X467">
            <v>0</v>
          </cell>
          <cell r="Y467">
            <v>-107.15300000000025</v>
          </cell>
          <cell r="Z467">
            <v>-16.506000000001222</v>
          </cell>
          <cell r="AA467">
            <v>-48.781000000000859</v>
          </cell>
          <cell r="AB467">
            <v>-115.53700000000026</v>
          </cell>
          <cell r="AC467">
            <v>-274.46800000000076</v>
          </cell>
          <cell r="AD467">
            <v>-185.60599999999977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-10.125189000000006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-5.6623359999999963</v>
          </cell>
          <cell r="BQ467">
            <v>-4.4628530000000026</v>
          </cell>
          <cell r="BR467">
            <v>-8.1837949999999751</v>
          </cell>
          <cell r="BS467">
            <v>0</v>
          </cell>
          <cell r="BT467">
            <v>0</v>
          </cell>
          <cell r="BU467">
            <v>-8.1837950000000035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-14.757680999999934</v>
          </cell>
          <cell r="CF467">
            <v>0</v>
          </cell>
          <cell r="CG467">
            <v>0</v>
          </cell>
          <cell r="CH467">
            <v>-1.1190300000000093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-5.369847</v>
          </cell>
          <cell r="CO467">
            <v>-2.9006439999999998</v>
          </cell>
          <cell r="CP467">
            <v>0</v>
          </cell>
          <cell r="CQ467">
            <v>-5.3681600000000174</v>
          </cell>
          <cell r="CR467">
            <v>-30.273019699999622</v>
          </cell>
          <cell r="CS467">
            <v>-1.051969999999983</v>
          </cell>
          <cell r="CT467">
            <v>11.289230000000003</v>
          </cell>
          <cell r="CU467">
            <v>0</v>
          </cell>
          <cell r="CV467">
            <v>-11.327964000000009</v>
          </cell>
          <cell r="CW467">
            <v>-1.0149157</v>
          </cell>
          <cell r="CX467">
            <v>0</v>
          </cell>
          <cell r="CY467">
            <v>-1.1193499999999972</v>
          </cell>
          <cell r="CZ467">
            <v>0</v>
          </cell>
          <cell r="DA467">
            <v>0</v>
          </cell>
          <cell r="DB467">
            <v>-11.664979999999957</v>
          </cell>
          <cell r="DC467">
            <v>-15.383069999999975</v>
          </cell>
          <cell r="DD467">
            <v>0</v>
          </cell>
          <cell r="DE467">
            <v>-40.374730999999883</v>
          </cell>
          <cell r="DF467">
            <v>0</v>
          </cell>
          <cell r="DG467">
            <v>-0.68345000000000766</v>
          </cell>
          <cell r="DH467">
            <v>-18.265370000000019</v>
          </cell>
          <cell r="DI467">
            <v>-2.1504629999999985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-5.4216730000000055</v>
          </cell>
          <cell r="DO467">
            <v>-9.1049199999999928</v>
          </cell>
          <cell r="DP467">
            <v>-4.748855000000006</v>
          </cell>
          <cell r="DQ467">
            <v>0</v>
          </cell>
          <cell r="DR467">
            <v>-48.011245000000599</v>
          </cell>
          <cell r="DS467">
            <v>-20.700460000000021</v>
          </cell>
          <cell r="DT467">
            <v>-1.272199999999998</v>
          </cell>
          <cell r="DU467">
            <v>-13.937000000000012</v>
          </cell>
          <cell r="DV467">
            <v>0</v>
          </cell>
          <cell r="DW467">
            <v>0</v>
          </cell>
          <cell r="DX467">
            <v>0</v>
          </cell>
          <cell r="DY467">
            <v>3.3380970000000012</v>
          </cell>
          <cell r="DZ467">
            <v>-7.1552900000000079</v>
          </cell>
          <cell r="EA467">
            <v>5.5336280000000002</v>
          </cell>
          <cell r="EB467">
            <v>0</v>
          </cell>
          <cell r="EC467">
            <v>-0.6033299999999997</v>
          </cell>
          <cell r="ED467">
            <v>-13.214690000000019</v>
          </cell>
        </row>
        <row r="468">
          <cell r="C468" t="str">
            <v>SP15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Emergency Purchases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-937.13149999995949</v>
          </cell>
          <cell r="G471">
            <v>-1043.2796799999778</v>
          </cell>
          <cell r="H471">
            <v>-1708.6920999999857</v>
          </cell>
          <cell r="I471">
            <v>-1598.5672999999952</v>
          </cell>
          <cell r="J471">
            <v>-2329.657700000098</v>
          </cell>
          <cell r="K471">
            <v>-1146.1176800000248</v>
          </cell>
          <cell r="L471">
            <v>-406.58254999993369</v>
          </cell>
          <cell r="M471">
            <v>-1993.1443999999901</v>
          </cell>
          <cell r="N471">
            <v>-1279.1093599999731</v>
          </cell>
          <cell r="O471">
            <v>-1129.0663800000038</v>
          </cell>
          <cell r="P471">
            <v>-1374.3060600000317</v>
          </cell>
          <cell r="Q471">
            <v>-1358.8640000000014</v>
          </cell>
          <cell r="R471">
            <v>-19681.467050000094</v>
          </cell>
          <cell r="S471">
            <v>-2307.2066999999806</v>
          </cell>
          <cell r="T471">
            <v>-2203.2918599999975</v>
          </cell>
          <cell r="U471">
            <v>-2661.1387000001268</v>
          </cell>
          <cell r="V471">
            <v>-1701.4446000000462</v>
          </cell>
          <cell r="W471">
            <v>-1885.7960000000894</v>
          </cell>
          <cell r="X471">
            <v>-1754.3473000000231</v>
          </cell>
          <cell r="Y471">
            <v>-680.79905000003055</v>
          </cell>
          <cell r="Z471">
            <v>-2242.8755100000126</v>
          </cell>
          <cell r="AA471">
            <v>-1416.3319899999915</v>
          </cell>
          <cell r="AB471">
            <v>-1757.8196999999636</v>
          </cell>
          <cell r="AC471">
            <v>-1568.1956399999908</v>
          </cell>
          <cell r="AD471">
            <v>497.77999999999884</v>
          </cell>
          <cell r="AE471">
            <v>-22945.18338430021</v>
          </cell>
          <cell r="AF471">
            <v>-1258.5898400000297</v>
          </cell>
          <cell r="AG471">
            <v>-3048.0857000000542</v>
          </cell>
          <cell r="AH471">
            <v>-2801.267300000065</v>
          </cell>
          <cell r="AI471">
            <v>-1853.539999999979</v>
          </cell>
          <cell r="AJ471">
            <v>-2666.1013000000967</v>
          </cell>
          <cell r="AK471">
            <v>-2218.4352000001818</v>
          </cell>
          <cell r="AL471">
            <v>-510.06191999994917</v>
          </cell>
          <cell r="AM471">
            <v>-2325.0866999999562</v>
          </cell>
          <cell r="AN471">
            <v>-1164.7555500000017</v>
          </cell>
          <cell r="AO471">
            <v>-2356.1360499999719</v>
          </cell>
          <cell r="AP471">
            <v>-2263.8920359999756</v>
          </cell>
          <cell r="AQ471">
            <v>-479.23178830003599</v>
          </cell>
          <cell r="AR471">
            <v>-14553.64208199922</v>
          </cell>
          <cell r="AS471">
            <v>-564.12139999997453</v>
          </cell>
          <cell r="AT471">
            <v>-1064.081269999966</v>
          </cell>
          <cell r="AU471">
            <v>-2912.5763000000152</v>
          </cell>
          <cell r="AV471">
            <v>-1164.8478999999934</v>
          </cell>
          <cell r="AW471">
            <v>-2102.1210699999938</v>
          </cell>
          <cell r="AX471">
            <v>-2114.0996499999892</v>
          </cell>
          <cell r="AY471">
            <v>-1304.4563199999684</v>
          </cell>
          <cell r="AZ471">
            <v>-1636.502119999961</v>
          </cell>
          <cell r="BA471">
            <v>-822.69266699999571</v>
          </cell>
          <cell r="BB471">
            <v>-975.7186500000098</v>
          </cell>
          <cell r="BC471">
            <v>-1157.3804600000003</v>
          </cell>
          <cell r="BD471">
            <v>1264.9557249999925</v>
          </cell>
          <cell r="BE471">
            <v>-12917.677976000123</v>
          </cell>
          <cell r="BF471">
            <v>-839.8810000000085</v>
          </cell>
          <cell r="BG471">
            <v>-1359.2846600000048</v>
          </cell>
          <cell r="BH471">
            <v>-1426.8730999999971</v>
          </cell>
          <cell r="BI471">
            <v>-872.54845999999088</v>
          </cell>
          <cell r="BJ471">
            <v>-2115.9463000000687</v>
          </cell>
          <cell r="BK471">
            <v>-1785.510660000029</v>
          </cell>
          <cell r="BL471">
            <v>-1123.0840700000117</v>
          </cell>
          <cell r="BM471">
            <v>-1531.9990300000063</v>
          </cell>
          <cell r="BN471">
            <v>-737.46816699999908</v>
          </cell>
          <cell r="BO471">
            <v>-986.44618999998784</v>
          </cell>
          <cell r="BP471">
            <v>-1227.0258860000176</v>
          </cell>
          <cell r="BQ471">
            <v>1088.3895469999843</v>
          </cell>
          <cell r="BR471">
            <v>-12197.681144999806</v>
          </cell>
          <cell r="BS471">
            <v>-385.6788999999917</v>
          </cell>
          <cell r="BT471">
            <v>-1221.7905999999784</v>
          </cell>
          <cell r="BU471">
            <v>-1212.9516950000107</v>
          </cell>
          <cell r="BV471">
            <v>-686.2267700000084</v>
          </cell>
          <cell r="BW471">
            <v>-1834.2285599999595</v>
          </cell>
          <cell r="BX471">
            <v>-2129.3323100000853</v>
          </cell>
          <cell r="BY471">
            <v>-1413.2417999999889</v>
          </cell>
          <cell r="BZ471">
            <v>-1544.7073500000115</v>
          </cell>
          <cell r="CA471">
            <v>-757.37516000000323</v>
          </cell>
          <cell r="CB471">
            <v>-938.81919999999809</v>
          </cell>
          <cell r="CC471">
            <v>-330.1085000000021</v>
          </cell>
          <cell r="CD471">
            <v>256.77969999999914</v>
          </cell>
          <cell r="CE471">
            <v>-13060.614392499905</v>
          </cell>
          <cell r="CF471">
            <v>-395.30527000000438</v>
          </cell>
          <cell r="CG471">
            <v>-1019.6464459999988</v>
          </cell>
          <cell r="CH471">
            <v>-2496.1184399999911</v>
          </cell>
          <cell r="CI471">
            <v>-723.06508000000031</v>
          </cell>
          <cell r="CJ471">
            <v>-2377.482549999957</v>
          </cell>
          <cell r="CK471">
            <v>-2704.1557100000209</v>
          </cell>
          <cell r="CL471">
            <v>-604.3472000000038</v>
          </cell>
          <cell r="CM471">
            <v>-1581.2451000000001</v>
          </cell>
          <cell r="CN471">
            <v>-903.46580699999322</v>
          </cell>
          <cell r="CO471">
            <v>-1026.2195040000079</v>
          </cell>
          <cell r="CP471">
            <v>935.35187449999648</v>
          </cell>
          <cell r="CQ471">
            <v>-164.91516000001866</v>
          </cell>
          <cell r="CR471">
            <v>-21785.99856369989</v>
          </cell>
          <cell r="CS471">
            <v>-1984.3854700000084</v>
          </cell>
          <cell r="CT471">
            <v>-578.15077000000747</v>
          </cell>
          <cell r="CU471">
            <v>-2546.3348260000348</v>
          </cell>
          <cell r="CV471">
            <v>-2398.4189640000113</v>
          </cell>
          <cell r="CW471">
            <v>-2257.4670256999671</v>
          </cell>
          <cell r="CX471">
            <v>-3025.308469999989</v>
          </cell>
          <cell r="CY471">
            <v>-1343.9045899999328</v>
          </cell>
          <cell r="CZ471">
            <v>-1997.4915700000129</v>
          </cell>
          <cell r="DA471">
            <v>-849.88182799999777</v>
          </cell>
          <cell r="DB471">
            <v>-1862.6445899999817</v>
          </cell>
          <cell r="DC471">
            <v>-2649.5746100000106</v>
          </cell>
          <cell r="DD471">
            <v>-292.43584999997984</v>
          </cell>
          <cell r="DE471">
            <v>-18720.613111000508</v>
          </cell>
          <cell r="DF471">
            <v>-1861.694604999997</v>
          </cell>
          <cell r="DG471">
            <v>-1204.5995600000024</v>
          </cell>
          <cell r="DH471">
            <v>-2552.4472700000042</v>
          </cell>
          <cell r="DI471">
            <v>-1222.7997629999882</v>
          </cell>
          <cell r="DJ471">
            <v>-2138.7816000000457</v>
          </cell>
          <cell r="DK471">
            <v>-2964.8562000000384</v>
          </cell>
          <cell r="DL471">
            <v>-551.96061999999802</v>
          </cell>
          <cell r="DM471">
            <v>-1888.9521999999706</v>
          </cell>
          <cell r="DN471">
            <v>-890.92392799998925</v>
          </cell>
          <cell r="DO471">
            <v>-1991.548220000026</v>
          </cell>
          <cell r="DP471">
            <v>-1244.1636549999967</v>
          </cell>
          <cell r="DQ471">
            <v>-207.88549000001512</v>
          </cell>
          <cell r="DR471">
            <v>-17749.571259000106</v>
          </cell>
          <cell r="DS471">
            <v>-2001.4280900000012</v>
          </cell>
          <cell r="DT471">
            <v>-1161.6173700000218</v>
          </cell>
          <cell r="DU471">
            <v>-2608.6550899999856</v>
          </cell>
          <cell r="DV471">
            <v>-1269.6679000000004</v>
          </cell>
          <cell r="DW471">
            <v>-2580.8580700000166</v>
          </cell>
          <cell r="DX471">
            <v>-3321.7868000000017</v>
          </cell>
          <cell r="DY471">
            <v>-591.04690299999493</v>
          </cell>
          <cell r="DZ471">
            <v>-1726.9477790000383</v>
          </cell>
          <cell r="EA471">
            <v>-328.07051700000011</v>
          </cell>
          <cell r="EB471">
            <v>-681.02071999998589</v>
          </cell>
          <cell r="EC471">
            <v>-1006.293330000015</v>
          </cell>
          <cell r="ED471">
            <v>-472.17869000000064</v>
          </cell>
        </row>
        <row r="473">
          <cell r="A473" t="str">
            <v xml:space="preserve">Total Purchased Power &amp; Net Interchange </v>
          </cell>
          <cell r="F473">
            <v>5386.8684999998659</v>
          </cell>
          <cell r="G473">
            <v>4668.7203200000804</v>
          </cell>
          <cell r="H473">
            <v>4615.3079000003636</v>
          </cell>
          <cell r="I473">
            <v>4521.4327000000048</v>
          </cell>
          <cell r="J473">
            <v>3994.342299999902</v>
          </cell>
          <cell r="K473">
            <v>4973.8823200000916</v>
          </cell>
          <cell r="L473">
            <v>5917.4174500000663</v>
          </cell>
          <cell r="M473">
            <v>4330.8556000001263</v>
          </cell>
          <cell r="N473">
            <v>4840.8906399999978</v>
          </cell>
          <cell r="O473">
            <v>5194.9336200000253</v>
          </cell>
          <cell r="P473">
            <v>4745.6939400001429</v>
          </cell>
          <cell r="Q473">
            <v>4965.1359999999404</v>
          </cell>
          <cell r="R473">
            <v>54778.532950000837</v>
          </cell>
          <cell r="S473">
            <v>4016.7933000000194</v>
          </cell>
          <cell r="T473">
            <v>3508.7081400000025</v>
          </cell>
          <cell r="U473">
            <v>3662.8612999999896</v>
          </cell>
          <cell r="V473">
            <v>4418.5553999999538</v>
          </cell>
          <cell r="W473">
            <v>4438.2039999999106</v>
          </cell>
          <cell r="X473">
            <v>4365.6526999999769</v>
          </cell>
          <cell r="Y473">
            <v>5643.2009499999695</v>
          </cell>
          <cell r="Z473">
            <v>4081.1244899999583</v>
          </cell>
          <cell r="AA473">
            <v>4703.6680100000231</v>
          </cell>
          <cell r="AB473">
            <v>4566.1803000001237</v>
          </cell>
          <cell r="AC473">
            <v>4551.8043600000674</v>
          </cell>
          <cell r="AD473">
            <v>6821.7799999999115</v>
          </cell>
          <cell r="AE473">
            <v>51718.816615700722</v>
          </cell>
          <cell r="AF473">
            <v>5065.4101599999703</v>
          </cell>
          <cell r="AG473">
            <v>2867.9142999999458</v>
          </cell>
          <cell r="AH473">
            <v>3522.7327000000514</v>
          </cell>
          <cell r="AI473">
            <v>4266.4599999999627</v>
          </cell>
          <cell r="AJ473">
            <v>3657.8986999995541</v>
          </cell>
          <cell r="AK473">
            <v>3901.5647999998182</v>
          </cell>
          <cell r="AL473">
            <v>5813.938080000109</v>
          </cell>
          <cell r="AM473">
            <v>3998.9133000001311</v>
          </cell>
          <cell r="AN473">
            <v>4955.2444499999983</v>
          </cell>
          <cell r="AO473">
            <v>3967.8639500000281</v>
          </cell>
          <cell r="AP473">
            <v>3856.1079639999662</v>
          </cell>
          <cell r="AQ473">
            <v>5844.7682117000222</v>
          </cell>
          <cell r="AR473">
            <v>59906.357917996123</v>
          </cell>
          <cell r="AS473">
            <v>5759.8786000000546</v>
          </cell>
          <cell r="AT473">
            <v>4647.918730000034</v>
          </cell>
          <cell r="AU473">
            <v>3411.4236999999266</v>
          </cell>
          <cell r="AV473">
            <v>4955.1521000000648</v>
          </cell>
          <cell r="AW473">
            <v>4221.8789299998898</v>
          </cell>
          <cell r="AX473">
            <v>4005.900349999778</v>
          </cell>
          <cell r="AY473">
            <v>5019.5436800001189</v>
          </cell>
          <cell r="AZ473">
            <v>4687.497880000039</v>
          </cell>
          <cell r="BA473">
            <v>5297.3073330000043</v>
          </cell>
          <cell r="BB473">
            <v>5348.2813499999465</v>
          </cell>
          <cell r="BC473">
            <v>4962.6195399998687</v>
          </cell>
          <cell r="BD473">
            <v>7588.9557250000071</v>
          </cell>
          <cell r="BE473">
            <v>61542.322023997083</v>
          </cell>
          <cell r="BF473">
            <v>5484.1189999999478</v>
          </cell>
          <cell r="BG473">
            <v>4352.7153399998788</v>
          </cell>
          <cell r="BH473">
            <v>4897.126900000032</v>
          </cell>
          <cell r="BI473">
            <v>5247.4515400000382</v>
          </cell>
          <cell r="BJ473">
            <v>4208.0536999998149</v>
          </cell>
          <cell r="BK473">
            <v>4334.4893399998546</v>
          </cell>
          <cell r="BL473">
            <v>5200.9159300000174</v>
          </cell>
          <cell r="BM473">
            <v>4792.0009700000519</v>
          </cell>
          <cell r="BN473">
            <v>5382.5318330000155</v>
          </cell>
          <cell r="BO473">
            <v>5337.553809999954</v>
          </cell>
          <cell r="BP473">
            <v>4892.9741139999824</v>
          </cell>
          <cell r="BQ473">
            <v>7412.3895470000571</v>
          </cell>
          <cell r="BR473">
            <v>62262.31885500066</v>
          </cell>
          <cell r="BS473">
            <v>5938.3211000000592</v>
          </cell>
          <cell r="BT473">
            <v>4490.2093999999342</v>
          </cell>
          <cell r="BU473">
            <v>5111.0483049999457</v>
          </cell>
          <cell r="BV473">
            <v>5433.7732299999334</v>
          </cell>
          <cell r="BW473">
            <v>4489.7714400000405</v>
          </cell>
          <cell r="BX473">
            <v>3990.6676900000311</v>
          </cell>
          <cell r="BY473">
            <v>4910.7582000000402</v>
          </cell>
          <cell r="BZ473">
            <v>4779.2926499999594</v>
          </cell>
          <cell r="CA473">
            <v>5362.6248400000622</v>
          </cell>
          <cell r="CB473">
            <v>5385.1807999999728</v>
          </cell>
          <cell r="CC473">
            <v>5789.891500000027</v>
          </cell>
          <cell r="CD473">
            <v>6580.7796999999555</v>
          </cell>
          <cell r="CE473">
            <v>61603.385607499629</v>
          </cell>
          <cell r="CF473">
            <v>5928.6947299999883</v>
          </cell>
          <cell r="CG473">
            <v>4896.3535540000303</v>
          </cell>
          <cell r="CH473">
            <v>3827.8815600001253</v>
          </cell>
          <cell r="CI473">
            <v>5396.9349200000288</v>
          </cell>
          <cell r="CJ473">
            <v>3946.5174500001594</v>
          </cell>
          <cell r="CK473">
            <v>3415.8442899999209</v>
          </cell>
          <cell r="CL473">
            <v>5719.6527999999234</v>
          </cell>
          <cell r="CM473">
            <v>4742.7549000001745</v>
          </cell>
          <cell r="CN473">
            <v>5216.5341929999413</v>
          </cell>
          <cell r="CO473">
            <v>5297.780495999963</v>
          </cell>
          <cell r="CP473">
            <v>7055.351874499931</v>
          </cell>
          <cell r="CQ473">
            <v>6159.084840000025</v>
          </cell>
          <cell r="CR473">
            <v>52674.001436300576</v>
          </cell>
          <cell r="CS473">
            <v>4339.6145300000207</v>
          </cell>
          <cell r="CT473">
            <v>5133.8492300000507</v>
          </cell>
          <cell r="CU473">
            <v>3777.6651739999652</v>
          </cell>
          <cell r="CV473">
            <v>3721.5810360000469</v>
          </cell>
          <cell r="CW473">
            <v>4066.5329742999747</v>
          </cell>
          <cell r="CX473">
            <v>3094.6915299999528</v>
          </cell>
          <cell r="CY473">
            <v>4980.0954100000672</v>
          </cell>
          <cell r="CZ473">
            <v>4326.5084300000453</v>
          </cell>
          <cell r="DA473">
            <v>5270.1181720000459</v>
          </cell>
          <cell r="DB473">
            <v>4461.3554099999601</v>
          </cell>
          <cell r="DC473">
            <v>3470.4253899999894</v>
          </cell>
          <cell r="DD473">
            <v>6031.5641499999911</v>
          </cell>
          <cell r="DE473">
            <v>55739.386889001355</v>
          </cell>
          <cell r="DF473">
            <v>4462.3053950000321</v>
          </cell>
          <cell r="DG473">
            <v>4507.4004399999976</v>
          </cell>
          <cell r="DH473">
            <v>3771.5527300001122</v>
          </cell>
          <cell r="DI473">
            <v>4897.2002370000118</v>
          </cell>
          <cell r="DJ473">
            <v>4185.2184000000125</v>
          </cell>
          <cell r="DK473">
            <v>3155.1437999999616</v>
          </cell>
          <cell r="DL473">
            <v>5772.0393799999729</v>
          </cell>
          <cell r="DM473">
            <v>4435.0478000000585</v>
          </cell>
          <cell r="DN473">
            <v>5229.0760719999671</v>
          </cell>
          <cell r="DO473">
            <v>4332.4517800000031</v>
          </cell>
          <cell r="DP473">
            <v>4875.8363449998433</v>
          </cell>
          <cell r="DQ473">
            <v>6116.1145099999849</v>
          </cell>
          <cell r="DR473">
            <v>56710.428741001524</v>
          </cell>
          <cell r="DS473">
            <v>4322.5719099999405</v>
          </cell>
          <cell r="DT473">
            <v>4550.3826300000073</v>
          </cell>
          <cell r="DU473">
            <v>3715.3449099999852</v>
          </cell>
          <cell r="DV473">
            <v>4850.3320999999996</v>
          </cell>
          <cell r="DW473">
            <v>3743.1419300000416</v>
          </cell>
          <cell r="DX473">
            <v>2798.2132000001147</v>
          </cell>
          <cell r="DY473">
            <v>5732.9530970000196</v>
          </cell>
          <cell r="DZ473">
            <v>4597.0522209999617</v>
          </cell>
          <cell r="EA473">
            <v>5791.9294830000727</v>
          </cell>
          <cell r="EB473">
            <v>5642.9792799999705</v>
          </cell>
          <cell r="EC473">
            <v>5113.706669999985</v>
          </cell>
          <cell r="ED473">
            <v>5851.8213100000285</v>
          </cell>
        </row>
        <row r="475">
          <cell r="A475" t="str">
            <v>Coal Generation</v>
          </cell>
        </row>
        <row r="476">
          <cell r="C476" t="str">
            <v>Cholla</v>
          </cell>
          <cell r="F476">
            <v>-438.14035999999032</v>
          </cell>
          <cell r="G476">
            <v>-306.17621000000509</v>
          </cell>
          <cell r="H476">
            <v>-47.694220000004862</v>
          </cell>
          <cell r="I476">
            <v>-76.550170000002254</v>
          </cell>
          <cell r="J476">
            <v>-8.2525500000047032</v>
          </cell>
          <cell r="K476">
            <v>-9.489224999997532</v>
          </cell>
          <cell r="L476">
            <v>-43.515862000000197</v>
          </cell>
          <cell r="M476">
            <v>-139.75970500000403</v>
          </cell>
          <cell r="N476">
            <v>-73.846650999999838</v>
          </cell>
          <cell r="O476">
            <v>-41.512209999986226</v>
          </cell>
          <cell r="P476">
            <v>-337.18460400000913</v>
          </cell>
          <cell r="Q476">
            <v>-177.40966999999364</v>
          </cell>
          <cell r="R476">
            <v>-1457.7537940002512</v>
          </cell>
          <cell r="S476">
            <v>-380.95994000000064</v>
          </cell>
          <cell r="T476">
            <v>-273.44729999999981</v>
          </cell>
          <cell r="U476">
            <v>-91.958470000012312</v>
          </cell>
          <cell r="V476">
            <v>-83.400659999999334</v>
          </cell>
          <cell r="W476">
            <v>-24.757779999999912</v>
          </cell>
          <cell r="X476">
            <v>0</v>
          </cell>
          <cell r="Y476">
            <v>4.2527800000098068</v>
          </cell>
          <cell r="Z476">
            <v>-24.320360000012442</v>
          </cell>
          <cell r="AA476">
            <v>-17.953890000004321</v>
          </cell>
          <cell r="AB476">
            <v>-79.223290000023553</v>
          </cell>
          <cell r="AC476">
            <v>-253.50575399998343</v>
          </cell>
          <cell r="AD476">
            <v>-232.47912999999244</v>
          </cell>
          <cell r="AE476">
            <v>-1432.090470000403</v>
          </cell>
          <cell r="AF476">
            <v>-324.9243800000113</v>
          </cell>
          <cell r="AG476">
            <v>-300.030219999986</v>
          </cell>
          <cell r="AH476">
            <v>-132.67687999999907</v>
          </cell>
          <cell r="AI476">
            <v>-144.30060000000231</v>
          </cell>
          <cell r="AJ476">
            <v>-16.505319999996573</v>
          </cell>
          <cell r="AK476">
            <v>-31.656530000007479</v>
          </cell>
          <cell r="AL476">
            <v>-9.0060400000074878</v>
          </cell>
          <cell r="AM476">
            <v>-16.505439999978989</v>
          </cell>
          <cell r="AN476">
            <v>-16.50533000001451</v>
          </cell>
          <cell r="AO476">
            <v>-80.565039999986766</v>
          </cell>
          <cell r="AP476">
            <v>-188.31242000000202</v>
          </cell>
          <cell r="AQ476">
            <v>-171.10227000000305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Colstrip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-1.0585330000030808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-8.5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-8.5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-246.74907500017434</v>
          </cell>
          <cell r="AS477">
            <v>0</v>
          </cell>
          <cell r="AT477">
            <v>-12.669187999999849</v>
          </cell>
          <cell r="AU477">
            <v>-8.5</v>
          </cell>
          <cell r="AV477">
            <v>-105.24232400000619</v>
          </cell>
          <cell r="AW477">
            <v>-18.337549999996554</v>
          </cell>
          <cell r="AX477">
            <v>-8.5</v>
          </cell>
          <cell r="AY477">
            <v>0</v>
          </cell>
          <cell r="AZ477">
            <v>0</v>
          </cell>
          <cell r="BA477">
            <v>-17.000006000016583</v>
          </cell>
          <cell r="BB477">
            <v>-51.000006999995094</v>
          </cell>
          <cell r="BC477">
            <v>-25.5</v>
          </cell>
          <cell r="BD477">
            <v>0</v>
          </cell>
          <cell r="BE477">
            <v>-79.482032000087202</v>
          </cell>
          <cell r="BF477">
            <v>0</v>
          </cell>
          <cell r="BG477">
            <v>0</v>
          </cell>
          <cell r="BH477">
            <v>-8.5</v>
          </cell>
          <cell r="BI477">
            <v>-45.482029999999213</v>
          </cell>
          <cell r="BJ477">
            <v>-8.5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-17.000002000000677</v>
          </cell>
          <cell r="BP477">
            <v>0</v>
          </cell>
          <cell r="BQ477">
            <v>0</v>
          </cell>
          <cell r="BR477">
            <v>-59.500003000255674</v>
          </cell>
          <cell r="BS477">
            <v>0</v>
          </cell>
          <cell r="BT477">
            <v>0</v>
          </cell>
          <cell r="BU477">
            <v>0</v>
          </cell>
          <cell r="BV477">
            <v>-34.000001000007614</v>
          </cell>
          <cell r="BW477">
            <v>-8.4999979999993229</v>
          </cell>
          <cell r="BX477">
            <v>-8.5</v>
          </cell>
          <cell r="BY477">
            <v>0</v>
          </cell>
          <cell r="BZ477">
            <v>0</v>
          </cell>
          <cell r="CA477">
            <v>0</v>
          </cell>
          <cell r="CB477">
            <v>-8.5000040000013541</v>
          </cell>
          <cell r="CC477">
            <v>0</v>
          </cell>
          <cell r="CD477">
            <v>0</v>
          </cell>
          <cell r="CE477">
            <v>-41.577862999867648</v>
          </cell>
          <cell r="CF477">
            <v>0</v>
          </cell>
          <cell r="CG477">
            <v>0</v>
          </cell>
          <cell r="CH477">
            <v>-5.2850509999989299</v>
          </cell>
          <cell r="CI477">
            <v>-36.292811999985133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50.593359000049531</v>
          </cell>
          <cell r="DF477">
            <v>0</v>
          </cell>
          <cell r="DG477">
            <v>0</v>
          </cell>
          <cell r="DH477">
            <v>0</v>
          </cell>
          <cell r="DI477">
            <v>50.593358999991324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-8.500004000030458</v>
          </cell>
          <cell r="DS477">
            <v>0</v>
          </cell>
          <cell r="DT477">
            <v>0</v>
          </cell>
          <cell r="DU477">
            <v>0</v>
          </cell>
          <cell r="DV477">
            <v>-8.5000040000013541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Craig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-4.2283100000058766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-8.5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-8.5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-164.73954500001855</v>
          </cell>
          <cell r="AS478">
            <v>0</v>
          </cell>
          <cell r="AT478">
            <v>-10.83579800001462</v>
          </cell>
          <cell r="AU478">
            <v>0</v>
          </cell>
          <cell r="AV478">
            <v>-117.72505999999703</v>
          </cell>
          <cell r="AW478">
            <v>-27.678686999992351</v>
          </cell>
          <cell r="AX478">
            <v>-8.5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-107.92856600019149</v>
          </cell>
          <cell r="BF478">
            <v>0</v>
          </cell>
          <cell r="BG478">
            <v>-8.4999970000062604</v>
          </cell>
          <cell r="BH478">
            <v>0</v>
          </cell>
          <cell r="BI478">
            <v>-73.928569000010611</v>
          </cell>
          <cell r="BJ478">
            <v>-17</v>
          </cell>
          <cell r="BK478">
            <v>-8.5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-209.90710599999875</v>
          </cell>
          <cell r="BS478">
            <v>0</v>
          </cell>
          <cell r="BT478">
            <v>0</v>
          </cell>
          <cell r="BU478">
            <v>0</v>
          </cell>
          <cell r="BV478">
            <v>-90.17760200000339</v>
          </cell>
          <cell r="BW478">
            <v>-22.017399999996996</v>
          </cell>
          <cell r="BX478">
            <v>-85.079600000004575</v>
          </cell>
          <cell r="BY478">
            <v>0</v>
          </cell>
          <cell r="BZ478">
            <v>0</v>
          </cell>
          <cell r="CA478">
            <v>0</v>
          </cell>
          <cell r="CB478">
            <v>-12.632504000001063</v>
          </cell>
          <cell r="CC478">
            <v>0</v>
          </cell>
          <cell r="CD478">
            <v>0</v>
          </cell>
          <cell r="CE478">
            <v>-50.442169999936596</v>
          </cell>
          <cell r="CF478">
            <v>0</v>
          </cell>
          <cell r="CG478">
            <v>0</v>
          </cell>
          <cell r="CH478">
            <v>-8.5</v>
          </cell>
          <cell r="CI478">
            <v>-23.216325000001234</v>
          </cell>
          <cell r="CJ478">
            <v>-13.144444999998086</v>
          </cell>
          <cell r="CK478">
            <v>-4.0284800000008545</v>
          </cell>
          <cell r="CL478">
            <v>0</v>
          </cell>
          <cell r="CM478">
            <v>0</v>
          </cell>
          <cell r="CN478">
            <v>0</v>
          </cell>
          <cell r="CO478">
            <v>-1.5529200000019046</v>
          </cell>
          <cell r="CP478">
            <v>0</v>
          </cell>
          <cell r="CQ478">
            <v>0</v>
          </cell>
          <cell r="CR478">
            <v>-8.5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-8.5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47.088468999951147</v>
          </cell>
          <cell r="DF478">
            <v>0</v>
          </cell>
          <cell r="DG478">
            <v>0</v>
          </cell>
          <cell r="DH478">
            <v>0</v>
          </cell>
          <cell r="DI478">
            <v>50.347044000001915</v>
          </cell>
          <cell r="DJ478">
            <v>-3.258574999999837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-46.690000999951735</v>
          </cell>
          <cell r="DS478">
            <v>0</v>
          </cell>
          <cell r="DT478">
            <v>0</v>
          </cell>
          <cell r="DU478">
            <v>0</v>
          </cell>
          <cell r="DV478">
            <v>-46.690001000002667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>Dave Johnston</v>
          </cell>
          <cell r="F479">
            <v>0</v>
          </cell>
          <cell r="G479">
            <v>0</v>
          </cell>
          <cell r="H479">
            <v>0</v>
          </cell>
          <cell r="I479">
            <v>-25.500007000053301</v>
          </cell>
          <cell r="J479">
            <v>-38.864366999943741</v>
          </cell>
          <cell r="K479">
            <v>-170.00000600004569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-118.72586699947715</v>
          </cell>
          <cell r="S479">
            <v>0</v>
          </cell>
          <cell r="T479">
            <v>0</v>
          </cell>
          <cell r="U479">
            <v>0</v>
          </cell>
          <cell r="V479">
            <v>-51</v>
          </cell>
          <cell r="W479">
            <v>-8.5</v>
          </cell>
          <cell r="X479">
            <v>-59.225867000059225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-20.577969999983907</v>
          </cell>
          <cell r="AF479">
            <v>0</v>
          </cell>
          <cell r="AG479">
            <v>0</v>
          </cell>
          <cell r="AH479">
            <v>0</v>
          </cell>
          <cell r="AI479">
            <v>-20.577970000042114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-847.39620899967849</v>
          </cell>
          <cell r="AS479">
            <v>0</v>
          </cell>
          <cell r="AT479">
            <v>-18.994999999995343</v>
          </cell>
          <cell r="AU479">
            <v>-8.7474599999841303</v>
          </cell>
          <cell r="AV479">
            <v>-357.01725099998293</v>
          </cell>
          <cell r="AW479">
            <v>-376.71164799993858</v>
          </cell>
          <cell r="AX479">
            <v>-34</v>
          </cell>
          <cell r="AY479">
            <v>0</v>
          </cell>
          <cell r="AZ479">
            <v>0</v>
          </cell>
          <cell r="BA479">
            <v>-15.493690000032075</v>
          </cell>
          <cell r="BB479">
            <v>-36.431159999978263</v>
          </cell>
          <cell r="BC479">
            <v>0</v>
          </cell>
          <cell r="BD479">
            <v>0</v>
          </cell>
          <cell r="BE479">
            <v>-574.43875500001013</v>
          </cell>
          <cell r="BF479">
            <v>0</v>
          </cell>
          <cell r="BG479">
            <v>0</v>
          </cell>
          <cell r="BH479">
            <v>-8.5</v>
          </cell>
          <cell r="BI479">
            <v>-311.95451900002081</v>
          </cell>
          <cell r="BJ479">
            <v>-248.09116199996788</v>
          </cell>
          <cell r="BK479">
            <v>-5.8930740000214428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-556.63538600038737</v>
          </cell>
          <cell r="BS479">
            <v>0</v>
          </cell>
          <cell r="BT479">
            <v>0</v>
          </cell>
          <cell r="BU479">
            <v>-34</v>
          </cell>
          <cell r="BV479">
            <v>-242.92428099998506</v>
          </cell>
          <cell r="BW479">
            <v>-218.6451989999041</v>
          </cell>
          <cell r="BX479">
            <v>-61.06590599991614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-128.55583499930799</v>
          </cell>
          <cell r="CF479">
            <v>0</v>
          </cell>
          <cell r="CG479">
            <v>0</v>
          </cell>
          <cell r="CH479">
            <v>-0.49474999995436519</v>
          </cell>
          <cell r="CI479">
            <v>-45.679890000028536</v>
          </cell>
          <cell r="CJ479">
            <v>-58.434101999970153</v>
          </cell>
          <cell r="CK479">
            <v>-17.00000999995973</v>
          </cell>
          <cell r="CL479">
            <v>0</v>
          </cell>
          <cell r="CM479">
            <v>0</v>
          </cell>
          <cell r="CN479">
            <v>0</v>
          </cell>
          <cell r="CO479">
            <v>-6.9470829999772832</v>
          </cell>
          <cell r="CP479">
            <v>0</v>
          </cell>
          <cell r="CQ479">
            <v>0</v>
          </cell>
          <cell r="CR479">
            <v>-25.747465999796987</v>
          </cell>
          <cell r="CS479">
            <v>0</v>
          </cell>
          <cell r="CT479">
            <v>0</v>
          </cell>
          <cell r="CU479">
            <v>-0.24746000004233792</v>
          </cell>
          <cell r="CV479">
            <v>0</v>
          </cell>
          <cell r="CW479">
            <v>-25.500005999929272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9.9948250008746982</v>
          </cell>
          <cell r="DF479">
            <v>0</v>
          </cell>
          <cell r="DG479">
            <v>0</v>
          </cell>
          <cell r="DH479">
            <v>0</v>
          </cell>
          <cell r="DI479">
            <v>18.494830000039656</v>
          </cell>
          <cell r="DJ479">
            <v>-8.5000049999216571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-78.059579999186099</v>
          </cell>
          <cell r="DS479">
            <v>0</v>
          </cell>
          <cell r="DT479">
            <v>0</v>
          </cell>
          <cell r="DU479">
            <v>0</v>
          </cell>
          <cell r="DV479">
            <v>-61.059579999942798</v>
          </cell>
          <cell r="DW479">
            <v>-17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Hayden</v>
          </cell>
          <cell r="F480">
            <v>-34.970806999997876</v>
          </cell>
          <cell r="G480">
            <v>-27.673416999998153</v>
          </cell>
          <cell r="H480">
            <v>-8.2526859999998123</v>
          </cell>
          <cell r="I480">
            <v>-14.72356199999922</v>
          </cell>
          <cell r="J480">
            <v>0</v>
          </cell>
          <cell r="K480">
            <v>-32.331205999995291</v>
          </cell>
          <cell r="L480">
            <v>6.7073200000013458</v>
          </cell>
          <cell r="M480">
            <v>-34.055963999999221</v>
          </cell>
          <cell r="N480">
            <v>-15.081068999999843</v>
          </cell>
          <cell r="O480">
            <v>-17.489982000006421</v>
          </cell>
          <cell r="P480">
            <v>-77.71835600000486</v>
          </cell>
          <cell r="Q480">
            <v>-51.818014000004041</v>
          </cell>
          <cell r="R480">
            <v>-423.79264399991371</v>
          </cell>
          <cell r="S480">
            <v>-110.44423999999708</v>
          </cell>
          <cell r="T480">
            <v>-36.544964000000618</v>
          </cell>
          <cell r="U480">
            <v>-8.2528070000007574</v>
          </cell>
          <cell r="V480">
            <v>-4.2343430000000808</v>
          </cell>
          <cell r="W480">
            <v>-2.4858949999907054</v>
          </cell>
          <cell r="X480">
            <v>-14.817089999996824</v>
          </cell>
          <cell r="Y480">
            <v>4.0876720000014757</v>
          </cell>
          <cell r="Z480">
            <v>-25.766579000002821</v>
          </cell>
          <cell r="AA480">
            <v>-3.3262089999989257</v>
          </cell>
          <cell r="AB480">
            <v>-16.160279000003356</v>
          </cell>
          <cell r="AC480">
            <v>-79.991078999999445</v>
          </cell>
          <cell r="AD480">
            <v>-125.85683099999733</v>
          </cell>
          <cell r="AE480">
            <v>-383.00258900003973</v>
          </cell>
          <cell r="AF480">
            <v>-120.7131870000012</v>
          </cell>
          <cell r="AG480">
            <v>-37.690541000003577</v>
          </cell>
          <cell r="AH480">
            <v>-8.2525339999992866</v>
          </cell>
          <cell r="AI480">
            <v>-12.649962999999843</v>
          </cell>
          <cell r="AJ480">
            <v>0</v>
          </cell>
          <cell r="AK480">
            <v>-24.260425000007672</v>
          </cell>
          <cell r="AL480">
            <v>-0.206172999998671</v>
          </cell>
          <cell r="AM480">
            <v>-0.50000500000169268</v>
          </cell>
          <cell r="AN480">
            <v>-5.37645799999882</v>
          </cell>
          <cell r="AO480">
            <v>-32.804205000000366</v>
          </cell>
          <cell r="AP480">
            <v>-75.374592999993183</v>
          </cell>
          <cell r="AQ480">
            <v>-65.174504999995406</v>
          </cell>
          <cell r="AR480">
            <v>-464.69128599995747</v>
          </cell>
          <cell r="AS480">
            <v>-60.422731999991811</v>
          </cell>
          <cell r="AT480">
            <v>-21.776144999996177</v>
          </cell>
          <cell r="AU480">
            <v>-27.775923000001058</v>
          </cell>
          <cell r="AV480">
            <v>-13.430725999998685</v>
          </cell>
          <cell r="AW480">
            <v>0</v>
          </cell>
          <cell r="AX480">
            <v>-46.582649000003585</v>
          </cell>
          <cell r="AY480">
            <v>-23.315887999997358</v>
          </cell>
          <cell r="AZ480">
            <v>-59.226124000000709</v>
          </cell>
          <cell r="BA480">
            <v>-18.705556000000797</v>
          </cell>
          <cell r="BB480">
            <v>-27.482596000001649</v>
          </cell>
          <cell r="BC480">
            <v>-70.744225000002189</v>
          </cell>
          <cell r="BD480">
            <v>-95.228721999992558</v>
          </cell>
          <cell r="BE480">
            <v>-419.2613409999758</v>
          </cell>
          <cell r="BF480">
            <v>-60.744750999991084</v>
          </cell>
          <cell r="BG480">
            <v>-69.446997999999439</v>
          </cell>
          <cell r="BH480">
            <v>-27.135920999997325</v>
          </cell>
          <cell r="BI480">
            <v>-62.16591000000335</v>
          </cell>
          <cell r="BJ480">
            <v>0</v>
          </cell>
          <cell r="BK480">
            <v>-39.207139999998617</v>
          </cell>
          <cell r="BL480">
            <v>-30.728138999998919</v>
          </cell>
          <cell r="BM480">
            <v>-80.257880999997724</v>
          </cell>
          <cell r="BN480">
            <v>-7.7895839999982854</v>
          </cell>
          <cell r="BO480">
            <v>-41.785017000001972</v>
          </cell>
          <cell r="BP480">
            <v>0</v>
          </cell>
          <cell r="BQ480">
            <v>0</v>
          </cell>
          <cell r="BR480">
            <v>-15.716472000000067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-15.716472000000067</v>
          </cell>
          <cell r="CC480">
            <v>0</v>
          </cell>
          <cell r="CD480">
            <v>0</v>
          </cell>
          <cell r="CE480">
            <v>-10.738157999934629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-10.738158000000112</v>
          </cell>
          <cell r="CO480">
            <v>0</v>
          </cell>
          <cell r="CP480">
            <v>0</v>
          </cell>
          <cell r="CQ480">
            <v>0</v>
          </cell>
          <cell r="CR480">
            <v>-8.9486719999695197</v>
          </cell>
          <cell r="CS480">
            <v>0</v>
          </cell>
          <cell r="CT480">
            <v>9.4360149999993155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-7.0164790000017092</v>
          </cell>
          <cell r="DB480">
            <v>-8.2526569999972708</v>
          </cell>
          <cell r="DC480">
            <v>-3.115550999998959</v>
          </cell>
          <cell r="DD480">
            <v>0</v>
          </cell>
          <cell r="DE480">
            <v>-255.6293880000012</v>
          </cell>
          <cell r="DF480">
            <v>-20.906286000001273</v>
          </cell>
          <cell r="DG480">
            <v>-17.140338000001066</v>
          </cell>
          <cell r="DH480">
            <v>-9.2725309999987076</v>
          </cell>
          <cell r="DI480">
            <v>-1.3296300000001793</v>
          </cell>
          <cell r="DJ480">
            <v>-10.198477000005369</v>
          </cell>
          <cell r="DK480">
            <v>-8.638158999998268</v>
          </cell>
          <cell r="DL480">
            <v>-38.934768999999505</v>
          </cell>
          <cell r="DM480">
            <v>-13.810469999996712</v>
          </cell>
          <cell r="DN480">
            <v>-19.544380999999703</v>
          </cell>
          <cell r="DO480">
            <v>-68.83827200000087</v>
          </cell>
          <cell r="DP480">
            <v>-3.8541819999991276</v>
          </cell>
          <cell r="DQ480">
            <v>-43.161893000000418</v>
          </cell>
          <cell r="DR480">
            <v>-242.9551480000373</v>
          </cell>
          <cell r="DS480">
            <v>-42.087433000004239</v>
          </cell>
          <cell r="DT480">
            <v>-11.868650000003981</v>
          </cell>
          <cell r="DU480">
            <v>-24.337447999998403</v>
          </cell>
          <cell r="DV480">
            <v>-5.1383170000008249</v>
          </cell>
          <cell r="DW480">
            <v>-4.4661020000021381</v>
          </cell>
          <cell r="DX480">
            <v>-6.4950800000005984</v>
          </cell>
          <cell r="DY480">
            <v>-43.276668999998947</v>
          </cell>
          <cell r="DZ480">
            <v>-17.180687000000034</v>
          </cell>
          <cell r="EA480">
            <v>-11.688976000001276</v>
          </cell>
          <cell r="EB480">
            <v>-46.635482999998203</v>
          </cell>
          <cell r="EC480">
            <v>-24.758148000000801</v>
          </cell>
          <cell r="ED480">
            <v>-5.0221549999987474</v>
          </cell>
        </row>
        <row r="481">
          <cell r="C481" t="str">
            <v>Hunter</v>
          </cell>
          <cell r="F481">
            <v>-30.29532999987714</v>
          </cell>
          <cell r="G481">
            <v>-258.21824999991804</v>
          </cell>
          <cell r="H481">
            <v>-1043.0357289999374</v>
          </cell>
          <cell r="I481">
            <v>-1472.6710389999789</v>
          </cell>
          <cell r="J481">
            <v>-1129.414434999926</v>
          </cell>
          <cell r="K481">
            <v>-1414.682340000174</v>
          </cell>
          <cell r="L481">
            <v>-947.1100040001329</v>
          </cell>
          <cell r="M481">
            <v>-325.27740000002086</v>
          </cell>
          <cell r="N481">
            <v>-881.0332800000906</v>
          </cell>
          <cell r="O481">
            <v>-1645.9193500000983</v>
          </cell>
          <cell r="P481">
            <v>-336.55668000003789</v>
          </cell>
          <cell r="Q481">
            <v>-89.743580000009388</v>
          </cell>
          <cell r="R481">
            <v>-10772.829942000099</v>
          </cell>
          <cell r="S481">
            <v>-41.734539999859408</v>
          </cell>
          <cell r="T481">
            <v>-193.77520000003278</v>
          </cell>
          <cell r="U481">
            <v>-650.76772899995558</v>
          </cell>
          <cell r="V481">
            <v>-1059.8141239999677</v>
          </cell>
          <cell r="W481">
            <v>-1592.0971849999623</v>
          </cell>
          <cell r="X481">
            <v>-1403.9774249999318</v>
          </cell>
          <cell r="Y481">
            <v>-532.00896000000648</v>
          </cell>
          <cell r="Z481">
            <v>-553.4347500000149</v>
          </cell>
          <cell r="AA481">
            <v>-1696.3396799999755</v>
          </cell>
          <cell r="AB481">
            <v>-1461.3314590000082</v>
          </cell>
          <cell r="AC481">
            <v>-546.2903299999889</v>
          </cell>
          <cell r="AD481">
            <v>-1041.2585599999875</v>
          </cell>
          <cell r="AE481">
            <v>-10999.409173999913</v>
          </cell>
          <cell r="AF481">
            <v>-399.73291000002064</v>
          </cell>
          <cell r="AG481">
            <v>-111.55678999994416</v>
          </cell>
          <cell r="AH481">
            <v>-577.41807499999413</v>
          </cell>
          <cell r="AI481">
            <v>-1284.3536850000382</v>
          </cell>
          <cell r="AJ481">
            <v>-1664.065408000024</v>
          </cell>
          <cell r="AK481">
            <v>-1933.0389420000138</v>
          </cell>
          <cell r="AL481">
            <v>-759.61742000002414</v>
          </cell>
          <cell r="AM481">
            <v>-910.25095000001602</v>
          </cell>
          <cell r="AN481">
            <v>-1961.1690899999812</v>
          </cell>
          <cell r="AO481">
            <v>-878.62564400013071</v>
          </cell>
          <cell r="AP481">
            <v>-318.39378000004217</v>
          </cell>
          <cell r="AQ481">
            <v>-201.18647999991663</v>
          </cell>
          <cell r="AR481">
            <v>-11768.194091998972</v>
          </cell>
          <cell r="AS481">
            <v>-1425.1991719999351</v>
          </cell>
          <cell r="AT481">
            <v>-1084.4566789999371</v>
          </cell>
          <cell r="AU481">
            <v>-581.550270000007</v>
          </cell>
          <cell r="AV481">
            <v>-366.97744899999816</v>
          </cell>
          <cell r="AW481">
            <v>-816.55233199999202</v>
          </cell>
          <cell r="AX481">
            <v>-720.18791999999667</v>
          </cell>
          <cell r="AY481">
            <v>-396.501231999835</v>
          </cell>
          <cell r="AZ481">
            <v>-1277.2149790000403</v>
          </cell>
          <cell r="BA481">
            <v>-1441.5185950000305</v>
          </cell>
          <cell r="BB481">
            <v>-1293.0218699999386</v>
          </cell>
          <cell r="BC481">
            <v>-1057.1917249999824</v>
          </cell>
          <cell r="BD481">
            <v>-1307.8218689999776</v>
          </cell>
          <cell r="BE481">
            <v>-14849.480792999268</v>
          </cell>
          <cell r="BF481">
            <v>-1385.0870379999978</v>
          </cell>
          <cell r="BG481">
            <v>-1135.3152210000553</v>
          </cell>
          <cell r="BH481">
            <v>-1110.367499999993</v>
          </cell>
          <cell r="BI481">
            <v>-918.01430000003893</v>
          </cell>
          <cell r="BJ481">
            <v>-842.09202000009827</v>
          </cell>
          <cell r="BK481">
            <v>-1311.6508699998958</v>
          </cell>
          <cell r="BL481">
            <v>-467.64046599995345</v>
          </cell>
          <cell r="BM481">
            <v>-1107.0993599999929</v>
          </cell>
          <cell r="BN481">
            <v>-1632.1295290000271</v>
          </cell>
          <cell r="BO481">
            <v>-1525.9743129999842</v>
          </cell>
          <cell r="BP481">
            <v>-1549.1492739999667</v>
          </cell>
          <cell r="BQ481">
            <v>-1864.9609020000789</v>
          </cell>
          <cell r="BR481">
            <v>-14057.703261999413</v>
          </cell>
          <cell r="BS481">
            <v>-1405.7212599999621</v>
          </cell>
          <cell r="BT481">
            <v>-1392.5839099999284</v>
          </cell>
          <cell r="BU481">
            <v>-778.02788900001906</v>
          </cell>
          <cell r="BV481">
            <v>-725.83548499998869</v>
          </cell>
          <cell r="BW481">
            <v>-867.21023000002606</v>
          </cell>
          <cell r="BX481">
            <v>-733.93416000000434</v>
          </cell>
          <cell r="BY481">
            <v>-376.72594199993182</v>
          </cell>
          <cell r="BZ481">
            <v>-1326.1788389999419</v>
          </cell>
          <cell r="CA481">
            <v>-1709.2287569999462</v>
          </cell>
          <cell r="CB481">
            <v>-1443.3261599999387</v>
          </cell>
          <cell r="CC481">
            <v>-1715.5855399999418</v>
          </cell>
          <cell r="CD481">
            <v>-1583.3450899999589</v>
          </cell>
          <cell r="CE481">
            <v>-7340.4733980000019</v>
          </cell>
          <cell r="CF481">
            <v>-1324.3425799999386</v>
          </cell>
          <cell r="CG481">
            <v>-1461.3172999999952</v>
          </cell>
          <cell r="CH481">
            <v>-832.24814999999944</v>
          </cell>
          <cell r="CI481">
            <v>-963.1517210000311</v>
          </cell>
          <cell r="CJ481">
            <v>-902.9131800000323</v>
          </cell>
          <cell r="CK481">
            <v>-1044.7364300000481</v>
          </cell>
          <cell r="CL481">
            <v>-745.94225000008009</v>
          </cell>
          <cell r="CM481">
            <v>-1037.4991109998664</v>
          </cell>
          <cell r="CN481">
            <v>-1818.904128999915</v>
          </cell>
          <cell r="CO481">
            <v>-1376.7513480000198</v>
          </cell>
          <cell r="CP481">
            <v>2334.7203209999716</v>
          </cell>
          <cell r="CQ481">
            <v>1832.6124800001271</v>
          </cell>
          <cell r="CR481">
            <v>-12089.546664999798</v>
          </cell>
          <cell r="CS481">
            <v>-2909.4378899999429</v>
          </cell>
          <cell r="CT481">
            <v>-1730.4285299999174</v>
          </cell>
          <cell r="CU481">
            <v>-881.00467000005301</v>
          </cell>
          <cell r="CV481">
            <v>-926.71420500008389</v>
          </cell>
          <cell r="CW481">
            <v>-1347.2461999999359</v>
          </cell>
          <cell r="CX481">
            <v>-1149.401760000037</v>
          </cell>
          <cell r="CY481">
            <v>-61.604300000122748</v>
          </cell>
          <cell r="CZ481">
            <v>-160.74753000005148</v>
          </cell>
          <cell r="DA481">
            <v>-947.09745000000112</v>
          </cell>
          <cell r="DB481">
            <v>-923.54548000008799</v>
          </cell>
          <cell r="DC481">
            <v>-496.9386499999091</v>
          </cell>
          <cell r="DD481">
            <v>-555.37999999988824</v>
          </cell>
          <cell r="DE481">
            <v>-9915.5319000016898</v>
          </cell>
          <cell r="DF481">
            <v>-652.10771000001114</v>
          </cell>
          <cell r="DG481">
            <v>-1120.499300000025</v>
          </cell>
          <cell r="DH481">
            <v>-934.02974999998696</v>
          </cell>
          <cell r="DI481">
            <v>-1112.1426999999676</v>
          </cell>
          <cell r="DJ481">
            <v>-1404.8199299999978</v>
          </cell>
          <cell r="DK481">
            <v>-1108.3124199999729</v>
          </cell>
          <cell r="DL481">
            <v>-37.833259999984875</v>
          </cell>
          <cell r="DM481">
            <v>-119</v>
          </cell>
          <cell r="DN481">
            <v>-1058.2918300001184</v>
          </cell>
          <cell r="DO481">
            <v>-778.76378999999724</v>
          </cell>
          <cell r="DP481">
            <v>-998.84924000012688</v>
          </cell>
          <cell r="DQ481">
            <v>-590.88197000010405</v>
          </cell>
          <cell r="DR481">
            <v>-8984.5316579993814</v>
          </cell>
          <cell r="DS481">
            <v>-468.07373999990523</v>
          </cell>
          <cell r="DT481">
            <v>-1035.3489899999695</v>
          </cell>
          <cell r="DU481">
            <v>-786.43871999997646</v>
          </cell>
          <cell r="DV481">
            <v>-1151.6612739999546</v>
          </cell>
          <cell r="DW481">
            <v>-1224.345023999922</v>
          </cell>
          <cell r="DX481">
            <v>-482.86658999999054</v>
          </cell>
          <cell r="DY481">
            <v>-25.994640000048093</v>
          </cell>
          <cell r="DZ481">
            <v>-253.34344999992754</v>
          </cell>
          <cell r="EA481">
            <v>-737.35307000007015</v>
          </cell>
          <cell r="EB481">
            <v>-1195.3040899998741</v>
          </cell>
          <cell r="EC481">
            <v>-1196.9759299999569</v>
          </cell>
          <cell r="ED481">
            <v>-426.82613999990281</v>
          </cell>
        </row>
        <row r="482">
          <cell r="C482" t="str">
            <v>Huntington</v>
          </cell>
          <cell r="F482">
            <v>-641.25407000002451</v>
          </cell>
          <cell r="G482">
            <v>-523.50845399999525</v>
          </cell>
          <cell r="H482">
            <v>-803.13476000004448</v>
          </cell>
          <cell r="I482">
            <v>-1262.0976599999703</v>
          </cell>
          <cell r="J482">
            <v>-1203.7586160000064</v>
          </cell>
          <cell r="K482">
            <v>-685.66705599997658</v>
          </cell>
          <cell r="L482">
            <v>-662.54028399998788</v>
          </cell>
          <cell r="M482">
            <v>-899.04526499996427</v>
          </cell>
          <cell r="N482">
            <v>-1300.4783779999707</v>
          </cell>
          <cell r="O482">
            <v>-1504.6138669999782</v>
          </cell>
          <cell r="P482">
            <v>-822.72368599998299</v>
          </cell>
          <cell r="Q482">
            <v>-292.45251999999164</v>
          </cell>
          <cell r="R482">
            <v>-12170.208175000735</v>
          </cell>
          <cell r="S482">
            <v>-189.04163000010885</v>
          </cell>
          <cell r="T482">
            <v>-278.23166099993978</v>
          </cell>
          <cell r="U482">
            <v>-749.79785500001162</v>
          </cell>
          <cell r="V482">
            <v>-1524.8983060000464</v>
          </cell>
          <cell r="W482">
            <v>-1428.3751110000303</v>
          </cell>
          <cell r="X482">
            <v>-1803.3259900000412</v>
          </cell>
          <cell r="Y482">
            <v>-716.27250399999321</v>
          </cell>
          <cell r="Z482">
            <v>-890.47187000000849</v>
          </cell>
          <cell r="AA482">
            <v>-875.57941099995514</v>
          </cell>
          <cell r="AB482">
            <v>-1410.5713449999457</v>
          </cell>
          <cell r="AC482">
            <v>-739.14312999998219</v>
          </cell>
          <cell r="AD482">
            <v>-1564.4993619999732</v>
          </cell>
          <cell r="AE482">
            <v>-8225.5078440010548</v>
          </cell>
          <cell r="AF482">
            <v>-627.08942999993451</v>
          </cell>
          <cell r="AG482">
            <v>-133.6414700000314</v>
          </cell>
          <cell r="AH482">
            <v>-637.33626999997068</v>
          </cell>
          <cell r="AI482">
            <v>-1156.8863659999915</v>
          </cell>
          <cell r="AJ482">
            <v>-760.95201600005385</v>
          </cell>
          <cell r="AK482">
            <v>-864.37858499994036</v>
          </cell>
          <cell r="AL482">
            <v>-638.72404399997322</v>
          </cell>
          <cell r="AM482">
            <v>-863.00742799998261</v>
          </cell>
          <cell r="AN482">
            <v>-1203.0757160000503</v>
          </cell>
          <cell r="AO482">
            <v>-593.05175000004238</v>
          </cell>
          <cell r="AP482">
            <v>-435.84630999993533</v>
          </cell>
          <cell r="AQ482">
            <v>-311.51845900004264</v>
          </cell>
          <cell r="AR482">
            <v>-16003.348519001156</v>
          </cell>
          <cell r="AS482">
            <v>-1035.2760640000924</v>
          </cell>
          <cell r="AT482">
            <v>-1198.5467299999436</v>
          </cell>
          <cell r="AU482">
            <v>-924.64367999997921</v>
          </cell>
          <cell r="AV482">
            <v>-1606.6176700000069</v>
          </cell>
          <cell r="AW482">
            <v>-1323.1790299999993</v>
          </cell>
          <cell r="AX482">
            <v>-2081.0120950000128</v>
          </cell>
          <cell r="AY482">
            <v>-387.55288999993354</v>
          </cell>
          <cell r="AZ482">
            <v>-694.7634600000456</v>
          </cell>
          <cell r="BA482">
            <v>-1736.6333390000509</v>
          </cell>
          <cell r="BB482">
            <v>-1380.3969949999591</v>
          </cell>
          <cell r="BC482">
            <v>-1784.3940709999879</v>
          </cell>
          <cell r="BD482">
            <v>-1850.3324950000388</v>
          </cell>
          <cell r="BE482">
            <v>-14976.394384999759</v>
          </cell>
          <cell r="BF482">
            <v>-1342.7140149999177</v>
          </cell>
          <cell r="BG482">
            <v>-1023.0864750000183</v>
          </cell>
          <cell r="BH482">
            <v>-1721.8663390000584</v>
          </cell>
          <cell r="BI482">
            <v>-1575.4773679999635</v>
          </cell>
          <cell r="BJ482">
            <v>-1352.9450010000728</v>
          </cell>
          <cell r="BK482">
            <v>-1646.8344199999701</v>
          </cell>
          <cell r="BL482">
            <v>-428.23825000005309</v>
          </cell>
          <cell r="BM482">
            <v>-338.7945100000361</v>
          </cell>
          <cell r="BN482">
            <v>-1427.7438860000111</v>
          </cell>
          <cell r="BO482">
            <v>-1193.3175850000116</v>
          </cell>
          <cell r="BP482">
            <v>-1360.9985399999423</v>
          </cell>
          <cell r="BQ482">
            <v>-1564.3779960000538</v>
          </cell>
          <cell r="BR482">
            <v>-16461.533370999619</v>
          </cell>
          <cell r="BS482">
            <v>-1326.2163299999665</v>
          </cell>
          <cell r="BT482">
            <v>-848.03087899996899</v>
          </cell>
          <cell r="BU482">
            <v>-2021.4648029999807</v>
          </cell>
          <cell r="BV482">
            <v>-1751.9225949999527</v>
          </cell>
          <cell r="BW482">
            <v>-1419.87406500004</v>
          </cell>
          <cell r="BX482">
            <v>-1605.7923660000088</v>
          </cell>
          <cell r="BY482">
            <v>-211.99717899993993</v>
          </cell>
          <cell r="BZ482">
            <v>-270.75271999998949</v>
          </cell>
          <cell r="CA482">
            <v>-1527.8805790000479</v>
          </cell>
          <cell r="CB482">
            <v>-1396.2249600000214</v>
          </cell>
          <cell r="CC482">
            <v>-2224.1759559999919</v>
          </cell>
          <cell r="CD482">
            <v>-1857.2009390000021</v>
          </cell>
          <cell r="CE482">
            <v>-7366.6916970005259</v>
          </cell>
          <cell r="CF482">
            <v>-1648.9914909999934</v>
          </cell>
          <cell r="CG482">
            <v>-119.00001000007614</v>
          </cell>
          <cell r="CH482">
            <v>-312.38342000008561</v>
          </cell>
          <cell r="CI482">
            <v>-1608.9081859999569</v>
          </cell>
          <cell r="CJ482">
            <v>-871.43320999993011</v>
          </cell>
          <cell r="CK482">
            <v>-729.25508000003174</v>
          </cell>
          <cell r="CL482">
            <v>-9.984000000054948</v>
          </cell>
          <cell r="CM482">
            <v>-233.10763000010047</v>
          </cell>
          <cell r="CN482">
            <v>-748.32298999995692</v>
          </cell>
          <cell r="CO482">
            <v>-919.18127000000095</v>
          </cell>
          <cell r="CP482">
            <v>3.7955200000433251</v>
          </cell>
          <cell r="CQ482">
            <v>-169.91992999985814</v>
          </cell>
          <cell r="CR482">
            <v>-1730.2959920009598</v>
          </cell>
          <cell r="CS482">
            <v>-68</v>
          </cell>
          <cell r="CT482">
            <v>0</v>
          </cell>
          <cell r="CU482">
            <v>-178.90425999998115</v>
          </cell>
          <cell r="CV482">
            <v>-359.72057200002018</v>
          </cell>
          <cell r="CW482">
            <v>-595.24735000007786</v>
          </cell>
          <cell r="CX482">
            <v>-85.247340000001714</v>
          </cell>
          <cell r="CY482">
            <v>-0.24735000007785857</v>
          </cell>
          <cell r="CZ482">
            <v>0</v>
          </cell>
          <cell r="DA482">
            <v>-127.5</v>
          </cell>
          <cell r="DB482">
            <v>-306.68189999996684</v>
          </cell>
          <cell r="DC482">
            <v>-8.7472199999028817</v>
          </cell>
          <cell r="DD482">
            <v>0</v>
          </cell>
          <cell r="DE482">
            <v>-1602.0360319996253</v>
          </cell>
          <cell r="DF482">
            <v>0</v>
          </cell>
          <cell r="DG482">
            <v>-42.5</v>
          </cell>
          <cell r="DH482">
            <v>-278.74935999989975</v>
          </cell>
          <cell r="DI482">
            <v>122.18107900000177</v>
          </cell>
          <cell r="DJ482">
            <v>-743.61002100002952</v>
          </cell>
          <cell r="DK482">
            <v>-102.00002000003587</v>
          </cell>
          <cell r="DL482">
            <v>0</v>
          </cell>
          <cell r="DM482">
            <v>0</v>
          </cell>
          <cell r="DN482">
            <v>-152.24924000003375</v>
          </cell>
          <cell r="DO482">
            <v>-296.42123999999603</v>
          </cell>
          <cell r="DP482">
            <v>-108.68723000003956</v>
          </cell>
          <cell r="DQ482">
            <v>0</v>
          </cell>
          <cell r="DR482">
            <v>-2046.9731199992821</v>
          </cell>
          <cell r="DS482">
            <v>-8.5</v>
          </cell>
          <cell r="DT482">
            <v>-76.747340000001714</v>
          </cell>
          <cell r="DU482">
            <v>-249.37887999997474</v>
          </cell>
          <cell r="DV482">
            <v>-669.22854999999981</v>
          </cell>
          <cell r="DW482">
            <v>-484.76748999999836</v>
          </cell>
          <cell r="DX482">
            <v>-25.5</v>
          </cell>
          <cell r="DY482">
            <v>0</v>
          </cell>
          <cell r="DZ482">
            <v>0</v>
          </cell>
          <cell r="EA482">
            <v>-187.00001000007614</v>
          </cell>
          <cell r="EB482">
            <v>-252.35085000004619</v>
          </cell>
          <cell r="EC482">
            <v>-93.5</v>
          </cell>
          <cell r="ED482">
            <v>0</v>
          </cell>
        </row>
        <row r="483">
          <cell r="C483" t="str">
            <v>Jim Bridger</v>
          </cell>
          <cell r="F483">
            <v>-2321.1942639999324</v>
          </cell>
          <cell r="G483">
            <v>-2385.7702109999955</v>
          </cell>
          <cell r="H483">
            <v>-835.18860999995377</v>
          </cell>
          <cell r="I483">
            <v>-587.42166600003839</v>
          </cell>
          <cell r="J483">
            <v>-830.1132220000145</v>
          </cell>
          <cell r="K483">
            <v>-1006.4168840000057</v>
          </cell>
          <cell r="L483">
            <v>-236.62224400008563</v>
          </cell>
          <cell r="M483">
            <v>-2120.800327999983</v>
          </cell>
          <cell r="N483">
            <v>-1707.7476690000622</v>
          </cell>
          <cell r="O483">
            <v>-1357.0088490000344</v>
          </cell>
          <cell r="P483">
            <v>-2393.7448280000826</v>
          </cell>
          <cell r="Q483">
            <v>-1764.1456830000971</v>
          </cell>
          <cell r="R483">
            <v>-17102.988767002709</v>
          </cell>
          <cell r="S483">
            <v>-2229.3520889999345</v>
          </cell>
          <cell r="T483">
            <v>-2225.9080590000376</v>
          </cell>
          <cell r="U483">
            <v>-1102.0093229999184</v>
          </cell>
          <cell r="V483">
            <v>-657.69781099999091</v>
          </cell>
          <cell r="W483">
            <v>-719.75404800003162</v>
          </cell>
          <cell r="X483">
            <v>-453.89623999997275</v>
          </cell>
          <cell r="Y483">
            <v>-304.99395600007847</v>
          </cell>
          <cell r="Z483">
            <v>-2160.2377200000919</v>
          </cell>
          <cell r="AA483">
            <v>-1795.6628049999708</v>
          </cell>
          <cell r="AB483">
            <v>-1239.6193859999767</v>
          </cell>
          <cell r="AC483">
            <v>-2510.8544939999701</v>
          </cell>
          <cell r="AD483">
            <v>-1703.0028359999997</v>
          </cell>
          <cell r="AE483">
            <v>-17071.98506799899</v>
          </cell>
          <cell r="AF483">
            <v>-2365.117338999873</v>
          </cell>
          <cell r="AG483">
            <v>-1619.6777790000197</v>
          </cell>
          <cell r="AH483">
            <v>-1393.2975930001121</v>
          </cell>
          <cell r="AI483">
            <v>-902.16082799993455</v>
          </cell>
          <cell r="AJ483">
            <v>-884.99995199998375</v>
          </cell>
          <cell r="AK483">
            <v>-689.98880000005011</v>
          </cell>
          <cell r="AL483">
            <v>-383.45779600006063</v>
          </cell>
          <cell r="AM483">
            <v>-1804.8829000002006</v>
          </cell>
          <cell r="AN483">
            <v>-1511.1078049999196</v>
          </cell>
          <cell r="AO483">
            <v>-2042.0980499999132</v>
          </cell>
          <cell r="AP483">
            <v>-2252.3140479999129</v>
          </cell>
          <cell r="AQ483">
            <v>-1222.8821779999416</v>
          </cell>
          <cell r="AR483">
            <v>-15914.80980999954</v>
          </cell>
          <cell r="AS483">
            <v>-2230.3530150000006</v>
          </cell>
          <cell r="AT483">
            <v>-1695.280286000052</v>
          </cell>
          <cell r="AU483">
            <v>-1036.3472669999464</v>
          </cell>
          <cell r="AV483">
            <v>-635.45430499996291</v>
          </cell>
          <cell r="AW483">
            <v>-957.95944700000109</v>
          </cell>
          <cell r="AX483">
            <v>-741.56227500003297</v>
          </cell>
          <cell r="AY483">
            <v>-619.83238400006667</v>
          </cell>
          <cell r="AZ483">
            <v>-2393.2160639998037</v>
          </cell>
          <cell r="BA483">
            <v>-1162.3938199999975</v>
          </cell>
          <cell r="BB483">
            <v>-1717.8112060000421</v>
          </cell>
          <cell r="BC483">
            <v>-1461.0707360000233</v>
          </cell>
          <cell r="BD483">
            <v>-1263.5290050000185</v>
          </cell>
          <cell r="BE483">
            <v>-16148.982119998895</v>
          </cell>
          <cell r="BF483">
            <v>-1504.1797229999793</v>
          </cell>
          <cell r="BG483">
            <v>-1426.0398730000015</v>
          </cell>
          <cell r="BH483">
            <v>-1227.2037429999909</v>
          </cell>
          <cell r="BI483">
            <v>-879.70422000001417</v>
          </cell>
          <cell r="BJ483">
            <v>-931.58437599998433</v>
          </cell>
          <cell r="BK483">
            <v>-860.51029799995013</v>
          </cell>
          <cell r="BL483">
            <v>-542.35557199991308</v>
          </cell>
          <cell r="BM483">
            <v>-2563.0660490000155</v>
          </cell>
          <cell r="BN483">
            <v>-1634.6099970000214</v>
          </cell>
          <cell r="BO483">
            <v>-1700.8181670000777</v>
          </cell>
          <cell r="BP483">
            <v>-1560.5205110000679</v>
          </cell>
          <cell r="BQ483">
            <v>-1318.3895909999846</v>
          </cell>
          <cell r="BR483">
            <v>-14614.415146999992</v>
          </cell>
          <cell r="BS483">
            <v>-1229.5418770000688</v>
          </cell>
          <cell r="BT483">
            <v>-1370.9206669999985</v>
          </cell>
          <cell r="BU483">
            <v>-1311.3361780000268</v>
          </cell>
          <cell r="BV483">
            <v>-896.39496900001541</v>
          </cell>
          <cell r="BW483">
            <v>-986.61729200003901</v>
          </cell>
          <cell r="BX483">
            <v>-782.149979000038</v>
          </cell>
          <cell r="BY483">
            <v>-546.84884500002954</v>
          </cell>
          <cell r="BZ483">
            <v>-2585.2563959999243</v>
          </cell>
          <cell r="CA483">
            <v>-1513.8242930000415</v>
          </cell>
          <cell r="CB483">
            <v>-1483.0297509999946</v>
          </cell>
          <cell r="CC483">
            <v>-1079.1446169999545</v>
          </cell>
          <cell r="CD483">
            <v>-829.35028299997794</v>
          </cell>
          <cell r="CE483">
            <v>-14629.397432000376</v>
          </cell>
          <cell r="CF483">
            <v>-1276.8513290000265</v>
          </cell>
          <cell r="CG483">
            <v>-1604.188674999983</v>
          </cell>
          <cell r="CH483">
            <v>-1510.7298360001296</v>
          </cell>
          <cell r="CI483">
            <v>-923.20837899995968</v>
          </cell>
          <cell r="CJ483">
            <v>-1335.2950870000059</v>
          </cell>
          <cell r="CK483">
            <v>-874.11916299996665</v>
          </cell>
          <cell r="CL483">
            <v>-924.46056000003591</v>
          </cell>
          <cell r="CM483">
            <v>-2714.9224140000297</v>
          </cell>
          <cell r="CN483">
            <v>-1555.269152999972</v>
          </cell>
          <cell r="CO483">
            <v>-1660.2520829999703</v>
          </cell>
          <cell r="CP483">
            <v>-974.11721200001193</v>
          </cell>
          <cell r="CQ483">
            <v>724.01645899994764</v>
          </cell>
          <cell r="CR483">
            <v>-16444.940925999545</v>
          </cell>
          <cell r="CS483">
            <v>-2470.4027679999708</v>
          </cell>
          <cell r="CT483">
            <v>-121.38254099991173</v>
          </cell>
          <cell r="CU483">
            <v>-1356.8262330000289</v>
          </cell>
          <cell r="CV483">
            <v>-1275.4780579999788</v>
          </cell>
          <cell r="CW483">
            <v>-1457.9795400000876</v>
          </cell>
          <cell r="CX483">
            <v>-957.93555299995933</v>
          </cell>
          <cell r="CY483">
            <v>-279.97861500002909</v>
          </cell>
          <cell r="CZ483">
            <v>-2837.4096579998732</v>
          </cell>
          <cell r="DA483">
            <v>-1375.4738979999674</v>
          </cell>
          <cell r="DB483">
            <v>-1487.3420019999612</v>
          </cell>
          <cell r="DC483">
            <v>-1285.2659919998841</v>
          </cell>
          <cell r="DD483">
            <v>-1539.4660679999506</v>
          </cell>
          <cell r="DE483">
            <v>-19529.910208999179</v>
          </cell>
          <cell r="DF483">
            <v>-1708.8190640000394</v>
          </cell>
          <cell r="DG483">
            <v>-1792.1184750000248</v>
          </cell>
          <cell r="DH483">
            <v>-1428.1563639999367</v>
          </cell>
          <cell r="DI483">
            <v>-1419.3559649999952</v>
          </cell>
          <cell r="DJ483">
            <v>-1351.7868520000484</v>
          </cell>
          <cell r="DK483">
            <v>-1008.6897840000456</v>
          </cell>
          <cell r="DL483">
            <v>-1309.4218119999859</v>
          </cell>
          <cell r="DM483">
            <v>-2868.4493080000393</v>
          </cell>
          <cell r="DN483">
            <v>-1447.0493439999409</v>
          </cell>
          <cell r="DO483">
            <v>-1680.7689610001398</v>
          </cell>
          <cell r="DP483">
            <v>-1912.3582870000391</v>
          </cell>
          <cell r="DQ483">
            <v>-1602.9359930000501</v>
          </cell>
          <cell r="DR483">
            <v>-17691.742851000279</v>
          </cell>
          <cell r="DS483">
            <v>-1652.8029099999694</v>
          </cell>
          <cell r="DT483">
            <v>-1823.4189620001707</v>
          </cell>
          <cell r="DU483">
            <v>-1360.5063330000266</v>
          </cell>
          <cell r="DV483">
            <v>-1478.4805719999131</v>
          </cell>
          <cell r="DW483">
            <v>-1500.5711569999112</v>
          </cell>
          <cell r="DX483">
            <v>-1204.3019110001624</v>
          </cell>
          <cell r="DY483">
            <v>-1177.5346210001735</v>
          </cell>
          <cell r="DZ483">
            <v>-2477.2239609999815</v>
          </cell>
          <cell r="EA483">
            <v>329.26070500008063</v>
          </cell>
          <cell r="EB483">
            <v>-1915.0137700000196</v>
          </cell>
          <cell r="EC483">
            <v>-1789.7251410000026</v>
          </cell>
          <cell r="ED483">
            <v>-1641.4242179999128</v>
          </cell>
        </row>
        <row r="484">
          <cell r="C484" t="str">
            <v>Naughton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-37.635620000015479</v>
          </cell>
          <cell r="K484">
            <v>-75.441456000000471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-34</v>
          </cell>
          <cell r="S484">
            <v>0</v>
          </cell>
          <cell r="T484">
            <v>0</v>
          </cell>
          <cell r="U484">
            <v>0</v>
          </cell>
          <cell r="V484">
            <v>-17</v>
          </cell>
          <cell r="W484">
            <v>-17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-8.5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-8.5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-413.65158000029624</v>
          </cell>
          <cell r="AS484">
            <v>0</v>
          </cell>
          <cell r="AT484">
            <v>-8.5</v>
          </cell>
          <cell r="AU484">
            <v>-25.5</v>
          </cell>
          <cell r="AV484">
            <v>-282.61478000000352</v>
          </cell>
          <cell r="AW484">
            <v>-71.536800000001676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-17</v>
          </cell>
          <cell r="BC484">
            <v>-8.5</v>
          </cell>
          <cell r="BD484">
            <v>0</v>
          </cell>
          <cell r="BE484">
            <v>-2404.408070000005</v>
          </cell>
          <cell r="BF484">
            <v>-281.71226600000227</v>
          </cell>
          <cell r="BG484">
            <v>-339.7644500000024</v>
          </cell>
          <cell r="BH484">
            <v>-168.03916500000923</v>
          </cell>
          <cell r="BI484">
            <v>-116.05575399999361</v>
          </cell>
          <cell r="BJ484">
            <v>-41.263420000002952</v>
          </cell>
          <cell r="BK484">
            <v>-76.58684699999867</v>
          </cell>
          <cell r="BL484">
            <v>-135.84624300000723</v>
          </cell>
          <cell r="BM484">
            <v>-320.18277400000079</v>
          </cell>
          <cell r="BN484">
            <v>-194.91654199999175</v>
          </cell>
          <cell r="BO484">
            <v>-200.40406600001734</v>
          </cell>
          <cell r="BP484">
            <v>-290.8931709999888</v>
          </cell>
          <cell r="BQ484">
            <v>-238.74337199999718</v>
          </cell>
          <cell r="BR484">
            <v>-2250.2987230001017</v>
          </cell>
          <cell r="BS484">
            <v>-203.39974199999415</v>
          </cell>
          <cell r="BT484">
            <v>-371.60750499999267</v>
          </cell>
          <cell r="BU484">
            <v>-169.39866299998539</v>
          </cell>
          <cell r="BV484">
            <v>-72.899474999991071</v>
          </cell>
          <cell r="BW484">
            <v>-122.54239399999642</v>
          </cell>
          <cell r="BX484">
            <v>-108.05431799999496</v>
          </cell>
          <cell r="BY484">
            <v>-150.75918599999568</v>
          </cell>
          <cell r="BZ484">
            <v>-306.99950400000671</v>
          </cell>
          <cell r="CA484">
            <v>-169.85953600000357</v>
          </cell>
          <cell r="CB484">
            <v>-238.05884899999364</v>
          </cell>
          <cell r="CC484">
            <v>-149.28065799998876</v>
          </cell>
          <cell r="CD484">
            <v>-187.43889299999864</v>
          </cell>
          <cell r="CE484">
            <v>-2372.3949199999915</v>
          </cell>
          <cell r="CF484">
            <v>-132.49656499999401</v>
          </cell>
          <cell r="CG484">
            <v>-360.98676800000248</v>
          </cell>
          <cell r="CH484">
            <v>-213.82801600001403</v>
          </cell>
          <cell r="CI484">
            <v>-137.9821809999994</v>
          </cell>
          <cell r="CJ484">
            <v>-219.11141399999906</v>
          </cell>
          <cell r="CK484">
            <v>-125.49194700000226</v>
          </cell>
          <cell r="CL484">
            <v>-115.79501200000232</v>
          </cell>
          <cell r="CM484">
            <v>-382.07830100000137</v>
          </cell>
          <cell r="CN484">
            <v>-172.7992280000035</v>
          </cell>
          <cell r="CO484">
            <v>-331.86294200000702</v>
          </cell>
          <cell r="CP484">
            <v>94.45105400000466</v>
          </cell>
          <cell r="CQ484">
            <v>-274.41359999999986</v>
          </cell>
          <cell r="CR484">
            <v>-3509.4181950001512</v>
          </cell>
          <cell r="CS484">
            <v>-832.11445799999638</v>
          </cell>
          <cell r="CT484">
            <v>640.10984400000598</v>
          </cell>
          <cell r="CU484">
            <v>-332.87253000000783</v>
          </cell>
          <cell r="CV484">
            <v>-261.53538299998036</v>
          </cell>
          <cell r="CW484">
            <v>-247.84118400000443</v>
          </cell>
          <cell r="CX484">
            <v>-274.0046399999992</v>
          </cell>
          <cell r="CY484">
            <v>-140.87643200001912</v>
          </cell>
          <cell r="CZ484">
            <v>-438.15920900000492</v>
          </cell>
          <cell r="DA484">
            <v>-278.54067100000975</v>
          </cell>
          <cell r="DB484">
            <v>-388.87585500000569</v>
          </cell>
          <cell r="DC484">
            <v>-533.81001499999547</v>
          </cell>
          <cell r="DD484">
            <v>-420.89766200000304</v>
          </cell>
          <cell r="DE484">
            <v>-3964.4351890003309</v>
          </cell>
          <cell r="DF484">
            <v>-472.13728900000569</v>
          </cell>
          <cell r="DG484">
            <v>-324.67368000000715</v>
          </cell>
          <cell r="DH484">
            <v>-326.87731700000586</v>
          </cell>
          <cell r="DI484">
            <v>-257.79061799999909</v>
          </cell>
          <cell r="DJ484">
            <v>-274.09157899999991</v>
          </cell>
          <cell r="DK484">
            <v>-206.96003499999642</v>
          </cell>
          <cell r="DL484">
            <v>-261.22588000001269</v>
          </cell>
          <cell r="DM484">
            <v>-451.56357100000605</v>
          </cell>
          <cell r="DN484">
            <v>-193.37204200000269</v>
          </cell>
          <cell r="DO484">
            <v>-472.24492900000769</v>
          </cell>
          <cell r="DP484">
            <v>-302.85978700002306</v>
          </cell>
          <cell r="DQ484">
            <v>-420.63846200000262</v>
          </cell>
          <cell r="DR484">
            <v>-3646.0850959999952</v>
          </cell>
          <cell r="DS484">
            <v>-519.51427900000999</v>
          </cell>
          <cell r="DT484">
            <v>-283.69028400001116</v>
          </cell>
          <cell r="DU484">
            <v>-399.77110100002028</v>
          </cell>
          <cell r="DV484">
            <v>-281.65069399999629</v>
          </cell>
          <cell r="DW484">
            <v>-156.21104400001059</v>
          </cell>
          <cell r="DX484">
            <v>-299.3991600000154</v>
          </cell>
          <cell r="DY484">
            <v>-260.22609700000612</v>
          </cell>
          <cell r="DZ484">
            <v>-348.75148700000136</v>
          </cell>
          <cell r="EA484">
            <v>14.784321999992244</v>
          </cell>
          <cell r="EB484">
            <v>-253.24494299999787</v>
          </cell>
          <cell r="EC484">
            <v>-354.39967600000091</v>
          </cell>
          <cell r="ED484">
            <v>-504.01065300000482</v>
          </cell>
        </row>
        <row r="485">
          <cell r="C485" t="str">
            <v>Wyodak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-34.000010000076145</v>
          </cell>
          <cell r="AS485">
            <v>0</v>
          </cell>
          <cell r="AT485">
            <v>0</v>
          </cell>
          <cell r="AU485">
            <v>0</v>
          </cell>
          <cell r="AV485">
            <v>-34.000009999988833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-51</v>
          </cell>
          <cell r="BF485">
            <v>0</v>
          </cell>
          <cell r="BG485">
            <v>0</v>
          </cell>
          <cell r="BH485">
            <v>-17</v>
          </cell>
          <cell r="BI485">
            <v>-17</v>
          </cell>
          <cell r="BJ485">
            <v>-17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-3.214949999935925</v>
          </cell>
          <cell r="CF485">
            <v>0</v>
          </cell>
          <cell r="CG485">
            <v>0</v>
          </cell>
          <cell r="CH485">
            <v>-3.2149499999941327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-51</v>
          </cell>
          <cell r="DS485">
            <v>0</v>
          </cell>
          <cell r="DT485">
            <v>0</v>
          </cell>
          <cell r="DU485">
            <v>0</v>
          </cell>
          <cell r="DV485">
            <v>-51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Ramp Loss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A488" t="str">
            <v>Total Coal Generation</v>
          </cell>
          <cell r="F488">
            <v>-3465.8548310003243</v>
          </cell>
          <cell r="G488">
            <v>-3501.3465419998392</v>
          </cell>
          <cell r="H488">
            <v>-2737.3060049996711</v>
          </cell>
          <cell r="I488">
            <v>-3438.9641040000133</v>
          </cell>
          <cell r="J488">
            <v>-3252.267119999975</v>
          </cell>
          <cell r="K488">
            <v>-3395.0867059999146</v>
          </cell>
          <cell r="L488">
            <v>-1883.0810740003362</v>
          </cell>
          <cell r="M488">
            <v>-3518.9386620000005</v>
          </cell>
          <cell r="N488">
            <v>-3978.1870470000431</v>
          </cell>
          <cell r="O488">
            <v>-4566.5442579998635</v>
          </cell>
          <cell r="P488">
            <v>-3967.9281540000811</v>
          </cell>
          <cell r="Q488">
            <v>-2375.569466999732</v>
          </cell>
          <cell r="R488">
            <v>-42088.799189001322</v>
          </cell>
          <cell r="S488">
            <v>-2951.5324389999732</v>
          </cell>
          <cell r="T488">
            <v>-3007.907184000127</v>
          </cell>
          <cell r="U488">
            <v>-2602.7861839998513</v>
          </cell>
          <cell r="V488">
            <v>-3398.0452440003864</v>
          </cell>
          <cell r="W488">
            <v>-3792.9700190005824</v>
          </cell>
          <cell r="X488">
            <v>-3743.7426119996235</v>
          </cell>
          <cell r="Y488">
            <v>-1544.9349680002779</v>
          </cell>
          <cell r="Z488">
            <v>-3654.2312790001743</v>
          </cell>
          <cell r="AA488">
            <v>-4388.8619949999265</v>
          </cell>
          <cell r="AB488">
            <v>-4206.9057589997537</v>
          </cell>
          <cell r="AC488">
            <v>-4129.7847869996913</v>
          </cell>
          <cell r="AD488">
            <v>-4667.0967190004885</v>
          </cell>
          <cell r="AE488">
            <v>-38149.573114991188</v>
          </cell>
          <cell r="AF488">
            <v>-3837.5772459995933</v>
          </cell>
          <cell r="AG488">
            <v>-2202.5967999999411</v>
          </cell>
          <cell r="AH488">
            <v>-2748.9813520004973</v>
          </cell>
          <cell r="AI488">
            <v>-3520.9294119998813</v>
          </cell>
          <cell r="AJ488">
            <v>-3343.5226960000582</v>
          </cell>
          <cell r="AK488">
            <v>-3543.3232820001431</v>
          </cell>
          <cell r="AL488">
            <v>-1791.0114730000496</v>
          </cell>
          <cell r="AM488">
            <v>-3595.1467229998671</v>
          </cell>
          <cell r="AN488">
            <v>-4697.2343989997171</v>
          </cell>
          <cell r="AO488">
            <v>-3627.1446890002117</v>
          </cell>
          <cell r="AP488">
            <v>-3270.2411509999074</v>
          </cell>
          <cell r="AQ488">
            <v>-1971.8638919992372</v>
          </cell>
          <cell r="AR488">
            <v>-45857.580126002431</v>
          </cell>
          <cell r="AS488">
            <v>-4751.2509830002673</v>
          </cell>
          <cell r="AT488">
            <v>-4051.0598260001279</v>
          </cell>
          <cell r="AU488">
            <v>-2613.064600000158</v>
          </cell>
          <cell r="AV488">
            <v>-3519.079575000098</v>
          </cell>
          <cell r="AW488">
            <v>-3591.9554940001108</v>
          </cell>
          <cell r="AX488">
            <v>-3640.3449389999732</v>
          </cell>
          <cell r="AY488">
            <v>-1427.2023940002546</v>
          </cell>
          <cell r="AZ488">
            <v>-4424.4206269998103</v>
          </cell>
          <cell r="BA488">
            <v>-4391.7450059996918</v>
          </cell>
          <cell r="BB488">
            <v>-4523.143833999522</v>
          </cell>
          <cell r="BC488">
            <v>-4407.4007569998503</v>
          </cell>
          <cell r="BD488">
            <v>-4516.9120910000056</v>
          </cell>
          <cell r="BE488">
            <v>-49611.376061994582</v>
          </cell>
          <cell r="BF488">
            <v>-4574.4377929996699</v>
          </cell>
          <cell r="BG488">
            <v>-4002.1530139995739</v>
          </cell>
          <cell r="BH488">
            <v>-4288.6126680001616</v>
          </cell>
          <cell r="BI488">
            <v>-3999.7826700001024</v>
          </cell>
          <cell r="BJ488">
            <v>-3458.4759789998643</v>
          </cell>
          <cell r="BK488">
            <v>-3949.1826490000822</v>
          </cell>
          <cell r="BL488">
            <v>-1604.8086699997075</v>
          </cell>
          <cell r="BM488">
            <v>-4409.400573999621</v>
          </cell>
          <cell r="BN488">
            <v>-4897.1895380001515</v>
          </cell>
          <cell r="BO488">
            <v>-4679.2991500003263</v>
          </cell>
          <cell r="BP488">
            <v>-4761.5614959988743</v>
          </cell>
          <cell r="BQ488">
            <v>-4986.4718610001728</v>
          </cell>
          <cell r="BR488">
            <v>-48225.709470000118</v>
          </cell>
          <cell r="BS488">
            <v>-4164.8792090001516</v>
          </cell>
          <cell r="BT488">
            <v>-3983.1429609996267</v>
          </cell>
          <cell r="BU488">
            <v>-4314.22753299959</v>
          </cell>
          <cell r="BV488">
            <v>-3814.1544079997111</v>
          </cell>
          <cell r="BW488">
            <v>-3645.4065780001692</v>
          </cell>
          <cell r="BX488">
            <v>-3384.5763290002942</v>
          </cell>
          <cell r="BY488">
            <v>-1286.3311519999988</v>
          </cell>
          <cell r="BZ488">
            <v>-4489.1874589999206</v>
          </cell>
          <cell r="CA488">
            <v>-4920.7931649996899</v>
          </cell>
          <cell r="CB488">
            <v>-4597.4886999996379</v>
          </cell>
          <cell r="CC488">
            <v>-5168.1867709998041</v>
          </cell>
          <cell r="CD488">
            <v>-4457.3352049998939</v>
          </cell>
          <cell r="CE488">
            <v>-31943.486422996968</v>
          </cell>
          <cell r="CF488">
            <v>-4382.6819649999961</v>
          </cell>
          <cell r="CG488">
            <v>-3545.4927529999986</v>
          </cell>
          <cell r="CH488">
            <v>-2886.6841730000451</v>
          </cell>
          <cell r="CI488">
            <v>-3738.4394940002821</v>
          </cell>
          <cell r="CJ488">
            <v>-3400.3314379998483</v>
          </cell>
          <cell r="CK488">
            <v>-2794.6311100004241</v>
          </cell>
          <cell r="CL488">
            <v>-1796.1818220005371</v>
          </cell>
          <cell r="CM488">
            <v>-4367.6074560000561</v>
          </cell>
          <cell r="CN488">
            <v>-4306.0336579997092</v>
          </cell>
          <cell r="CO488">
            <v>-4296.54764600005</v>
          </cell>
          <cell r="CP488">
            <v>1458.8496829997748</v>
          </cell>
          <cell r="CQ488">
            <v>2112.295409000013</v>
          </cell>
          <cell r="CR488">
            <v>-33817.397916000336</v>
          </cell>
          <cell r="CS488">
            <v>-6279.9551160000265</v>
          </cell>
          <cell r="CT488">
            <v>-1202.2652119994164</v>
          </cell>
          <cell r="CU488">
            <v>-2749.8551529999822</v>
          </cell>
          <cell r="CV488">
            <v>-2823.4482180001214</v>
          </cell>
          <cell r="CW488">
            <v>-3682.3142800005153</v>
          </cell>
          <cell r="CX488">
            <v>-2466.5892930002883</v>
          </cell>
          <cell r="CY488">
            <v>-482.70669700065628</v>
          </cell>
          <cell r="CZ488">
            <v>-3436.3163970001042</v>
          </cell>
          <cell r="DA488">
            <v>-2735.6284980000928</v>
          </cell>
          <cell r="DB488">
            <v>-3114.6978940004483</v>
          </cell>
          <cell r="DC488">
            <v>-2327.8774279998615</v>
          </cell>
          <cell r="DD488">
            <v>-2515.7437299997546</v>
          </cell>
          <cell r="DE488">
            <v>-35159.866064999253</v>
          </cell>
          <cell r="DF488">
            <v>-2853.9703489998356</v>
          </cell>
          <cell r="DG488">
            <v>-3296.9317929996178</v>
          </cell>
          <cell r="DH488">
            <v>-2977.0853219996206</v>
          </cell>
          <cell r="DI488">
            <v>-2549.0026010000147</v>
          </cell>
          <cell r="DJ488">
            <v>-3796.2654389999807</v>
          </cell>
          <cell r="DK488">
            <v>-2434.6004180000164</v>
          </cell>
          <cell r="DL488">
            <v>-1647.4157209992409</v>
          </cell>
          <cell r="DM488">
            <v>-3452.8233489999548</v>
          </cell>
          <cell r="DN488">
            <v>-2870.5068370006047</v>
          </cell>
          <cell r="DO488">
            <v>-3297.0371920000762</v>
          </cell>
          <cell r="DP488">
            <v>-3326.608725999482</v>
          </cell>
          <cell r="DQ488">
            <v>-2657.6183180003427</v>
          </cell>
          <cell r="DR488">
            <v>-32796.537457998842</v>
          </cell>
          <cell r="DS488">
            <v>-2690.9783620000817</v>
          </cell>
          <cell r="DT488">
            <v>-3231.0742259998806</v>
          </cell>
          <cell r="DU488">
            <v>-2820.4324819999747</v>
          </cell>
          <cell r="DV488">
            <v>-3753.4089919999242</v>
          </cell>
          <cell r="DW488">
            <v>-3387.3608169998042</v>
          </cell>
          <cell r="DX488">
            <v>-2018.5627409997396</v>
          </cell>
          <cell r="DY488">
            <v>-1507.0320270000957</v>
          </cell>
          <cell r="DZ488">
            <v>-3096.4995849998668</v>
          </cell>
          <cell r="EA488">
            <v>-591.99702899996191</v>
          </cell>
          <cell r="EB488">
            <v>-3662.5491359997541</v>
          </cell>
          <cell r="EC488">
            <v>-3459.3588950000703</v>
          </cell>
          <cell r="ED488">
            <v>-2577.2831660001539</v>
          </cell>
        </row>
        <row r="490">
          <cell r="A490" t="str">
            <v>Gas Generation</v>
          </cell>
        </row>
        <row r="491">
          <cell r="C491" t="str">
            <v>Chehalis</v>
          </cell>
          <cell r="F491">
            <v>-596.26329999999143</v>
          </cell>
          <cell r="G491">
            <v>-25.5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-8.5</v>
          </cell>
          <cell r="O491">
            <v>-17</v>
          </cell>
          <cell r="P491">
            <v>0</v>
          </cell>
          <cell r="Q491">
            <v>-657.08202999999048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-86.506319999927655</v>
          </cell>
          <cell r="AS491">
            <v>0</v>
          </cell>
          <cell r="AT491">
            <v>0</v>
          </cell>
          <cell r="AU491">
            <v>0</v>
          </cell>
          <cell r="AV491">
            <v>-51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-35.506319999985863</v>
          </cell>
          <cell r="BB491">
            <v>0</v>
          </cell>
          <cell r="BC491">
            <v>0</v>
          </cell>
          <cell r="BD491">
            <v>0</v>
          </cell>
          <cell r="BE491">
            <v>-158.51821999996901</v>
          </cell>
          <cell r="BF491">
            <v>-25.5</v>
          </cell>
          <cell r="BG491">
            <v>0</v>
          </cell>
          <cell r="BH491">
            <v>0</v>
          </cell>
          <cell r="BI491">
            <v>-107.51821999996901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-25.5</v>
          </cell>
          <cell r="BO491">
            <v>0</v>
          </cell>
          <cell r="BP491">
            <v>0</v>
          </cell>
          <cell r="BQ491">
            <v>0</v>
          </cell>
          <cell r="BR491">
            <v>-988.69408999965526</v>
          </cell>
          <cell r="BS491">
            <v>-246.58960000000661</v>
          </cell>
          <cell r="BT491">
            <v>0</v>
          </cell>
          <cell r="BU491">
            <v>0</v>
          </cell>
          <cell r="BV491">
            <v>-108.168880000012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-29.58707000000868</v>
          </cell>
          <cell r="CB491">
            <v>0</v>
          </cell>
          <cell r="CC491">
            <v>0</v>
          </cell>
          <cell r="CD491">
            <v>-604.34853999997722</v>
          </cell>
          <cell r="CE491">
            <v>-885.09339999989606</v>
          </cell>
          <cell r="CF491">
            <v>-672.47023000003537</v>
          </cell>
          <cell r="CG491">
            <v>0</v>
          </cell>
          <cell r="CH491">
            <v>0</v>
          </cell>
          <cell r="CI491">
            <v>-240.28369999997085</v>
          </cell>
          <cell r="CJ491">
            <v>0</v>
          </cell>
          <cell r="CK491">
            <v>0</v>
          </cell>
          <cell r="CL491">
            <v>0</v>
          </cell>
          <cell r="CM491">
            <v>-42.5</v>
          </cell>
          <cell r="CN491">
            <v>-285.02731999999378</v>
          </cell>
          <cell r="CO491">
            <v>0</v>
          </cell>
          <cell r="CP491">
            <v>278.29816000000574</v>
          </cell>
          <cell r="CQ491">
            <v>76.889690000039991</v>
          </cell>
          <cell r="CR491">
            <v>-1182.4829599999357</v>
          </cell>
          <cell r="CS491">
            <v>-823.55157000001054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-358.93139000004157</v>
          </cell>
          <cell r="DB491">
            <v>0</v>
          </cell>
          <cell r="DC491">
            <v>0</v>
          </cell>
          <cell r="DD491">
            <v>0</v>
          </cell>
          <cell r="DE491">
            <v>-850.57397000002675</v>
          </cell>
          <cell r="DF491">
            <v>0</v>
          </cell>
          <cell r="DG491">
            <v>0</v>
          </cell>
          <cell r="DH491">
            <v>0</v>
          </cell>
          <cell r="DI491">
            <v>-280.81011000002036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-569.76386000000639</v>
          </cell>
          <cell r="DO491">
            <v>0</v>
          </cell>
          <cell r="DP491">
            <v>0</v>
          </cell>
          <cell r="DQ491">
            <v>0</v>
          </cell>
          <cell r="DR491">
            <v>97.600760000001173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-180.43786000000546</v>
          </cell>
          <cell r="EA491">
            <v>278.03862000000663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Cholla - Gas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Currant Creek</v>
          </cell>
          <cell r="F493">
            <v>-6.3558240000274964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-390.58708099997602</v>
          </cell>
          <cell r="L493">
            <v>-21.490419999987353</v>
          </cell>
          <cell r="M493">
            <v>-2.5337050000089221</v>
          </cell>
          <cell r="N493">
            <v>-41.903219000028912</v>
          </cell>
          <cell r="O493">
            <v>-47.887159999983851</v>
          </cell>
          <cell r="P493">
            <v>-5.5340679999999338</v>
          </cell>
          <cell r="Q493">
            <v>-13.4053329999997</v>
          </cell>
          <cell r="R493">
            <v>-52.942780999932438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-20.489468000014313</v>
          </cell>
          <cell r="Z493">
            <v>-5.887732999981381</v>
          </cell>
          <cell r="AA493">
            <v>-8.5</v>
          </cell>
          <cell r="AB493">
            <v>-3.9765219999826513</v>
          </cell>
          <cell r="AC493">
            <v>0</v>
          </cell>
          <cell r="AD493">
            <v>-14.089057999954093</v>
          </cell>
          <cell r="AE493">
            <v>-42.644478000001982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-4</v>
          </cell>
          <cell r="AM493">
            <v>-5.0386290000169538</v>
          </cell>
          <cell r="AN493">
            <v>-33.605849000043236</v>
          </cell>
          <cell r="AO493">
            <v>0</v>
          </cell>
          <cell r="AP493">
            <v>0</v>
          </cell>
          <cell r="AQ493">
            <v>0</v>
          </cell>
          <cell r="AR493">
            <v>-623.0550999995321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-4.3609500000020489</v>
          </cell>
          <cell r="AZ493">
            <v>-22.952133000013418</v>
          </cell>
          <cell r="BA493">
            <v>-176.19904599996516</v>
          </cell>
          <cell r="BB493">
            <v>-164.09640999999829</v>
          </cell>
          <cell r="BC493">
            <v>0</v>
          </cell>
          <cell r="BD493">
            <v>-255.44656099996064</v>
          </cell>
          <cell r="BE493">
            <v>-190.09231400000863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0.58201199996983632</v>
          </cell>
          <cell r="BM493">
            <v>-10.588138999999501</v>
          </cell>
          <cell r="BN493">
            <v>-27.669679999991786</v>
          </cell>
          <cell r="BO493">
            <v>-108.88607600005344</v>
          </cell>
          <cell r="BP493">
            <v>0</v>
          </cell>
          <cell r="BQ493">
            <v>-43.53043099999195</v>
          </cell>
          <cell r="BR493">
            <v>-663.38045600010082</v>
          </cell>
          <cell r="BS493">
            <v>-252.69595600001048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1.0224730000481941</v>
          </cell>
          <cell r="BZ493">
            <v>-11.321644000010565</v>
          </cell>
          <cell r="CA493">
            <v>-68.998849000025075</v>
          </cell>
          <cell r="CB493">
            <v>-166.6982699999935</v>
          </cell>
          <cell r="CC493">
            <v>-91.865451999998186</v>
          </cell>
          <cell r="CD493">
            <v>-72.822757999994792</v>
          </cell>
          <cell r="CE493">
            <v>1312.258982000174</v>
          </cell>
          <cell r="CF493">
            <v>-157.74761500000022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0.48736999998800457</v>
          </cell>
          <cell r="CM493">
            <v>-26.493836999987252</v>
          </cell>
          <cell r="CN493">
            <v>-206.78375000000233</v>
          </cell>
          <cell r="CO493">
            <v>-190.64715999999316</v>
          </cell>
          <cell r="CP493">
            <v>0</v>
          </cell>
          <cell r="CQ493">
            <v>1893.4439739999943</v>
          </cell>
          <cell r="CR493">
            <v>-645.95221900008619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-211.84806000004755</v>
          </cell>
          <cell r="DA493">
            <v>-434.10415900003863</v>
          </cell>
          <cell r="DB493">
            <v>0</v>
          </cell>
          <cell r="DC493">
            <v>0</v>
          </cell>
          <cell r="DD493">
            <v>0</v>
          </cell>
          <cell r="DE493">
            <v>-1142.5736529999413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-103.32988999999361</v>
          </cell>
          <cell r="DM493">
            <v>-223.20727100002114</v>
          </cell>
          <cell r="DN493">
            <v>-435.94601000001421</v>
          </cell>
          <cell r="DO493">
            <v>0</v>
          </cell>
          <cell r="DP493">
            <v>0</v>
          </cell>
          <cell r="DQ493">
            <v>-380.09048199997051</v>
          </cell>
          <cell r="DR493">
            <v>-1661.59285799996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-45.194345999974757</v>
          </cell>
          <cell r="DZ493">
            <v>-290.27265400002943</v>
          </cell>
          <cell r="EA493">
            <v>-958.08991300006164</v>
          </cell>
          <cell r="EB493">
            <v>-368.03594499995233</v>
          </cell>
          <cell r="EC493">
            <v>0</v>
          </cell>
          <cell r="ED493">
            <v>0</v>
          </cell>
        </row>
        <row r="494">
          <cell r="C494" t="str">
            <v>Gadsby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50</v>
          </cell>
          <cell r="BF494">
            <v>50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Gadsby CT</v>
          </cell>
          <cell r="F495">
            <v>0</v>
          </cell>
          <cell r="G495">
            <v>0</v>
          </cell>
          <cell r="H495">
            <v>-0.24720800000000054</v>
          </cell>
          <cell r="I495">
            <v>-0.49466899999998759</v>
          </cell>
          <cell r="J495">
            <v>0</v>
          </cell>
          <cell r="K495">
            <v>-1.4843449999998484</v>
          </cell>
          <cell r="L495">
            <v>-2.7214210000020103</v>
          </cell>
          <cell r="M495">
            <v>-23.9419519999974</v>
          </cell>
          <cell r="N495">
            <v>-0.74201300000095216</v>
          </cell>
          <cell r="O495">
            <v>0</v>
          </cell>
          <cell r="P495">
            <v>-10</v>
          </cell>
          <cell r="Q495">
            <v>0</v>
          </cell>
          <cell r="R495">
            <v>-66.132381000003079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-12.088528000003862</v>
          </cell>
          <cell r="Z495">
            <v>-42.822630000002391</v>
          </cell>
          <cell r="AA495">
            <v>-11.221223000002283</v>
          </cell>
          <cell r="AB495">
            <v>0</v>
          </cell>
          <cell r="AC495">
            <v>0</v>
          </cell>
          <cell r="AD495">
            <v>0</v>
          </cell>
          <cell r="AE495">
            <v>-19.235036500002025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9.752662999999302</v>
          </cell>
          <cell r="AM495">
            <v>-19.720399000001635</v>
          </cell>
          <cell r="AN495">
            <v>-8.5253034999986994</v>
          </cell>
          <cell r="AO495">
            <v>-0.74199699999735458</v>
          </cell>
          <cell r="AP495">
            <v>0</v>
          </cell>
          <cell r="AQ495">
            <v>0</v>
          </cell>
          <cell r="AR495">
            <v>-20.247334000014234</v>
          </cell>
          <cell r="AS495">
            <v>0</v>
          </cell>
          <cell r="AT495">
            <v>-10</v>
          </cell>
          <cell r="AU495">
            <v>0</v>
          </cell>
          <cell r="AV495">
            <v>-10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-0.24733399999968242</v>
          </cell>
          <cell r="BC495">
            <v>0</v>
          </cell>
          <cell r="BD495">
            <v>0</v>
          </cell>
          <cell r="BE495">
            <v>-76.88273450001725</v>
          </cell>
          <cell r="BF495">
            <v>20</v>
          </cell>
          <cell r="BG495">
            <v>0</v>
          </cell>
          <cell r="BH495">
            <v>0</v>
          </cell>
          <cell r="BI495">
            <v>10</v>
          </cell>
          <cell r="BJ495">
            <v>-6.1834920000001148</v>
          </cell>
          <cell r="BK495">
            <v>19.01092399999834</v>
          </cell>
          <cell r="BL495">
            <v>-0.24732999999832828</v>
          </cell>
          <cell r="BM495">
            <v>-75.42116100000203</v>
          </cell>
          <cell r="BN495">
            <v>-33.167429500001163</v>
          </cell>
          <cell r="BO495">
            <v>-20.874245999999403</v>
          </cell>
          <cell r="BP495">
            <v>10</v>
          </cell>
          <cell r="BQ495">
            <v>0</v>
          </cell>
          <cell r="BR495">
            <v>-210.5362825000193</v>
          </cell>
          <cell r="BS495">
            <v>10</v>
          </cell>
          <cell r="BT495">
            <v>0</v>
          </cell>
          <cell r="BU495">
            <v>0</v>
          </cell>
          <cell r="BV495">
            <v>-23.657297000001563</v>
          </cell>
          <cell r="BW495">
            <v>-7.6675500000019383</v>
          </cell>
          <cell r="BX495">
            <v>0</v>
          </cell>
          <cell r="BY495">
            <v>-49.158116500002507</v>
          </cell>
          <cell r="BZ495">
            <v>-105.67192850000356</v>
          </cell>
          <cell r="CA495">
            <v>-24.044605999999476</v>
          </cell>
          <cell r="CB495">
            <v>-29.347694500000216</v>
          </cell>
          <cell r="CC495">
            <v>-0.98909000000276137</v>
          </cell>
          <cell r="CD495">
            <v>20</v>
          </cell>
          <cell r="CE495">
            <v>-55.801462499977788</v>
          </cell>
          <cell r="CF495">
            <v>0</v>
          </cell>
          <cell r="CG495">
            <v>-20</v>
          </cell>
          <cell r="CH495">
            <v>0</v>
          </cell>
          <cell r="CI495">
            <v>0</v>
          </cell>
          <cell r="CJ495">
            <v>-0.24733700000069803</v>
          </cell>
          <cell r="CK495">
            <v>-10</v>
          </cell>
          <cell r="CL495">
            <v>-5.991119999998773</v>
          </cell>
          <cell r="CM495">
            <v>-19.578660499999387</v>
          </cell>
          <cell r="CN495">
            <v>-9.9843449999989389</v>
          </cell>
          <cell r="CO495">
            <v>0</v>
          </cell>
          <cell r="CP495">
            <v>10</v>
          </cell>
          <cell r="CQ495">
            <v>0</v>
          </cell>
          <cell r="CR495">
            <v>60</v>
          </cell>
          <cell r="CS495">
            <v>0</v>
          </cell>
          <cell r="CT495">
            <v>50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-10</v>
          </cell>
          <cell r="DC495">
            <v>0</v>
          </cell>
          <cell r="DD495">
            <v>20</v>
          </cell>
          <cell r="DE495">
            <v>10</v>
          </cell>
          <cell r="DF495">
            <v>0</v>
          </cell>
          <cell r="DG495">
            <v>0</v>
          </cell>
          <cell r="DH495">
            <v>-10</v>
          </cell>
          <cell r="DI495">
            <v>10</v>
          </cell>
          <cell r="DJ495">
            <v>10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-10</v>
          </cell>
          <cell r="DQ495">
            <v>10</v>
          </cell>
          <cell r="DR495">
            <v>-20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-20</v>
          </cell>
          <cell r="ED495">
            <v>0</v>
          </cell>
        </row>
        <row r="496">
          <cell r="C496" t="str">
            <v>Hermiston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-170.75646000006236</v>
          </cell>
          <cell r="AS496">
            <v>0</v>
          </cell>
          <cell r="AT496">
            <v>-17</v>
          </cell>
          <cell r="AU496">
            <v>-25.5</v>
          </cell>
          <cell r="AV496">
            <v>-68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-25.500119999982417</v>
          </cell>
          <cell r="BC496">
            <v>-17.756339999992633</v>
          </cell>
          <cell r="BD496">
            <v>-17</v>
          </cell>
          <cell r="BE496">
            <v>-73.117139999987558</v>
          </cell>
          <cell r="BF496">
            <v>0</v>
          </cell>
          <cell r="BG496">
            <v>-17</v>
          </cell>
          <cell r="BH496">
            <v>-8.5</v>
          </cell>
          <cell r="BI496">
            <v>-30.617139999987558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-17</v>
          </cell>
          <cell r="BP496">
            <v>0</v>
          </cell>
          <cell r="BQ496">
            <v>0</v>
          </cell>
          <cell r="BR496">
            <v>-97.202939999988303</v>
          </cell>
          <cell r="BS496">
            <v>0</v>
          </cell>
          <cell r="BT496">
            <v>-8.5</v>
          </cell>
          <cell r="BU496">
            <v>0</v>
          </cell>
          <cell r="BV496">
            <v>-56.584150000009686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-32.118789999978617</v>
          </cell>
          <cell r="CC496">
            <v>0</v>
          </cell>
          <cell r="CD496">
            <v>0</v>
          </cell>
          <cell r="CE496">
            <v>-196.9197400000412</v>
          </cell>
          <cell r="CF496">
            <v>0</v>
          </cell>
          <cell r="CG496">
            <v>-51.216160000010859</v>
          </cell>
          <cell r="CH496">
            <v>-38.789100000023609</v>
          </cell>
          <cell r="CI496">
            <v>-42.5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-8.5</v>
          </cell>
          <cell r="CO496">
            <v>0</v>
          </cell>
          <cell r="CP496">
            <v>-8.5</v>
          </cell>
          <cell r="CQ496">
            <v>-47.414480000006733</v>
          </cell>
          <cell r="CR496">
            <v>-526.22779000014998</v>
          </cell>
          <cell r="CS496">
            <v>-27.5230000000156</v>
          </cell>
          <cell r="CT496">
            <v>71.727860000013607</v>
          </cell>
          <cell r="CU496">
            <v>-70.650259999994887</v>
          </cell>
          <cell r="CV496">
            <v>-40.008359999992535</v>
          </cell>
          <cell r="CW496">
            <v>0</v>
          </cell>
          <cell r="CX496">
            <v>-8.5</v>
          </cell>
          <cell r="CY496">
            <v>0</v>
          </cell>
          <cell r="CZ496">
            <v>-3.7448299999814481</v>
          </cell>
          <cell r="DA496">
            <v>-42.504519999987679</v>
          </cell>
          <cell r="DB496">
            <v>-51.258809999999357</v>
          </cell>
          <cell r="DC496">
            <v>-211.83692999999039</v>
          </cell>
          <cell r="DD496">
            <v>-141.92893999998341</v>
          </cell>
          <cell r="DE496">
            <v>-2412.9302299998235</v>
          </cell>
          <cell r="DF496">
            <v>-94.026119999994989</v>
          </cell>
          <cell r="DG496">
            <v>-86.53935000000638</v>
          </cell>
          <cell r="DH496">
            <v>-107.04067000001669</v>
          </cell>
          <cell r="DI496">
            <v>-1749.226880000002</v>
          </cell>
          <cell r="DJ496">
            <v>0</v>
          </cell>
          <cell r="DK496">
            <v>-8.5</v>
          </cell>
          <cell r="DL496">
            <v>0</v>
          </cell>
          <cell r="DM496">
            <v>-8.5</v>
          </cell>
          <cell r="DN496">
            <v>-76.672259999992093</v>
          </cell>
          <cell r="DO496">
            <v>-52.391260000003967</v>
          </cell>
          <cell r="DP496">
            <v>-144.45300000000861</v>
          </cell>
          <cell r="DQ496">
            <v>-85.580690000002505</v>
          </cell>
          <cell r="DR496">
            <v>-739.68803999945521</v>
          </cell>
          <cell r="DS496">
            <v>-78.313930000003893</v>
          </cell>
          <cell r="DT496">
            <v>-150.26879999999073</v>
          </cell>
          <cell r="DU496">
            <v>-102.69064000001526</v>
          </cell>
          <cell r="DV496">
            <v>-49.426719999988563</v>
          </cell>
          <cell r="DW496">
            <v>0</v>
          </cell>
          <cell r="DX496">
            <v>0</v>
          </cell>
          <cell r="DY496">
            <v>0</v>
          </cell>
          <cell r="DZ496">
            <v>-2.4694300000264775</v>
          </cell>
          <cell r="EA496">
            <v>-66.919750000000931</v>
          </cell>
          <cell r="EB496">
            <v>-144.84010000000126</v>
          </cell>
          <cell r="EC496">
            <v>-66.432130000001052</v>
          </cell>
          <cell r="ED496">
            <v>-78.326540000009118</v>
          </cell>
        </row>
        <row r="497">
          <cell r="C497" t="str">
            <v>Lake Side 1</v>
          </cell>
          <cell r="F497">
            <v>0</v>
          </cell>
          <cell r="G497">
            <v>0</v>
          </cell>
          <cell r="H497">
            <v>-177.18476999999257</v>
          </cell>
          <cell r="I497">
            <v>-177.37057999998797</v>
          </cell>
          <cell r="J497">
            <v>-137.85593000001973</v>
          </cell>
          <cell r="K497">
            <v>-360.68236999999499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-701.2828600006178</v>
          </cell>
          <cell r="S497">
            <v>0</v>
          </cell>
          <cell r="T497">
            <v>0</v>
          </cell>
          <cell r="U497">
            <v>-178.74734000000171</v>
          </cell>
          <cell r="V497">
            <v>-229.5</v>
          </cell>
          <cell r="W497">
            <v>-153.0000299999956</v>
          </cell>
          <cell r="X497">
            <v>-140.0354899999802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-1247.498239999637</v>
          </cell>
          <cell r="AS497">
            <v>-8.5002399999648333</v>
          </cell>
          <cell r="AT497">
            <v>-68.989300000015646</v>
          </cell>
          <cell r="AU497">
            <v>0</v>
          </cell>
          <cell r="AV497">
            <v>-452.37991000001784</v>
          </cell>
          <cell r="AW497">
            <v>-173.99082000000635</v>
          </cell>
          <cell r="AX497">
            <v>0</v>
          </cell>
          <cell r="AY497">
            <v>0</v>
          </cell>
          <cell r="AZ497">
            <v>0</v>
          </cell>
          <cell r="BA497">
            <v>-203.99550000001909</v>
          </cell>
          <cell r="BB497">
            <v>-230.16508000000613</v>
          </cell>
          <cell r="BC497">
            <v>-49.167879999964498</v>
          </cell>
          <cell r="BD497">
            <v>-60.30950999999186</v>
          </cell>
          <cell r="BE497">
            <v>-659.70354000013322</v>
          </cell>
          <cell r="BF497">
            <v>0</v>
          </cell>
          <cell r="BG497">
            <v>-34</v>
          </cell>
          <cell r="BH497">
            <v>-17</v>
          </cell>
          <cell r="BI497">
            <v>-310.33582999999635</v>
          </cell>
          <cell r="BJ497">
            <v>-204.86770999999135</v>
          </cell>
          <cell r="BK497">
            <v>0</v>
          </cell>
          <cell r="BL497">
            <v>0</v>
          </cell>
          <cell r="BM497">
            <v>0</v>
          </cell>
          <cell r="BN497">
            <v>-25.5</v>
          </cell>
          <cell r="BO497">
            <v>-59.5</v>
          </cell>
          <cell r="BP497">
            <v>-8.5</v>
          </cell>
          <cell r="BQ497">
            <v>0</v>
          </cell>
          <cell r="BR497">
            <v>-1132.5153600005433</v>
          </cell>
          <cell r="BS497">
            <v>0</v>
          </cell>
          <cell r="BT497">
            <v>-17</v>
          </cell>
          <cell r="BU497">
            <v>-124.23412999999709</v>
          </cell>
          <cell r="BV497">
            <v>-460.94998000003397</v>
          </cell>
          <cell r="BW497">
            <v>-293.24652000001515</v>
          </cell>
          <cell r="BX497">
            <v>-134.64533000002848</v>
          </cell>
          <cell r="BY497">
            <v>0</v>
          </cell>
          <cell r="BZ497">
            <v>0</v>
          </cell>
          <cell r="CA497">
            <v>0</v>
          </cell>
          <cell r="CB497">
            <v>-84.75622999999905</v>
          </cell>
          <cell r="CC497">
            <v>-9.1831700000329874</v>
          </cell>
          <cell r="CD497">
            <v>-8.5</v>
          </cell>
          <cell r="CE497">
            <v>-552.87430999986827</v>
          </cell>
          <cell r="CF497">
            <v>-42.5</v>
          </cell>
          <cell r="CG497">
            <v>-639.64775000000373</v>
          </cell>
          <cell r="CH497">
            <v>0</v>
          </cell>
          <cell r="CI497">
            <v>-323</v>
          </cell>
          <cell r="CJ497">
            <v>0</v>
          </cell>
          <cell r="CK497">
            <v>0</v>
          </cell>
          <cell r="CL497">
            <v>0</v>
          </cell>
          <cell r="CM497">
            <v>-25.5</v>
          </cell>
          <cell r="CN497">
            <v>-22.716249999997672</v>
          </cell>
          <cell r="CO497">
            <v>-161.50013000000035</v>
          </cell>
          <cell r="CP497">
            <v>661.98982000001706</v>
          </cell>
          <cell r="CQ497">
            <v>0</v>
          </cell>
          <cell r="CR497">
            <v>-3114.0094600003213</v>
          </cell>
          <cell r="CS497">
            <v>-652.43057999998564</v>
          </cell>
          <cell r="CT497">
            <v>-935.84084000001894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-72.210140000039246</v>
          </cell>
          <cell r="CZ497">
            <v>-118.7290600000415</v>
          </cell>
          <cell r="DA497">
            <v>-443.06289000000106</v>
          </cell>
          <cell r="DB497">
            <v>-402.14420999999857</v>
          </cell>
          <cell r="DC497">
            <v>0</v>
          </cell>
          <cell r="DD497">
            <v>-489.59174000000348</v>
          </cell>
          <cell r="DE497">
            <v>-2373.768609999679</v>
          </cell>
          <cell r="DF497">
            <v>-403.99411999998847</v>
          </cell>
          <cell r="DG497">
            <v>-480.54259000002639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-13.134910000022501</v>
          </cell>
          <cell r="DM497">
            <v>-180.12452999997186</v>
          </cell>
          <cell r="DN497">
            <v>-318.53616999997757</v>
          </cell>
          <cell r="DO497">
            <v>-345.02315999998245</v>
          </cell>
          <cell r="DP497">
            <v>-632.41313000000082</v>
          </cell>
          <cell r="DQ497">
            <v>0</v>
          </cell>
          <cell r="DR497">
            <v>-3842.5700699998997</v>
          </cell>
          <cell r="DS497">
            <v>-439.69709000003058</v>
          </cell>
          <cell r="DT497">
            <v>-325.39272000000346</v>
          </cell>
          <cell r="DU497">
            <v>0</v>
          </cell>
          <cell r="DV497">
            <v>-438.22185000003083</v>
          </cell>
          <cell r="DW497">
            <v>0</v>
          </cell>
          <cell r="DX497">
            <v>0</v>
          </cell>
          <cell r="DY497">
            <v>1.7788300000247546</v>
          </cell>
          <cell r="DZ497">
            <v>-297.10471999994479</v>
          </cell>
          <cell r="EA497">
            <v>-469.68559000000823</v>
          </cell>
          <cell r="EB497">
            <v>-581.53925999999046</v>
          </cell>
          <cell r="EC497">
            <v>-686.59950999997091</v>
          </cell>
          <cell r="ED497">
            <v>-606.10816000000341</v>
          </cell>
        </row>
        <row r="498">
          <cell r="C498" t="str">
            <v>Lake Side 2</v>
          </cell>
          <cell r="F498">
            <v>-178.16597400000319</v>
          </cell>
          <cell r="G498">
            <v>-85.404452999995556</v>
          </cell>
          <cell r="H498">
            <v>-354.6043860000209</v>
          </cell>
          <cell r="I498">
            <v>-444.24064000003273</v>
          </cell>
          <cell r="J498">
            <v>-387.21244399994612</v>
          </cell>
          <cell r="K498">
            <v>-550.39019400003599</v>
          </cell>
          <cell r="L498">
            <v>-84.702210000017658</v>
          </cell>
          <cell r="M498">
            <v>-0.98919600003864616</v>
          </cell>
          <cell r="N498">
            <v>-71.36757999996189</v>
          </cell>
          <cell r="O498">
            <v>-152.53415800002404</v>
          </cell>
          <cell r="P498">
            <v>0</v>
          </cell>
          <cell r="Q498">
            <v>-135.6701699999976</v>
          </cell>
          <cell r="R498">
            <v>-1733.237779000774</v>
          </cell>
          <cell r="S498">
            <v>-175.0107399999979</v>
          </cell>
          <cell r="T498">
            <v>-79.86189000000013</v>
          </cell>
          <cell r="U498">
            <v>-201.43759000004502</v>
          </cell>
          <cell r="V498">
            <v>-408.98755000001984</v>
          </cell>
          <cell r="W498">
            <v>-263.54806000000099</v>
          </cell>
          <cell r="X498">
            <v>-257.83415000000969</v>
          </cell>
          <cell r="Y498">
            <v>-51.479236999934074</v>
          </cell>
          <cell r="Z498">
            <v>-133.90939200000139</v>
          </cell>
          <cell r="AA498">
            <v>-92.787095999985468</v>
          </cell>
          <cell r="AB498">
            <v>-68.38207400002284</v>
          </cell>
          <cell r="AC498">
            <v>0</v>
          </cell>
          <cell r="AD498">
            <v>0</v>
          </cell>
          <cell r="AE498">
            <v>-310.65896099992096</v>
          </cell>
          <cell r="AF498">
            <v>-0.49469000002136454</v>
          </cell>
          <cell r="AG498">
            <v>-0.74190999998245388</v>
          </cell>
          <cell r="AH498">
            <v>-3.6670699999667704</v>
          </cell>
          <cell r="AI498">
            <v>-64.422030000016093</v>
          </cell>
          <cell r="AJ498">
            <v>-61.726020000001881</v>
          </cell>
          <cell r="AK498">
            <v>-51</v>
          </cell>
          <cell r="AL498">
            <v>-4.3905510000186041</v>
          </cell>
          <cell r="AM498">
            <v>-42.528070000000298</v>
          </cell>
          <cell r="AN498">
            <v>-81.441404999932274</v>
          </cell>
          <cell r="AO498">
            <v>-0.2472150000394322</v>
          </cell>
          <cell r="AP498">
            <v>0</v>
          </cell>
          <cell r="AQ498">
            <v>0</v>
          </cell>
          <cell r="AR498">
            <v>-3150.0065899994224</v>
          </cell>
          <cell r="AS498">
            <v>-217.21957000001566</v>
          </cell>
          <cell r="AT498">
            <v>-398.11749999999302</v>
          </cell>
          <cell r="AU498">
            <v>-275.19551000004867</v>
          </cell>
          <cell r="AV498">
            <v>-436.64441999996779</v>
          </cell>
          <cell r="AW498">
            <v>-282.92537299997639</v>
          </cell>
          <cell r="AX498">
            <v>-181.07637999998406</v>
          </cell>
          <cell r="AY498">
            <v>0</v>
          </cell>
          <cell r="AZ498">
            <v>-95.05629899998894</v>
          </cell>
          <cell r="BA498">
            <v>-313.15989800001262</v>
          </cell>
          <cell r="BB498">
            <v>-326.96452000003774</v>
          </cell>
          <cell r="BC498">
            <v>-188.07579999999143</v>
          </cell>
          <cell r="BD498">
            <v>-435.57131999998819</v>
          </cell>
          <cell r="BE498">
            <v>-1917.8126330012456</v>
          </cell>
          <cell r="BF498">
            <v>-106.3674100000062</v>
          </cell>
          <cell r="BG498">
            <v>-77.504029999952763</v>
          </cell>
          <cell r="BH498">
            <v>-168.0980199999758</v>
          </cell>
          <cell r="BI498">
            <v>-399.4127139999764</v>
          </cell>
          <cell r="BJ498">
            <v>-258.33936899993569</v>
          </cell>
          <cell r="BK498">
            <v>-157.63900700001977</v>
          </cell>
          <cell r="BL498">
            <v>-6.5386520000174642</v>
          </cell>
          <cell r="BM498">
            <v>-40.748037000012118</v>
          </cell>
          <cell r="BN498">
            <v>-203.18206800002372</v>
          </cell>
          <cell r="BO498">
            <v>-232.57783599995309</v>
          </cell>
          <cell r="BP498">
            <v>-25.5</v>
          </cell>
          <cell r="BQ498">
            <v>-241.90548999997554</v>
          </cell>
          <cell r="BR498">
            <v>-3997.592550999485</v>
          </cell>
          <cell r="BS498">
            <v>-1141.6663499999559</v>
          </cell>
          <cell r="BT498">
            <v>-250.71490999998059</v>
          </cell>
          <cell r="BU498">
            <v>-259.11411000002408</v>
          </cell>
          <cell r="BV498">
            <v>-482.02214199997252</v>
          </cell>
          <cell r="BW498">
            <v>-329.39226500003133</v>
          </cell>
          <cell r="BX498">
            <v>-221.83782900002552</v>
          </cell>
          <cell r="BY498">
            <v>-49.602033000031952</v>
          </cell>
          <cell r="BZ498">
            <v>-35.927843999990728</v>
          </cell>
          <cell r="CA498">
            <v>-177.41461600002367</v>
          </cell>
          <cell r="CB498">
            <v>-284.06862199999159</v>
          </cell>
          <cell r="CC498">
            <v>-346.39380000001984</v>
          </cell>
          <cell r="CD498">
            <v>-419.43802999996115</v>
          </cell>
          <cell r="CE498">
            <v>-20645.858979999553</v>
          </cell>
          <cell r="CF498">
            <v>-482.66350000002421</v>
          </cell>
          <cell r="CG498">
            <v>-150.68398999999044</v>
          </cell>
          <cell r="CH498">
            <v>-242.93257999996422</v>
          </cell>
          <cell r="CI498">
            <v>-618.30190999998013</v>
          </cell>
          <cell r="CJ498">
            <v>-351.48746999999275</v>
          </cell>
          <cell r="CK498">
            <v>-59.5</v>
          </cell>
          <cell r="CL498">
            <v>0</v>
          </cell>
          <cell r="CM498">
            <v>-68</v>
          </cell>
          <cell r="CN498">
            <v>-331.89983999996912</v>
          </cell>
          <cell r="CO498">
            <v>-338.37606999999844</v>
          </cell>
          <cell r="CP498">
            <v>-9624.4901900000405</v>
          </cell>
          <cell r="CQ498">
            <v>-8377.5234300000011</v>
          </cell>
          <cell r="CR498">
            <v>-1547.801089999266</v>
          </cell>
          <cell r="CS498">
            <v>4656.0111799999722</v>
          </cell>
          <cell r="CT498">
            <v>-3610.0847300000023</v>
          </cell>
          <cell r="CU498">
            <v>-144.67742000002181</v>
          </cell>
          <cell r="CV498">
            <v>-205.3912999999593</v>
          </cell>
          <cell r="CW498">
            <v>-128.17508999997517</v>
          </cell>
          <cell r="CX498">
            <v>-160.96474999998463</v>
          </cell>
          <cell r="CY498">
            <v>-87.808850000030361</v>
          </cell>
          <cell r="CZ498">
            <v>-289.17929000000004</v>
          </cell>
          <cell r="DA498">
            <v>-1129.3044200000004</v>
          </cell>
          <cell r="DB498">
            <v>-215.34968000004301</v>
          </cell>
          <cell r="DC498">
            <v>5.2818199999746867</v>
          </cell>
          <cell r="DD498">
            <v>-238.15856000001077</v>
          </cell>
          <cell r="DE498">
            <v>-2960.2253200002015</v>
          </cell>
          <cell r="DF498">
            <v>-165.01920000003884</v>
          </cell>
          <cell r="DG498">
            <v>-98.423710000002757</v>
          </cell>
          <cell r="DH498">
            <v>-143.48449000000255</v>
          </cell>
          <cell r="DI498">
            <v>-199.55711999995401</v>
          </cell>
          <cell r="DJ498">
            <v>-134.27262000000337</v>
          </cell>
          <cell r="DK498">
            <v>-202.4343200000003</v>
          </cell>
          <cell r="DL498">
            <v>-157.86301999998977</v>
          </cell>
          <cell r="DM498">
            <v>-274.29013999999734</v>
          </cell>
          <cell r="DN498">
            <v>-783.9814400000032</v>
          </cell>
          <cell r="DO498">
            <v>-219.09828999999445</v>
          </cell>
          <cell r="DP498">
            <v>-246.6476299999922</v>
          </cell>
          <cell r="DQ498">
            <v>-335.15334000001894</v>
          </cell>
          <cell r="DR498">
            <v>-6089.9583499999717</v>
          </cell>
          <cell r="DS498">
            <v>-141.53035000001546</v>
          </cell>
          <cell r="DT498">
            <v>-89.202980000001844</v>
          </cell>
          <cell r="DU498">
            <v>-165.06700999999885</v>
          </cell>
          <cell r="DV498">
            <v>-151.32467999996152</v>
          </cell>
          <cell r="DW498">
            <v>-133.16651000001002</v>
          </cell>
          <cell r="DX498">
            <v>-156.97232000000076</v>
          </cell>
          <cell r="DY498">
            <v>-148.91729000001214</v>
          </cell>
          <cell r="DZ498">
            <v>-394.7303799999645</v>
          </cell>
          <cell r="EA498">
            <v>-4097.3454300000449</v>
          </cell>
          <cell r="EB498">
            <v>-374.23239000001922</v>
          </cell>
          <cell r="EC498">
            <v>-139.49056000000564</v>
          </cell>
          <cell r="ED498">
            <v>-97.978450000024168</v>
          </cell>
        </row>
        <row r="499">
          <cell r="C499" t="str">
            <v>Naughton - Gas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A501" t="str">
            <v>Total Gas Generation</v>
          </cell>
          <cell r="F501">
            <v>-780.78509799996391</v>
          </cell>
          <cell r="G501">
            <v>-110.90445299993735</v>
          </cell>
          <cell r="H501">
            <v>-532.0363640000578</v>
          </cell>
          <cell r="I501">
            <v>-622.10588899999857</v>
          </cell>
          <cell r="J501">
            <v>-525.06837400002405</v>
          </cell>
          <cell r="K501">
            <v>-1303.1439899997786</v>
          </cell>
          <cell r="L501">
            <v>-108.91405100002885</v>
          </cell>
          <cell r="M501">
            <v>-27.464853000128642</v>
          </cell>
          <cell r="N501">
            <v>-122.51281199976802</v>
          </cell>
          <cell r="O501">
            <v>-217.42131799994968</v>
          </cell>
          <cell r="P501">
            <v>-15.534067999920808</v>
          </cell>
          <cell r="Q501">
            <v>-806.15753299975768</v>
          </cell>
          <cell r="R501">
            <v>-2553.595800999552</v>
          </cell>
          <cell r="S501">
            <v>-175.01073999993969</v>
          </cell>
          <cell r="T501">
            <v>-79.861890000058338</v>
          </cell>
          <cell r="U501">
            <v>-380.18492999998853</v>
          </cell>
          <cell r="V501">
            <v>-638.48754999996163</v>
          </cell>
          <cell r="W501">
            <v>-416.5480900000548</v>
          </cell>
          <cell r="X501">
            <v>-397.86964000004809</v>
          </cell>
          <cell r="Y501">
            <v>-84.057232999941334</v>
          </cell>
          <cell r="Z501">
            <v>-182.61975500010885</v>
          </cell>
          <cell r="AA501">
            <v>-112.50831900001504</v>
          </cell>
          <cell r="AB501">
            <v>-72.358596000121906</v>
          </cell>
          <cell r="AC501">
            <v>0</v>
          </cell>
          <cell r="AD501">
            <v>-14.089057999895886</v>
          </cell>
          <cell r="AE501">
            <v>-372.53847550041974</v>
          </cell>
          <cell r="AF501">
            <v>-0.49468999996315688</v>
          </cell>
          <cell r="AG501">
            <v>-0.74190999986603856</v>
          </cell>
          <cell r="AH501">
            <v>-3.6670699999667704</v>
          </cell>
          <cell r="AI501">
            <v>-64.422030000016093</v>
          </cell>
          <cell r="AJ501">
            <v>-61.726020000001881</v>
          </cell>
          <cell r="AK501">
            <v>-51</v>
          </cell>
          <cell r="AL501">
            <v>1.3621119998861104</v>
          </cell>
          <cell r="AM501">
            <v>-67.287098000058904</v>
          </cell>
          <cell r="AN501">
            <v>-123.5725575000979</v>
          </cell>
          <cell r="AO501">
            <v>-0.98921200004406273</v>
          </cell>
          <cell r="AP501">
            <v>0</v>
          </cell>
          <cell r="AQ501">
            <v>0</v>
          </cell>
          <cell r="AR501">
            <v>-5298.0700439997017</v>
          </cell>
          <cell r="AS501">
            <v>-225.71981000003871</v>
          </cell>
          <cell r="AT501">
            <v>-494.10679999995045</v>
          </cell>
          <cell r="AU501">
            <v>-300.69551000010688</v>
          </cell>
          <cell r="AV501">
            <v>-1018.0243299999274</v>
          </cell>
          <cell r="AW501">
            <v>-456.91619300004095</v>
          </cell>
          <cell r="AX501">
            <v>-181.07637999998406</v>
          </cell>
          <cell r="AY501">
            <v>-4.3609500001184642</v>
          </cell>
          <cell r="AZ501">
            <v>-118.00843200017698</v>
          </cell>
          <cell r="BA501">
            <v>-728.86076399986632</v>
          </cell>
          <cell r="BB501">
            <v>-746.9734640000388</v>
          </cell>
          <cell r="BC501">
            <v>-255.00001999991946</v>
          </cell>
          <cell r="BD501">
            <v>-768.3273909999989</v>
          </cell>
          <cell r="BE501">
            <v>-3026.1265814993531</v>
          </cell>
          <cell r="BF501">
            <v>-61.867409999947995</v>
          </cell>
          <cell r="BG501">
            <v>-128.50402999995276</v>
          </cell>
          <cell r="BH501">
            <v>-193.5980199999176</v>
          </cell>
          <cell r="BI501">
            <v>-837.88390400004573</v>
          </cell>
          <cell r="BJ501">
            <v>-469.39057100005448</v>
          </cell>
          <cell r="BK501">
            <v>-138.628083000076</v>
          </cell>
          <cell r="BL501">
            <v>-6.2039700001478195</v>
          </cell>
          <cell r="BM501">
            <v>-126.75733699998818</v>
          </cell>
          <cell r="BN501">
            <v>-315.01917750015855</v>
          </cell>
          <cell r="BO501">
            <v>-438.83815800002776</v>
          </cell>
          <cell r="BP501">
            <v>-24</v>
          </cell>
          <cell r="BQ501">
            <v>-285.43592099985108</v>
          </cell>
          <cell r="BR501">
            <v>-7089.9216795004904</v>
          </cell>
          <cell r="BS501">
            <v>-1630.9519060000312</v>
          </cell>
          <cell r="BT501">
            <v>-276.21490999986418</v>
          </cell>
          <cell r="BU501">
            <v>-383.34823999996297</v>
          </cell>
          <cell r="BV501">
            <v>-1131.3824490001425</v>
          </cell>
          <cell r="BW501">
            <v>-630.30633500008844</v>
          </cell>
          <cell r="BX501">
            <v>-356.483159000054</v>
          </cell>
          <cell r="BY501">
            <v>-97.737676500109956</v>
          </cell>
          <cell r="BZ501">
            <v>-152.92141650011763</v>
          </cell>
          <cell r="CA501">
            <v>-300.04514100006782</v>
          </cell>
          <cell r="CB501">
            <v>-596.98960649990477</v>
          </cell>
          <cell r="CC501">
            <v>-448.43151200027205</v>
          </cell>
          <cell r="CD501">
            <v>-1085.1093279998749</v>
          </cell>
          <cell r="CE501">
            <v>-21024.288910500705</v>
          </cell>
          <cell r="CF501">
            <v>-1355.3813449998852</v>
          </cell>
          <cell r="CG501">
            <v>-861.54790000000503</v>
          </cell>
          <cell r="CH501">
            <v>-281.72167999995872</v>
          </cell>
          <cell r="CI501">
            <v>-1224.085609999951</v>
          </cell>
          <cell r="CJ501">
            <v>-351.73480699997162</v>
          </cell>
          <cell r="CK501">
            <v>-69.5</v>
          </cell>
          <cell r="CL501">
            <v>-5.503749999916181</v>
          </cell>
          <cell r="CM501">
            <v>-182.07249749987386</v>
          </cell>
          <cell r="CN501">
            <v>-864.91150500020012</v>
          </cell>
          <cell r="CO501">
            <v>-690.52335999999195</v>
          </cell>
          <cell r="CP501">
            <v>-8682.7022100000177</v>
          </cell>
          <cell r="CQ501">
            <v>-6454.6042460000608</v>
          </cell>
          <cell r="CR501">
            <v>-6956.4735190011561</v>
          </cell>
          <cell r="CS501">
            <v>3152.5060300000478</v>
          </cell>
          <cell r="CT501">
            <v>-4424.1977099999785</v>
          </cell>
          <cell r="CU501">
            <v>-215.3276800000458</v>
          </cell>
          <cell r="CV501">
            <v>-245.39965999993728</v>
          </cell>
          <cell r="CW501">
            <v>-128.17508999997517</v>
          </cell>
          <cell r="CX501">
            <v>-169.46475000004284</v>
          </cell>
          <cell r="CY501">
            <v>-160.01899000012781</v>
          </cell>
          <cell r="CZ501">
            <v>-623.50124000012875</v>
          </cell>
          <cell r="DA501">
            <v>-2407.9073790002149</v>
          </cell>
          <cell r="DB501">
            <v>-678.75270000007004</v>
          </cell>
          <cell r="DC501">
            <v>-206.5551100000157</v>
          </cell>
          <cell r="DD501">
            <v>-849.67923999996856</v>
          </cell>
          <cell r="DE501">
            <v>-9730.071783002466</v>
          </cell>
          <cell r="DF501">
            <v>-663.03943999996409</v>
          </cell>
          <cell r="DG501">
            <v>-665.50564999994822</v>
          </cell>
          <cell r="DH501">
            <v>-260.52516000001924</v>
          </cell>
          <cell r="DI501">
            <v>-2219.5941100000637</v>
          </cell>
          <cell r="DJ501">
            <v>-124.27262000000337</v>
          </cell>
          <cell r="DK501">
            <v>-210.9343200000003</v>
          </cell>
          <cell r="DL501">
            <v>-274.32782000000589</v>
          </cell>
          <cell r="DM501">
            <v>-686.12194099999033</v>
          </cell>
          <cell r="DN501">
            <v>-2184.8997399997897</v>
          </cell>
          <cell r="DO501">
            <v>-616.51270999992266</v>
          </cell>
          <cell r="DP501">
            <v>-1033.5137600000016</v>
          </cell>
          <cell r="DQ501">
            <v>-790.82451199996285</v>
          </cell>
          <cell r="DR501">
            <v>-12256.208557998762</v>
          </cell>
          <cell r="DS501">
            <v>-659.54136999999173</v>
          </cell>
          <cell r="DT501">
            <v>-564.86450000002515</v>
          </cell>
          <cell r="DU501">
            <v>-267.75765000004321</v>
          </cell>
          <cell r="DV501">
            <v>-638.97325000003912</v>
          </cell>
          <cell r="DW501">
            <v>-133.16651000001002</v>
          </cell>
          <cell r="DX501">
            <v>-156.97232000000076</v>
          </cell>
          <cell r="DY501">
            <v>-192.33280600002035</v>
          </cell>
          <cell r="DZ501">
            <v>-1165.0150439999998</v>
          </cell>
          <cell r="EA501">
            <v>-5314.0020630003419</v>
          </cell>
          <cell r="EB501">
            <v>-1468.6476949998178</v>
          </cell>
          <cell r="EC501">
            <v>-912.52219999989029</v>
          </cell>
          <cell r="ED501">
            <v>-782.41315000003669</v>
          </cell>
        </row>
        <row r="503">
          <cell r="A503" t="str">
            <v>Hydro Generation</v>
          </cell>
        </row>
        <row r="504">
          <cell r="C504" t="str">
            <v>West Hydro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East Hydro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A507" t="str">
            <v>Total Hydro Generation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9">
          <cell r="A509" t="str">
            <v>Other Generation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A529" t="str">
            <v>Total Other Generation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A531" t="str">
            <v>IRP Resources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-4000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-4160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-4160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-4159.9937600000412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-4159.9937600000412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-4160.0108159999945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-4160.0108159999945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-4000.0003999999608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-4000.0003999999608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-3999.998799999943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-3999.998799999943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-4160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-4160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-4160.0001830399851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-4160.0001830399851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-4160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-4160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-4159.9991680000094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-4159.9991680000094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-3999.9999999999854</v>
          </cell>
          <cell r="R536">
            <v>-4000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-4000</v>
          </cell>
          <cell r="AE536">
            <v>-4160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-4160</v>
          </cell>
          <cell r="AR536">
            <v>-4160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-4160</v>
          </cell>
          <cell r="BE536">
            <v>-4160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-4160</v>
          </cell>
          <cell r="BR536">
            <v>-4000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-4000</v>
          </cell>
          <cell r="CE536">
            <v>-4000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-4000</v>
          </cell>
          <cell r="CR536">
            <v>-4160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-4160</v>
          </cell>
          <cell r="DE536">
            <v>-4159.9916800000065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-4159.9916800000065</v>
          </cell>
          <cell r="DR536">
            <v>-4160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-4160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A556" t="str">
            <v>Total IRP Resources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-4000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-3999.9999999999854</v>
          </cell>
          <cell r="R556">
            <v>-8160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-4160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-4000</v>
          </cell>
          <cell r="AE556">
            <v>-8319.9937600000412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-4159.9937600000412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-4160</v>
          </cell>
          <cell r="AR556">
            <v>-8320.010816000402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-4160.0108159999945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-4160</v>
          </cell>
          <cell r="BE556">
            <v>-8160.0004000002518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-4000.0003999999608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-4160</v>
          </cell>
          <cell r="BR556">
            <v>-7999.9988000001758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-3999.998799999943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-4000</v>
          </cell>
          <cell r="CE556">
            <v>-8160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-4160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-4000</v>
          </cell>
          <cell r="CR556">
            <v>-8320.0001830402762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-4160.0001830400433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-4160</v>
          </cell>
          <cell r="DE556">
            <v>-8319.9916799999774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-4160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-4159.9916799999774</v>
          </cell>
          <cell r="DR556">
            <v>-8319.999168000184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-4159.9991680000676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-4160</v>
          </cell>
        </row>
        <row r="558">
          <cell r="A558" t="str">
            <v>Growth Station Resources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-21.25963999999999</v>
          </cell>
          <cell r="AF563">
            <v>0</v>
          </cell>
          <cell r="AG563">
            <v>0</v>
          </cell>
          <cell r="AH563">
            <v>-8.252679999999998</v>
          </cell>
          <cell r="AI563">
            <v>0</v>
          </cell>
          <cell r="AJ563">
            <v>0</v>
          </cell>
          <cell r="AK563">
            <v>-8.2525329999999926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-4.7544269999999997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-8.2525349999999946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-8.2525349999999946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A567" t="str">
            <v>Total Growth Station Resources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-21.259640000003856</v>
          </cell>
          <cell r="AF567">
            <v>0</v>
          </cell>
          <cell r="AG567">
            <v>0</v>
          </cell>
          <cell r="AH567">
            <v>-8.2526800000000549</v>
          </cell>
          <cell r="AI567">
            <v>0</v>
          </cell>
          <cell r="AJ567">
            <v>0</v>
          </cell>
          <cell r="AK567">
            <v>-8.2525329999999926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-4.7544269999999997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-8.252535000000023</v>
          </cell>
          <cell r="DF567">
            <v>0</v>
          </cell>
          <cell r="DG567">
            <v>0</v>
          </cell>
          <cell r="DH567">
            <v>0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-8.2525349999999946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A569" t="str">
            <v>Total Resources</v>
          </cell>
          <cell r="F569">
            <v>1140.2285709995776</v>
          </cell>
          <cell r="G569">
            <v>1056.4693250004202</v>
          </cell>
          <cell r="H569">
            <v>1345.9655310008675</v>
          </cell>
          <cell r="I569">
            <v>460.36270700022578</v>
          </cell>
          <cell r="J569">
            <v>217.00680600013584</v>
          </cell>
          <cell r="K569">
            <v>275.65162400063127</v>
          </cell>
          <cell r="L569">
            <v>-74.577674999833107</v>
          </cell>
          <cell r="M569">
            <v>784.45208499953151</v>
          </cell>
          <cell r="N569">
            <v>740.1907810010016</v>
          </cell>
          <cell r="O569">
            <v>410.96804399974644</v>
          </cell>
          <cell r="P569">
            <v>762.23171800002456</v>
          </cell>
          <cell r="Q569">
            <v>-2216.5909999990836</v>
          </cell>
          <cell r="R569">
            <v>1976.1379600018263</v>
          </cell>
          <cell r="S569">
            <v>890.25012100022286</v>
          </cell>
          <cell r="T569">
            <v>420.93906600028276</v>
          </cell>
          <cell r="U569">
            <v>679.89018600061536</v>
          </cell>
          <cell r="V569">
            <v>382.0226059993729</v>
          </cell>
          <cell r="W569">
            <v>228.68589099869132</v>
          </cell>
          <cell r="X569">
            <v>224.04044800065458</v>
          </cell>
          <cell r="Y569">
            <v>-145.79125100094825</v>
          </cell>
          <cell r="Z569">
            <v>244.27345599979162</v>
          </cell>
          <cell r="AA569">
            <v>202.29769599996507</v>
          </cell>
          <cell r="AB569">
            <v>286.91594500094652</v>
          </cell>
          <cell r="AC569">
            <v>422.0195730002597</v>
          </cell>
          <cell r="AD569">
            <v>-1859.4057769998908</v>
          </cell>
          <cell r="AE569">
            <v>4855.4516251981258</v>
          </cell>
          <cell r="AF569">
            <v>1227.3382240002975</v>
          </cell>
          <cell r="AG569">
            <v>664.57559000048786</v>
          </cell>
          <cell r="AH569">
            <v>761.83159800060093</v>
          </cell>
          <cell r="AI569">
            <v>681.10855800006539</v>
          </cell>
          <cell r="AJ569">
            <v>252.64998399838805</v>
          </cell>
          <cell r="AK569">
            <v>298.98898500017822</v>
          </cell>
          <cell r="AL569">
            <v>-135.70504099968821</v>
          </cell>
          <cell r="AM569">
            <v>336.47947900090367</v>
          </cell>
          <cell r="AN569">
            <v>134.43749349936843</v>
          </cell>
          <cell r="AO569">
            <v>339.73004899919033</v>
          </cell>
          <cell r="AP569">
            <v>585.86681300029159</v>
          </cell>
          <cell r="AQ569">
            <v>-291.85010730009526</v>
          </cell>
          <cell r="AR569">
            <v>430.69693198055029</v>
          </cell>
          <cell r="AS569">
            <v>782.9078069999814</v>
          </cell>
          <cell r="AT569">
            <v>102.75210399925709</v>
          </cell>
          <cell r="AU569">
            <v>497.6635899990797</v>
          </cell>
          <cell r="AV569">
            <v>418.04819500073791</v>
          </cell>
          <cell r="AW569">
            <v>173.00724299997091</v>
          </cell>
          <cell r="AX569">
            <v>184.47903099935502</v>
          </cell>
          <cell r="AY569">
            <v>-572.03048000019044</v>
          </cell>
          <cell r="AZ569">
            <v>145.06882099993527</v>
          </cell>
          <cell r="BA569">
            <v>176.70156300067902</v>
          </cell>
          <cell r="BB569">
            <v>78.164052000269294</v>
          </cell>
          <cell r="BC569">
            <v>300.21876300033182</v>
          </cell>
          <cell r="BD569">
            <v>-1856.2837570011616</v>
          </cell>
          <cell r="BE569">
            <v>744.8189805150032</v>
          </cell>
          <cell r="BF569">
            <v>847.81379699986428</v>
          </cell>
          <cell r="BG569">
            <v>222.05829599965364</v>
          </cell>
          <cell r="BH569">
            <v>414.91621199995279</v>
          </cell>
          <cell r="BI569">
            <v>409.78496600035578</v>
          </cell>
          <cell r="BJ569">
            <v>280.18715000152588</v>
          </cell>
          <cell r="BK569">
            <v>246.67860800027847</v>
          </cell>
          <cell r="BL569">
            <v>-410.09710999950767</v>
          </cell>
          <cell r="BM569">
            <v>255.84305900055915</v>
          </cell>
          <cell r="BN569">
            <v>170.32311750017107</v>
          </cell>
          <cell r="BO569">
            <v>219.41650199983269</v>
          </cell>
          <cell r="BP569">
            <v>107.41261800099164</v>
          </cell>
          <cell r="BQ569">
            <v>-2019.5182349998504</v>
          </cell>
          <cell r="BR569">
            <v>-1053.3110945001245</v>
          </cell>
          <cell r="BS569">
            <v>142.48998500034213</v>
          </cell>
          <cell r="BT569">
            <v>230.85152900125831</v>
          </cell>
          <cell r="BU569">
            <v>413.47253200039268</v>
          </cell>
          <cell r="BV569">
            <v>488.23637299984694</v>
          </cell>
          <cell r="BW569">
            <v>214.05852700024843</v>
          </cell>
          <cell r="BX569">
            <v>249.60820199921727</v>
          </cell>
          <cell r="BY569">
            <v>-473.30942850187421</v>
          </cell>
          <cell r="BZ569">
            <v>137.18377449922264</v>
          </cell>
          <cell r="CA569">
            <v>141.78653400018811</v>
          </cell>
          <cell r="CB569">
            <v>190.7024935008958</v>
          </cell>
          <cell r="CC569">
            <v>173.27321700006723</v>
          </cell>
          <cell r="CD569">
            <v>-2961.6648329999298</v>
          </cell>
          <cell r="CE569">
            <v>475.61027400195599</v>
          </cell>
          <cell r="CF569">
            <v>190.63142000045627</v>
          </cell>
          <cell r="CG569">
            <v>489.31290099956095</v>
          </cell>
          <cell r="CH569">
            <v>659.47570700012147</v>
          </cell>
          <cell r="CI569">
            <v>434.40981599967927</v>
          </cell>
          <cell r="CJ569">
            <v>194.45120500028133</v>
          </cell>
          <cell r="CK569">
            <v>551.71317999996245</v>
          </cell>
          <cell r="CL569">
            <v>-242.03277200087905</v>
          </cell>
          <cell r="CM569">
            <v>193.07494650129229</v>
          </cell>
          <cell r="CN569">
            <v>45.589030000381172</v>
          </cell>
          <cell r="CO569">
            <v>310.70949000027031</v>
          </cell>
          <cell r="CP569">
            <v>-168.50065250042826</v>
          </cell>
          <cell r="CQ569">
            <v>-2183.2239969996735</v>
          </cell>
          <cell r="CR569">
            <v>3580.1298182532191</v>
          </cell>
          <cell r="CS569">
            <v>1212.1654440006241</v>
          </cell>
          <cell r="CT569">
            <v>-492.61369199957699</v>
          </cell>
          <cell r="CU569">
            <v>812.48234099987894</v>
          </cell>
          <cell r="CV569">
            <v>652.73315800074488</v>
          </cell>
          <cell r="CW569">
            <v>256.04360429942608</v>
          </cell>
          <cell r="CX569">
            <v>458.63748699985445</v>
          </cell>
          <cell r="CY569">
            <v>177.36953995935619</v>
          </cell>
          <cell r="CZ569">
            <v>266.69079299923033</v>
          </cell>
          <cell r="DA569">
            <v>126.58229499962181</v>
          </cell>
          <cell r="DB569">
            <v>667.9048159988597</v>
          </cell>
          <cell r="DC569">
            <v>935.99285199958831</v>
          </cell>
          <cell r="DD569">
            <v>-1493.8588199988008</v>
          </cell>
          <cell r="DE569">
            <v>2521.2048259973526</v>
          </cell>
          <cell r="DF569">
            <v>945.29560600034893</v>
          </cell>
          <cell r="DG569">
            <v>544.96299699973315</v>
          </cell>
          <cell r="DH569">
            <v>533.94224800076336</v>
          </cell>
          <cell r="DI569">
            <v>128.60352599993348</v>
          </cell>
          <cell r="DJ569">
            <v>264.68034099973738</v>
          </cell>
          <cell r="DK569">
            <v>509.60906199924648</v>
          </cell>
          <cell r="DL569">
            <v>-309.70416099950671</v>
          </cell>
          <cell r="DM569">
            <v>287.8499750001356</v>
          </cell>
          <cell r="DN569">
            <v>173.66949499957263</v>
          </cell>
          <cell r="DO569">
            <v>418.90187800023705</v>
          </cell>
          <cell r="DP569">
            <v>515.71385900024325</v>
          </cell>
          <cell r="DQ569">
            <v>-1492.3200000012293</v>
          </cell>
          <cell r="DR569">
            <v>3337.6835569962859</v>
          </cell>
          <cell r="DS569">
            <v>972.05217800009996</v>
          </cell>
          <cell r="DT569">
            <v>754.44390400033444</v>
          </cell>
          <cell r="DU569">
            <v>627.15477799996734</v>
          </cell>
          <cell r="DV569">
            <v>457.94985799957067</v>
          </cell>
          <cell r="DW569">
            <v>222.6146029997617</v>
          </cell>
          <cell r="DX569">
            <v>622.67813900019974</v>
          </cell>
          <cell r="DY569">
            <v>-126.41090400051326</v>
          </cell>
          <cell r="DZ569">
            <v>335.537592000328</v>
          </cell>
          <cell r="EA569">
            <v>-114.06960900034755</v>
          </cell>
          <cell r="EB569">
            <v>511.78244900051504</v>
          </cell>
          <cell r="EC569">
            <v>741.82557500060648</v>
          </cell>
          <cell r="ED569">
            <v>-1667.87500599958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5">
          <cell r="A575" t="str">
            <v>Fuel Burned  (MMBtu)</v>
          </cell>
        </row>
        <row r="576">
          <cell r="F576">
            <v>-4330.8000000000466</v>
          </cell>
          <cell r="G576">
            <v>-3030.1000000000931</v>
          </cell>
          <cell r="H576">
            <v>-474.19999999995343</v>
          </cell>
          <cell r="I576">
            <v>-757.94999999995343</v>
          </cell>
          <cell r="J576">
            <v>-81.300000000046566</v>
          </cell>
          <cell r="K576">
            <v>-94.100000000093132</v>
          </cell>
          <cell r="L576">
            <v>-437.5</v>
          </cell>
          <cell r="M576">
            <v>-1393</v>
          </cell>
          <cell r="N576">
            <v>-735.60000000009313</v>
          </cell>
          <cell r="O576">
            <v>-408.80000000004657</v>
          </cell>
          <cell r="P576">
            <v>-3318</v>
          </cell>
          <cell r="Q576">
            <v>-1743.2000000001863</v>
          </cell>
          <cell r="R576">
            <v>-14357.760000001639</v>
          </cell>
          <cell r="S576">
            <v>-3761.1000000000931</v>
          </cell>
          <cell r="T576">
            <v>-2698</v>
          </cell>
          <cell r="U576">
            <v>-904</v>
          </cell>
          <cell r="V576">
            <v>-820.1600000000326</v>
          </cell>
          <cell r="W576">
            <v>-244</v>
          </cell>
          <cell r="X576">
            <v>0</v>
          </cell>
          <cell r="Y576">
            <v>42.199999999953434</v>
          </cell>
          <cell r="Z576">
            <v>-240.70000000018626</v>
          </cell>
          <cell r="AA576">
            <v>-178.10000000009313</v>
          </cell>
          <cell r="AB576">
            <v>-782.10000000009313</v>
          </cell>
          <cell r="AC576">
            <v>-2484</v>
          </cell>
          <cell r="AD576">
            <v>-2287.8000000000466</v>
          </cell>
          <cell r="AE576">
            <v>-14112.20000000298</v>
          </cell>
          <cell r="AF576">
            <v>-3202.5</v>
          </cell>
          <cell r="AG576">
            <v>-2960</v>
          </cell>
          <cell r="AH576">
            <v>-1306.8999999999069</v>
          </cell>
          <cell r="AI576">
            <v>-1420.3000000000466</v>
          </cell>
          <cell r="AJ576">
            <v>-163.69999999995343</v>
          </cell>
          <cell r="AK576">
            <v>-310.69999999995343</v>
          </cell>
          <cell r="AL576">
            <v>-88.899999999906868</v>
          </cell>
          <cell r="AM576">
            <v>-163.89999999990687</v>
          </cell>
          <cell r="AN576">
            <v>-164.0999999998603</v>
          </cell>
          <cell r="AO576">
            <v>-793.69999999995343</v>
          </cell>
          <cell r="AP576">
            <v>-1856.6999999999534</v>
          </cell>
          <cell r="AQ576">
            <v>-1680.8000000000466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-9.6199999999953434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-78.349999999627471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-78.349999999976717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-2272.0859999991953</v>
          </cell>
          <cell r="AS577">
            <v>0</v>
          </cell>
          <cell r="AT577">
            <v>-116.51999999990221</v>
          </cell>
          <cell r="AU577">
            <v>-77.5</v>
          </cell>
          <cell r="AV577">
            <v>-968.75</v>
          </cell>
          <cell r="AW577">
            <v>-169.06599999999162</v>
          </cell>
          <cell r="AX577">
            <v>-76.810000000055879</v>
          </cell>
          <cell r="AY577">
            <v>0</v>
          </cell>
          <cell r="AZ577">
            <v>0</v>
          </cell>
          <cell r="BA577">
            <v>-159.5</v>
          </cell>
          <cell r="BB577">
            <v>-469.5</v>
          </cell>
          <cell r="BC577">
            <v>-234.43999999994412</v>
          </cell>
          <cell r="BD577">
            <v>0</v>
          </cell>
          <cell r="BE577">
            <v>-736.93000000156462</v>
          </cell>
          <cell r="BF577">
            <v>0</v>
          </cell>
          <cell r="BG577">
            <v>0</v>
          </cell>
          <cell r="BH577">
            <v>-79.25</v>
          </cell>
          <cell r="BI577">
            <v>-421.31999999994878</v>
          </cell>
          <cell r="BJ577">
            <v>-78.810000000055879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-157.55000000004657</v>
          </cell>
          <cell r="BP577">
            <v>0</v>
          </cell>
          <cell r="BQ577">
            <v>0</v>
          </cell>
          <cell r="BR577">
            <v>-545.96000000089407</v>
          </cell>
          <cell r="BS577">
            <v>0</v>
          </cell>
          <cell r="BT577">
            <v>0</v>
          </cell>
          <cell r="BU577">
            <v>0</v>
          </cell>
          <cell r="BV577">
            <v>-312.09999999997672</v>
          </cell>
          <cell r="BW577">
            <v>-76.970000000030268</v>
          </cell>
          <cell r="BX577">
            <v>-79.139999999897555</v>
          </cell>
          <cell r="BY577">
            <v>0</v>
          </cell>
          <cell r="BZ577">
            <v>0</v>
          </cell>
          <cell r="CA577">
            <v>0</v>
          </cell>
          <cell r="CB577">
            <v>-77.75</v>
          </cell>
          <cell r="CC577">
            <v>0</v>
          </cell>
          <cell r="CD577">
            <v>0</v>
          </cell>
          <cell r="CE577">
            <v>-380.11999999918044</v>
          </cell>
          <cell r="CF577">
            <v>0</v>
          </cell>
          <cell r="CG577">
            <v>0</v>
          </cell>
          <cell r="CH577">
            <v>-47.5</v>
          </cell>
          <cell r="CI577">
            <v>-332.62000000011176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469.11999999918044</v>
          </cell>
          <cell r="DF577">
            <v>0</v>
          </cell>
          <cell r="DG577">
            <v>0</v>
          </cell>
          <cell r="DH577">
            <v>0</v>
          </cell>
          <cell r="DI577">
            <v>469.12000000011176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-77.899999998509884</v>
          </cell>
          <cell r="DS577">
            <v>0</v>
          </cell>
          <cell r="DT577">
            <v>0</v>
          </cell>
          <cell r="DU577">
            <v>0</v>
          </cell>
          <cell r="DV577">
            <v>-77.899999999906868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-42.699999999953434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-81.150000000372529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-81.150000000139698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-1607.1299999989569</v>
          </cell>
          <cell r="AS578">
            <v>0</v>
          </cell>
          <cell r="AT578">
            <v>-106.34999999997672</v>
          </cell>
          <cell r="AU578">
            <v>0</v>
          </cell>
          <cell r="AV578">
            <v>-1148.2999999998137</v>
          </cell>
          <cell r="AW578">
            <v>-271.47999999998137</v>
          </cell>
          <cell r="AX578">
            <v>-81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-1029.6899999976158</v>
          </cell>
          <cell r="BF578">
            <v>0</v>
          </cell>
          <cell r="BG578">
            <v>-83.910000000032596</v>
          </cell>
          <cell r="BH578">
            <v>0</v>
          </cell>
          <cell r="BI578">
            <v>-702.16000000014901</v>
          </cell>
          <cell r="BJ578">
            <v>-163.32000000006519</v>
          </cell>
          <cell r="BK578">
            <v>-80.299999999813735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-2005.9400000004098</v>
          </cell>
          <cell r="BS578">
            <v>0</v>
          </cell>
          <cell r="BT578">
            <v>0</v>
          </cell>
          <cell r="BU578">
            <v>0</v>
          </cell>
          <cell r="BV578">
            <v>-854.93000000016764</v>
          </cell>
          <cell r="BW578">
            <v>-211.25</v>
          </cell>
          <cell r="BX578">
            <v>-813.91999999992549</v>
          </cell>
          <cell r="BY578">
            <v>0</v>
          </cell>
          <cell r="BZ578">
            <v>0</v>
          </cell>
          <cell r="CA578">
            <v>0</v>
          </cell>
          <cell r="CB578">
            <v>-125.8399999999674</v>
          </cell>
          <cell r="CC578">
            <v>0</v>
          </cell>
          <cell r="CD578">
            <v>0</v>
          </cell>
          <cell r="CE578">
            <v>-474.72000000067055</v>
          </cell>
          <cell r="CF578">
            <v>0</v>
          </cell>
          <cell r="CG578">
            <v>0</v>
          </cell>
          <cell r="CH578">
            <v>-79.580000000074506</v>
          </cell>
          <cell r="CI578">
            <v>-219.79999999993015</v>
          </cell>
          <cell r="CJ578">
            <v>-120.67999999993481</v>
          </cell>
          <cell r="CK578">
            <v>-39.180000000051223</v>
          </cell>
          <cell r="CL578">
            <v>0</v>
          </cell>
          <cell r="CM578">
            <v>0</v>
          </cell>
          <cell r="CN578">
            <v>0</v>
          </cell>
          <cell r="CO578">
            <v>-15.479999999981374</v>
          </cell>
          <cell r="CP578">
            <v>0</v>
          </cell>
          <cell r="CQ578">
            <v>0</v>
          </cell>
          <cell r="CR578">
            <v>-78.630000000819564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-78.630000000004657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447.82000000029802</v>
          </cell>
          <cell r="DF578">
            <v>0</v>
          </cell>
          <cell r="DG578">
            <v>0</v>
          </cell>
          <cell r="DH578">
            <v>0</v>
          </cell>
          <cell r="DI578">
            <v>479.28000000002794</v>
          </cell>
          <cell r="DJ578">
            <v>-31.460000000079162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-447.08000000007451</v>
          </cell>
          <cell r="DS578">
            <v>0</v>
          </cell>
          <cell r="DT578">
            <v>0</v>
          </cell>
          <cell r="DU578">
            <v>0</v>
          </cell>
          <cell r="DV578">
            <v>-447.0800000000163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-292.20000000018626</v>
          </cell>
          <cell r="J579">
            <v>-431.63999999966472</v>
          </cell>
          <cell r="K579">
            <v>-1863.5400000000373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-1301.640000000596</v>
          </cell>
          <cell r="S579">
            <v>0</v>
          </cell>
          <cell r="T579">
            <v>0</v>
          </cell>
          <cell r="U579">
            <v>0</v>
          </cell>
          <cell r="V579">
            <v>-554.16000000108033</v>
          </cell>
          <cell r="W579">
            <v>-90.299999999813735</v>
          </cell>
          <cell r="X579">
            <v>-657.17999999970198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-215.05000000447035</v>
          </cell>
          <cell r="AF579">
            <v>0</v>
          </cell>
          <cell r="AG579">
            <v>0</v>
          </cell>
          <cell r="AH579">
            <v>0</v>
          </cell>
          <cell r="AI579">
            <v>-215.04999999981374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-9347.2299999967217</v>
          </cell>
          <cell r="AS579">
            <v>0</v>
          </cell>
          <cell r="AT579">
            <v>-197.90000000037253</v>
          </cell>
          <cell r="AU579">
            <v>-101.86000000033528</v>
          </cell>
          <cell r="AV579">
            <v>-3952.5599999995902</v>
          </cell>
          <cell r="AW579">
            <v>-4141.3500000005588</v>
          </cell>
          <cell r="AX579">
            <v>-372.36000000033528</v>
          </cell>
          <cell r="AY579">
            <v>0</v>
          </cell>
          <cell r="AZ579">
            <v>0</v>
          </cell>
          <cell r="BA579">
            <v>-170.75999999977648</v>
          </cell>
          <cell r="BB579">
            <v>-410.44000000040978</v>
          </cell>
          <cell r="BC579">
            <v>0</v>
          </cell>
          <cell r="BD579">
            <v>0</v>
          </cell>
          <cell r="BE579">
            <v>-6371.1900000050664</v>
          </cell>
          <cell r="BF579">
            <v>0</v>
          </cell>
          <cell r="BG579">
            <v>0</v>
          </cell>
          <cell r="BH579">
            <v>-93.299999999813735</v>
          </cell>
          <cell r="BI579">
            <v>-3388.7600000007078</v>
          </cell>
          <cell r="BJ579">
            <v>-2823.1900000004098</v>
          </cell>
          <cell r="BK579">
            <v>-65.940000000409782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-6084.4099999964237</v>
          </cell>
          <cell r="BS579">
            <v>0</v>
          </cell>
          <cell r="BT579">
            <v>0</v>
          </cell>
          <cell r="BU579">
            <v>-383.70000000018626</v>
          </cell>
          <cell r="BV579">
            <v>-2650.910000000149</v>
          </cell>
          <cell r="BW579">
            <v>-2378.2000000001863</v>
          </cell>
          <cell r="BX579">
            <v>-671.60000000055879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-1411.7599999979138</v>
          </cell>
          <cell r="CF579">
            <v>0</v>
          </cell>
          <cell r="CG579">
            <v>0</v>
          </cell>
          <cell r="CH579">
            <v>-5.900000000372529</v>
          </cell>
          <cell r="CI579">
            <v>-492.70000000018626</v>
          </cell>
          <cell r="CJ579">
            <v>-649.11999999918044</v>
          </cell>
          <cell r="CK579">
            <v>-186.1399999987334</v>
          </cell>
          <cell r="CL579">
            <v>0</v>
          </cell>
          <cell r="CM579">
            <v>0</v>
          </cell>
          <cell r="CN579">
            <v>0</v>
          </cell>
          <cell r="CO579">
            <v>-77.900000000372529</v>
          </cell>
          <cell r="CP579">
            <v>0</v>
          </cell>
          <cell r="CQ579">
            <v>0</v>
          </cell>
          <cell r="CR579">
            <v>-283.3999999910593</v>
          </cell>
          <cell r="CS579">
            <v>0</v>
          </cell>
          <cell r="CT579">
            <v>0</v>
          </cell>
          <cell r="CU579">
            <v>-2.7999999998137355</v>
          </cell>
          <cell r="CV579">
            <v>0</v>
          </cell>
          <cell r="CW579">
            <v>-280.60000000055879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108.15000000596046</v>
          </cell>
          <cell r="DF579">
            <v>0</v>
          </cell>
          <cell r="DG579">
            <v>0</v>
          </cell>
          <cell r="DH579">
            <v>0</v>
          </cell>
          <cell r="DI579">
            <v>204.25</v>
          </cell>
          <cell r="DJ579">
            <v>-96.099999999627471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-859</v>
          </cell>
          <cell r="DS579">
            <v>0</v>
          </cell>
          <cell r="DT579">
            <v>0</v>
          </cell>
          <cell r="DU579">
            <v>0</v>
          </cell>
          <cell r="DV579">
            <v>-666</v>
          </cell>
          <cell r="DW579">
            <v>-193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-357.40999999991618</v>
          </cell>
          <cell r="G580">
            <v>-283.89999999996508</v>
          </cell>
          <cell r="H580">
            <v>-85.289999999979045</v>
          </cell>
          <cell r="I580">
            <v>-150.17000000004191</v>
          </cell>
          <cell r="J580">
            <v>0</v>
          </cell>
          <cell r="K580">
            <v>-335.38999999995576</v>
          </cell>
          <cell r="L580">
            <v>67.950000000011642</v>
          </cell>
          <cell r="M580">
            <v>-347.52000000001863</v>
          </cell>
          <cell r="N580">
            <v>-155.23000000003958</v>
          </cell>
          <cell r="O580">
            <v>-183.0899999999674</v>
          </cell>
          <cell r="P580">
            <v>-784.38000000000466</v>
          </cell>
          <cell r="Q580">
            <v>-533.31999999994878</v>
          </cell>
          <cell r="R580">
            <v>-4339.1299999989569</v>
          </cell>
          <cell r="S580">
            <v>-1138.4300000000512</v>
          </cell>
          <cell r="T580">
            <v>-377.84999999997672</v>
          </cell>
          <cell r="U580">
            <v>-86.090000000025611</v>
          </cell>
          <cell r="V580">
            <v>-44</v>
          </cell>
          <cell r="W580">
            <v>-25.169999999983702</v>
          </cell>
          <cell r="X580">
            <v>-153.5800000000163</v>
          </cell>
          <cell r="Y580">
            <v>41.389999999955762</v>
          </cell>
          <cell r="Z580">
            <v>-263.09000000002561</v>
          </cell>
          <cell r="AA580">
            <v>-34.75</v>
          </cell>
          <cell r="AB580">
            <v>-162.04999999993015</v>
          </cell>
          <cell r="AC580">
            <v>-821.07999999995809</v>
          </cell>
          <cell r="AD580">
            <v>-1274.429999999993</v>
          </cell>
          <cell r="AE580">
            <v>-3933.6960000004619</v>
          </cell>
          <cell r="AF580">
            <v>-1239.3399999999674</v>
          </cell>
          <cell r="AG580">
            <v>-387.8300000000163</v>
          </cell>
          <cell r="AH580">
            <v>-85.300000000046566</v>
          </cell>
          <cell r="AI580">
            <v>-127.23600000003353</v>
          </cell>
          <cell r="AJ580">
            <v>0</v>
          </cell>
          <cell r="AK580">
            <v>-247.36999999999534</v>
          </cell>
          <cell r="AL580">
            <v>-2.0599999999976717</v>
          </cell>
          <cell r="AM580">
            <v>-5</v>
          </cell>
          <cell r="AN580">
            <v>-56.67000000004191</v>
          </cell>
          <cell r="AO580">
            <v>-331.84000000008382</v>
          </cell>
          <cell r="AP580">
            <v>-779.02000000001863</v>
          </cell>
          <cell r="AQ580">
            <v>-672.03000000002794</v>
          </cell>
          <cell r="AR580">
            <v>-4698.3299999991432</v>
          </cell>
          <cell r="AS580">
            <v>-611.70000000001164</v>
          </cell>
          <cell r="AT580">
            <v>-222.23999999999069</v>
          </cell>
          <cell r="AU580">
            <v>-277.53000000002794</v>
          </cell>
          <cell r="AV580">
            <v>-138.66999999992549</v>
          </cell>
          <cell r="AW580">
            <v>0</v>
          </cell>
          <cell r="AX580">
            <v>-471.61999999999534</v>
          </cell>
          <cell r="AY580">
            <v>-227.09999999997672</v>
          </cell>
          <cell r="AZ580">
            <v>-598.72000000003027</v>
          </cell>
          <cell r="BA580">
            <v>-192.34999999997672</v>
          </cell>
          <cell r="BB580">
            <v>-288.90999999991618</v>
          </cell>
          <cell r="BC580">
            <v>-712.88999999995576</v>
          </cell>
          <cell r="BD580">
            <v>-956.60000000003492</v>
          </cell>
          <cell r="BE580">
            <v>-4264.5</v>
          </cell>
          <cell r="BF580">
            <v>-630.67999999999302</v>
          </cell>
          <cell r="BG580">
            <v>-710.5899999999674</v>
          </cell>
          <cell r="BH580">
            <v>-272.04999999998836</v>
          </cell>
          <cell r="BI580">
            <v>-631.60999999998603</v>
          </cell>
          <cell r="BJ580">
            <v>0</v>
          </cell>
          <cell r="BK580">
            <v>-391.96999999997206</v>
          </cell>
          <cell r="BL580">
            <v>-310.75</v>
          </cell>
          <cell r="BM580">
            <v>-806.23000000003958</v>
          </cell>
          <cell r="BN580">
            <v>-79.46999999997206</v>
          </cell>
          <cell r="BO580">
            <v>-431.15000000002328</v>
          </cell>
          <cell r="BP580">
            <v>0</v>
          </cell>
          <cell r="BQ580">
            <v>0</v>
          </cell>
          <cell r="BR580">
            <v>-152.94000000040978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-152.93999999994412</v>
          </cell>
          <cell r="CC580">
            <v>0</v>
          </cell>
          <cell r="CD580">
            <v>0</v>
          </cell>
          <cell r="CE580">
            <v>-103.97999999951571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-103.98000000003958</v>
          </cell>
          <cell r="CO580">
            <v>0</v>
          </cell>
          <cell r="CP580">
            <v>0</v>
          </cell>
          <cell r="CQ580">
            <v>0</v>
          </cell>
          <cell r="CR580">
            <v>-88.684999999590218</v>
          </cell>
          <cell r="CS580">
            <v>0</v>
          </cell>
          <cell r="CT580">
            <v>91.805000000051223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-68.159999999974389</v>
          </cell>
          <cell r="DB580">
            <v>-80.830000000016298</v>
          </cell>
          <cell r="DC580">
            <v>-31.5</v>
          </cell>
          <cell r="DD580">
            <v>0</v>
          </cell>
          <cell r="DE580">
            <v>-2535.3399999993853</v>
          </cell>
          <cell r="DF580">
            <v>-212.24999999994179</v>
          </cell>
          <cell r="DG580">
            <v>-167.20000000001164</v>
          </cell>
          <cell r="DH580">
            <v>-90.923999999999069</v>
          </cell>
          <cell r="DI580">
            <v>-14.089999999967404</v>
          </cell>
          <cell r="DJ580">
            <v>-100.88000000000466</v>
          </cell>
          <cell r="DK580">
            <v>-83.619999999995343</v>
          </cell>
          <cell r="DL580">
            <v>-381.95999999996275</v>
          </cell>
          <cell r="DM580">
            <v>-134.79000000003725</v>
          </cell>
          <cell r="DN580">
            <v>-191.61999999999534</v>
          </cell>
          <cell r="DO580">
            <v>-693.14000000001397</v>
          </cell>
          <cell r="DP580">
            <v>-38.425999999977648</v>
          </cell>
          <cell r="DQ580">
            <v>-426.44000000000233</v>
          </cell>
          <cell r="DR580">
            <v>-2414.0049999998882</v>
          </cell>
          <cell r="DS580">
            <v>-418.54000000003725</v>
          </cell>
          <cell r="DT580">
            <v>-117.70400000002701</v>
          </cell>
          <cell r="DU580">
            <v>-237.35899999999674</v>
          </cell>
          <cell r="DV580">
            <v>-54.330000000016298</v>
          </cell>
          <cell r="DW580">
            <v>-43.200000000069849</v>
          </cell>
          <cell r="DX580">
            <v>-62.815999999991618</v>
          </cell>
          <cell r="DY580">
            <v>-427.92999999999302</v>
          </cell>
          <cell r="DZ580">
            <v>-169.01999999996042</v>
          </cell>
          <cell r="EA580">
            <v>-119.56000000005588</v>
          </cell>
          <cell r="EB580">
            <v>-470.97000000003027</v>
          </cell>
          <cell r="EC580">
            <v>-242.82600000000093</v>
          </cell>
          <cell r="ED580">
            <v>-49.75</v>
          </cell>
        </row>
        <row r="581">
          <cell r="F581">
            <v>-321.30000000074506</v>
          </cell>
          <cell r="G581">
            <v>-2643.4000000003725</v>
          </cell>
          <cell r="H581">
            <v>-10228</v>
          </cell>
          <cell r="I581">
            <v>-14465.400000000373</v>
          </cell>
          <cell r="J581">
            <v>-11237.299999998882</v>
          </cell>
          <cell r="K581">
            <v>-13889.200000001118</v>
          </cell>
          <cell r="L581">
            <v>-9328.4000000003725</v>
          </cell>
          <cell r="M581">
            <v>-3363</v>
          </cell>
          <cell r="N581">
            <v>-8884.0999999996275</v>
          </cell>
          <cell r="O581">
            <v>-16384</v>
          </cell>
          <cell r="P581">
            <v>-3417.9000000013039</v>
          </cell>
          <cell r="Q581">
            <v>-951.30000000074506</v>
          </cell>
          <cell r="R581">
            <v>-107110.90000000596</v>
          </cell>
          <cell r="S581">
            <v>-445</v>
          </cell>
          <cell r="T581">
            <v>-1993.1999999992549</v>
          </cell>
          <cell r="U581">
            <v>-6308.7000000001863</v>
          </cell>
          <cell r="V581">
            <v>-10352.400000000373</v>
          </cell>
          <cell r="W581">
            <v>-15708.299999999814</v>
          </cell>
          <cell r="X581">
            <v>-13806.700000001118</v>
          </cell>
          <cell r="Y581">
            <v>-5258.5999999996275</v>
          </cell>
          <cell r="Z581">
            <v>-5635.2000000001863</v>
          </cell>
          <cell r="AA581">
            <v>-17061.900000000373</v>
          </cell>
          <cell r="AB581">
            <v>-14479.099999999627</v>
          </cell>
          <cell r="AC581">
            <v>-5490.2999999998137</v>
          </cell>
          <cell r="AD581">
            <v>-10571.500000000931</v>
          </cell>
          <cell r="AE581">
            <v>-109785.40000000596</v>
          </cell>
          <cell r="AF581">
            <v>-4091.7000000001863</v>
          </cell>
          <cell r="AG581">
            <v>-1165.1999999992549</v>
          </cell>
          <cell r="AH581">
            <v>-5706.4000000003725</v>
          </cell>
          <cell r="AI581">
            <v>-12716.200000000186</v>
          </cell>
          <cell r="AJ581">
            <v>-16406.799999999814</v>
          </cell>
          <cell r="AK581">
            <v>-19315.5</v>
          </cell>
          <cell r="AL581">
            <v>-7595.7999999998137</v>
          </cell>
          <cell r="AM581">
            <v>-9155.4000000003725</v>
          </cell>
          <cell r="AN581">
            <v>-19516.399999999441</v>
          </cell>
          <cell r="AO581">
            <v>-8781.7000000001863</v>
          </cell>
          <cell r="AP581">
            <v>-3251.6999999992549</v>
          </cell>
          <cell r="AQ581">
            <v>-2082.5999999996275</v>
          </cell>
          <cell r="AR581">
            <v>-113532.5</v>
          </cell>
          <cell r="AS581">
            <v>-13722.299999999814</v>
          </cell>
          <cell r="AT581">
            <v>-10357.400000000373</v>
          </cell>
          <cell r="AU581">
            <v>-5497.2600000002421</v>
          </cell>
          <cell r="AV581">
            <v>-3501.9399999999441</v>
          </cell>
          <cell r="AW581">
            <v>-7846.2999999998137</v>
          </cell>
          <cell r="AX581">
            <v>-6886.5</v>
          </cell>
          <cell r="AY581">
            <v>-3873.2000000001863</v>
          </cell>
          <cell r="AZ581">
            <v>-12474.699999999255</v>
          </cell>
          <cell r="BA581">
            <v>-13938.900000000373</v>
          </cell>
          <cell r="BB581">
            <v>-12585.400000000373</v>
          </cell>
          <cell r="BC581">
            <v>-10202.699999999255</v>
          </cell>
          <cell r="BD581">
            <v>-12645.900000000373</v>
          </cell>
          <cell r="BE581">
            <v>-145421.65999999642</v>
          </cell>
          <cell r="BF581">
            <v>-13476.199999999255</v>
          </cell>
          <cell r="BG581">
            <v>-11067.699999999255</v>
          </cell>
          <cell r="BH581">
            <v>-10685.659999999683</v>
          </cell>
          <cell r="BI581">
            <v>-8912.3999999994412</v>
          </cell>
          <cell r="BJ581">
            <v>-8206.2000000001863</v>
          </cell>
          <cell r="BK581">
            <v>-12705.200000000186</v>
          </cell>
          <cell r="BL581">
            <v>-4654.6999999992549</v>
          </cell>
          <cell r="BM581">
            <v>-11123.599999999627</v>
          </cell>
          <cell r="BN581">
            <v>-16035.599999999627</v>
          </cell>
          <cell r="BO581">
            <v>-15069.700000000186</v>
          </cell>
          <cell r="BP581">
            <v>-15071.599999999627</v>
          </cell>
          <cell r="BQ581">
            <v>-18413.099999999627</v>
          </cell>
          <cell r="BR581">
            <v>-137945.15999998897</v>
          </cell>
          <cell r="BS581">
            <v>-13744.200000001118</v>
          </cell>
          <cell r="BT581">
            <v>-13579.299999999814</v>
          </cell>
          <cell r="BU581">
            <v>-7531.8500000000931</v>
          </cell>
          <cell r="BV581">
            <v>-7063.0100000002421</v>
          </cell>
          <cell r="BW581">
            <v>-8378.5</v>
          </cell>
          <cell r="BX581">
            <v>-7070.2999999998137</v>
          </cell>
          <cell r="BY581">
            <v>-3741.2999999988824</v>
          </cell>
          <cell r="BZ581">
            <v>-13178.599999999627</v>
          </cell>
          <cell r="CA581">
            <v>-16947.300000000745</v>
          </cell>
          <cell r="CB581">
            <v>-14325.299999999814</v>
          </cell>
          <cell r="CC581">
            <v>-16875.700000000186</v>
          </cell>
          <cell r="CD581">
            <v>-15509.799999999814</v>
          </cell>
          <cell r="CE581">
            <v>-72371.160000011325</v>
          </cell>
          <cell r="CF581">
            <v>-12963.100000000559</v>
          </cell>
          <cell r="CG581">
            <v>-14671.200000001118</v>
          </cell>
          <cell r="CH581">
            <v>-8210.3000000007451</v>
          </cell>
          <cell r="CI581">
            <v>-9389.3599999998696</v>
          </cell>
          <cell r="CJ581">
            <v>-8785.7000000001863</v>
          </cell>
          <cell r="CK581">
            <v>-10158.599999999627</v>
          </cell>
          <cell r="CL581">
            <v>-7548.5</v>
          </cell>
          <cell r="CM581">
            <v>-10323.600000000559</v>
          </cell>
          <cell r="CN581">
            <v>-17881</v>
          </cell>
          <cell r="CO581">
            <v>-13484.300000000745</v>
          </cell>
          <cell r="CP581">
            <v>22258.800000000745</v>
          </cell>
          <cell r="CQ581">
            <v>18785.699999999255</v>
          </cell>
          <cell r="CR581">
            <v>-121656.69999997318</v>
          </cell>
          <cell r="CS581">
            <v>-29040.599999999627</v>
          </cell>
          <cell r="CT581">
            <v>-17932.600000000559</v>
          </cell>
          <cell r="CU581">
            <v>-8746.8000000007451</v>
          </cell>
          <cell r="CV581">
            <v>-9276.2999999988824</v>
          </cell>
          <cell r="CW581">
            <v>-13415.200000000186</v>
          </cell>
          <cell r="CX581">
            <v>-11575.900000000373</v>
          </cell>
          <cell r="CY581">
            <v>-615.40000000037253</v>
          </cell>
          <cell r="CZ581">
            <v>-1616.6999999992549</v>
          </cell>
          <cell r="DA581">
            <v>-9451.0999999996275</v>
          </cell>
          <cell r="DB581">
            <v>-9314.3999999994412</v>
          </cell>
          <cell r="DC581">
            <v>-5024.7999999998137</v>
          </cell>
          <cell r="DD581">
            <v>-5646.9000000003725</v>
          </cell>
          <cell r="DE581">
            <v>-99777.40000000596</v>
          </cell>
          <cell r="DF581">
            <v>-6704.0999999996275</v>
          </cell>
          <cell r="DG581">
            <v>-11414.399999999441</v>
          </cell>
          <cell r="DH581">
            <v>-9338.1999999992549</v>
          </cell>
          <cell r="DI581">
            <v>-11133.299999999814</v>
          </cell>
          <cell r="DJ581">
            <v>-13942</v>
          </cell>
          <cell r="DK581">
            <v>-11108.499999999069</v>
          </cell>
          <cell r="DL581">
            <v>-389.29999999981374</v>
          </cell>
          <cell r="DM581">
            <v>-1185.9000000003725</v>
          </cell>
          <cell r="DN581">
            <v>-10702.5</v>
          </cell>
          <cell r="DO581">
            <v>-7723.2000000001863</v>
          </cell>
          <cell r="DP581">
            <v>-10078.899999999441</v>
          </cell>
          <cell r="DQ581">
            <v>-6057.1000000014901</v>
          </cell>
          <cell r="DR581">
            <v>-90361.90000000596</v>
          </cell>
          <cell r="DS581">
            <v>-4832.8999999994412</v>
          </cell>
          <cell r="DT581">
            <v>-10509.400000000373</v>
          </cell>
          <cell r="DU581">
            <v>-7873.6999999992549</v>
          </cell>
          <cell r="DV581">
            <v>-11494.700000000186</v>
          </cell>
          <cell r="DW581">
            <v>-12110.5</v>
          </cell>
          <cell r="DX581">
            <v>-4909</v>
          </cell>
          <cell r="DY581">
            <v>-266.70000000018626</v>
          </cell>
          <cell r="DZ581">
            <v>-2599.0999999996275</v>
          </cell>
          <cell r="EA581">
            <v>-7346.7000000001863</v>
          </cell>
          <cell r="EB581">
            <v>-11961.5</v>
          </cell>
          <cell r="EC581">
            <v>-12068.099999999627</v>
          </cell>
          <cell r="ED581">
            <v>-4389.6000000014901</v>
          </cell>
        </row>
        <row r="582">
          <cell r="F582">
            <v>-6290.2000000001863</v>
          </cell>
          <cell r="G582">
            <v>-5077.7999999998137</v>
          </cell>
          <cell r="H582">
            <v>-7516.6999999992549</v>
          </cell>
          <cell r="I582">
            <v>-11714</v>
          </cell>
          <cell r="J582">
            <v>-11238.800000000279</v>
          </cell>
          <cell r="K582">
            <v>-6381.7999999998137</v>
          </cell>
          <cell r="L582">
            <v>-6127.3999999994412</v>
          </cell>
          <cell r="M582">
            <v>-8754.7999999998137</v>
          </cell>
          <cell r="N582">
            <v>-12143.900000000373</v>
          </cell>
          <cell r="O582">
            <v>-14024.400000000373</v>
          </cell>
          <cell r="P582">
            <v>-7920.2999999998137</v>
          </cell>
          <cell r="Q582">
            <v>-2846.7999999998137</v>
          </cell>
          <cell r="R582">
            <v>-114457.39999999106</v>
          </cell>
          <cell r="S582">
            <v>-1823.8999999994412</v>
          </cell>
          <cell r="T582">
            <v>-2671.2000000001863</v>
          </cell>
          <cell r="U582">
            <v>-6974.6999999992549</v>
          </cell>
          <cell r="V582">
            <v>-13995.300000000279</v>
          </cell>
          <cell r="W582">
            <v>-13238</v>
          </cell>
          <cell r="X582">
            <v>-16538.800000000279</v>
          </cell>
          <cell r="Y582">
            <v>-6633.7000000001863</v>
          </cell>
          <cell r="Z582">
            <v>-8769.0999999996275</v>
          </cell>
          <cell r="AA582">
            <v>-8303.8000000007451</v>
          </cell>
          <cell r="AB582">
            <v>-13331.100000000093</v>
          </cell>
          <cell r="AC582">
            <v>-7154.2000000001863</v>
          </cell>
          <cell r="AD582">
            <v>-15023.599999999627</v>
          </cell>
          <cell r="AE582">
            <v>-78195.79999999702</v>
          </cell>
          <cell r="AF582">
            <v>-6039</v>
          </cell>
          <cell r="AG582">
            <v>-1320.4000000003725</v>
          </cell>
          <cell r="AH582">
            <v>-5976.2999999998137</v>
          </cell>
          <cell r="AI582">
            <v>-10800.799999999814</v>
          </cell>
          <cell r="AJ582">
            <v>-7135.5</v>
          </cell>
          <cell r="AK582">
            <v>-8173.8000000007451</v>
          </cell>
          <cell r="AL582">
            <v>-5939</v>
          </cell>
          <cell r="AM582">
            <v>-8452.1000000005588</v>
          </cell>
          <cell r="AN582">
            <v>-11361.400000000373</v>
          </cell>
          <cell r="AO582">
            <v>-5708.8000000002794</v>
          </cell>
          <cell r="AP582">
            <v>-4233.2999999998137</v>
          </cell>
          <cell r="AQ582">
            <v>-3055.4000000003725</v>
          </cell>
          <cell r="AR582">
            <v>-152182.80000000447</v>
          </cell>
          <cell r="AS582">
            <v>-10125</v>
          </cell>
          <cell r="AT582">
            <v>-11556.200000000186</v>
          </cell>
          <cell r="AU582">
            <v>-8923.4000000003725</v>
          </cell>
          <cell r="AV582">
            <v>-14927.699999999721</v>
          </cell>
          <cell r="AW582">
            <v>-12519.200000000186</v>
          </cell>
          <cell r="AX582">
            <v>-19777</v>
          </cell>
          <cell r="AY582">
            <v>-3711</v>
          </cell>
          <cell r="AZ582">
            <v>-6718.6000000005588</v>
          </cell>
          <cell r="BA582">
            <v>-16368.600000000559</v>
          </cell>
          <cell r="BB582">
            <v>-13142.700000000186</v>
          </cell>
          <cell r="BC582">
            <v>-16900.700000000186</v>
          </cell>
          <cell r="BD582">
            <v>-17512.700000000186</v>
          </cell>
          <cell r="BE582">
            <v>-142723.69999998063</v>
          </cell>
          <cell r="BF582">
            <v>-12878.599999999627</v>
          </cell>
          <cell r="BG582">
            <v>-9897</v>
          </cell>
          <cell r="BH582">
            <v>-16261.599999999627</v>
          </cell>
          <cell r="BI582">
            <v>-14656.299999999814</v>
          </cell>
          <cell r="BJ582">
            <v>-12822.700000000186</v>
          </cell>
          <cell r="BK582">
            <v>-15864.200000000186</v>
          </cell>
          <cell r="BL582">
            <v>-4051.2000000001863</v>
          </cell>
          <cell r="BM582">
            <v>-3313.4000000003725</v>
          </cell>
          <cell r="BN582">
            <v>-13687.399999999441</v>
          </cell>
          <cell r="BO582">
            <v>-11383.900000000373</v>
          </cell>
          <cell r="BP582">
            <v>-13083.799999999814</v>
          </cell>
          <cell r="BQ582">
            <v>-14823.599999999627</v>
          </cell>
          <cell r="BR582">
            <v>-155724.5</v>
          </cell>
          <cell r="BS582">
            <v>-12629.5</v>
          </cell>
          <cell r="BT582">
            <v>-8214</v>
          </cell>
          <cell r="BU582">
            <v>-19088.599999999627</v>
          </cell>
          <cell r="BV582">
            <v>-16306.600000000093</v>
          </cell>
          <cell r="BW582">
            <v>-13497.799999999814</v>
          </cell>
          <cell r="BX582">
            <v>-14955.799999999814</v>
          </cell>
          <cell r="BY582">
            <v>-2031.2000000001863</v>
          </cell>
          <cell r="BZ582">
            <v>-2628.5999999996275</v>
          </cell>
          <cell r="CA582">
            <v>-14562.5</v>
          </cell>
          <cell r="CB582">
            <v>-13233.399999999441</v>
          </cell>
          <cell r="CC582">
            <v>-20994</v>
          </cell>
          <cell r="CD582">
            <v>-17582.5</v>
          </cell>
          <cell r="CE582">
            <v>-70889.700000017881</v>
          </cell>
          <cell r="CF582">
            <v>-15650.799999999814</v>
          </cell>
          <cell r="CG582">
            <v>-1177.5</v>
          </cell>
          <cell r="CH582">
            <v>-3059.7999999998137</v>
          </cell>
          <cell r="CI582">
            <v>-15168.100000000559</v>
          </cell>
          <cell r="CJ582">
            <v>-8408.7000000001863</v>
          </cell>
          <cell r="CK582">
            <v>-7103.2000000001863</v>
          </cell>
          <cell r="CL582">
            <v>-103</v>
          </cell>
          <cell r="CM582">
            <v>-2319.4000000003725</v>
          </cell>
          <cell r="CN582">
            <v>-7359.9000000003725</v>
          </cell>
          <cell r="CO582">
            <v>-8877.5999999996275</v>
          </cell>
          <cell r="CP582">
            <v>108</v>
          </cell>
          <cell r="CQ582">
            <v>-1769.7000000001863</v>
          </cell>
          <cell r="CR582">
            <v>-16884.59999999404</v>
          </cell>
          <cell r="CS582">
            <v>-683.70000000018626</v>
          </cell>
          <cell r="CT582">
            <v>0</v>
          </cell>
          <cell r="CU582">
            <v>-1773</v>
          </cell>
          <cell r="CV582">
            <v>-3471.2000000001863</v>
          </cell>
          <cell r="CW582">
            <v>-5764.5999999996275</v>
          </cell>
          <cell r="CX582">
            <v>-809.20000000018626</v>
          </cell>
          <cell r="CY582">
            <v>-2.599999999627471</v>
          </cell>
          <cell r="CZ582">
            <v>0</v>
          </cell>
          <cell r="DA582">
            <v>-1270.5</v>
          </cell>
          <cell r="DB582">
            <v>-3020.2999999998137</v>
          </cell>
          <cell r="DC582">
            <v>-89.5</v>
          </cell>
          <cell r="DD582">
            <v>0</v>
          </cell>
          <cell r="DE582">
            <v>-16186.399999991059</v>
          </cell>
          <cell r="DF582">
            <v>0</v>
          </cell>
          <cell r="DG582">
            <v>-434</v>
          </cell>
          <cell r="DH582">
            <v>-2779.2999999998137</v>
          </cell>
          <cell r="DI582">
            <v>773</v>
          </cell>
          <cell r="DJ582">
            <v>-7163.7000000001863</v>
          </cell>
          <cell r="DK582">
            <v>-980.29999999981374</v>
          </cell>
          <cell r="DL582">
            <v>0</v>
          </cell>
          <cell r="DM582">
            <v>0</v>
          </cell>
          <cell r="DN582">
            <v>-1544.3999999994412</v>
          </cell>
          <cell r="DO582">
            <v>-2959.7000000001863</v>
          </cell>
          <cell r="DP582">
            <v>-1098</v>
          </cell>
          <cell r="DQ582">
            <v>0</v>
          </cell>
          <cell r="DR582">
            <v>-19870.29999999702</v>
          </cell>
          <cell r="DS582">
            <v>-88.400000000372529</v>
          </cell>
          <cell r="DT582">
            <v>-743.79999999981374</v>
          </cell>
          <cell r="DU582">
            <v>-2445.4000000003725</v>
          </cell>
          <cell r="DV582">
            <v>-6393.7000000001863</v>
          </cell>
          <cell r="DW582">
            <v>-4688.7999999998137</v>
          </cell>
          <cell r="DX582">
            <v>-254.5</v>
          </cell>
          <cell r="DY582">
            <v>0</v>
          </cell>
          <cell r="DZ582">
            <v>0</v>
          </cell>
          <cell r="EA582">
            <v>-1844</v>
          </cell>
          <cell r="EB582">
            <v>-2459.5</v>
          </cell>
          <cell r="EC582">
            <v>-952.20000000018626</v>
          </cell>
          <cell r="ED582">
            <v>0</v>
          </cell>
        </row>
        <row r="583">
          <cell r="F583">
            <v>-22558.399999999441</v>
          </cell>
          <cell r="G583">
            <v>-23419.400000000373</v>
          </cell>
          <cell r="H583">
            <v>-8105.2999999998137</v>
          </cell>
          <cell r="I583">
            <v>-5740</v>
          </cell>
          <cell r="J583">
            <v>-7962.8799999998882</v>
          </cell>
          <cell r="K583">
            <v>-9949.6999999992549</v>
          </cell>
          <cell r="L583">
            <v>-2324.7999999998137</v>
          </cell>
          <cell r="M583">
            <v>-20856.5</v>
          </cell>
          <cell r="N583">
            <v>-16665.450000000186</v>
          </cell>
          <cell r="O583">
            <v>-13295.459999999963</v>
          </cell>
          <cell r="P583">
            <v>-23413.199999999255</v>
          </cell>
          <cell r="Q583">
            <v>-17033.400000000373</v>
          </cell>
          <cell r="R583">
            <v>-166818.00999999791</v>
          </cell>
          <cell r="S583">
            <v>-21936.599999999627</v>
          </cell>
          <cell r="T583">
            <v>-22040</v>
          </cell>
          <cell r="U583">
            <v>-10613.600000000559</v>
          </cell>
          <cell r="V583">
            <v>-6350.4600000004284</v>
          </cell>
          <cell r="W583">
            <v>-6935.6000000000931</v>
          </cell>
          <cell r="X583">
            <v>-4450.7999999998137</v>
          </cell>
          <cell r="Y583">
            <v>-2988.1000000005588</v>
          </cell>
          <cell r="Z583">
            <v>-21257.300000000745</v>
          </cell>
          <cell r="AA583">
            <v>-17404.340000000782</v>
          </cell>
          <cell r="AB583">
            <v>-12172.410000000149</v>
          </cell>
          <cell r="AC583">
            <v>-24425.200000000186</v>
          </cell>
          <cell r="AD583">
            <v>-16243.600000000559</v>
          </cell>
          <cell r="AE583">
            <v>-167362.17999999225</v>
          </cell>
          <cell r="AF583">
            <v>-23155.900000000373</v>
          </cell>
          <cell r="AG583">
            <v>-16159.199999999255</v>
          </cell>
          <cell r="AH583">
            <v>-13614.299999998882</v>
          </cell>
          <cell r="AI583">
            <v>-8646.4999999990687</v>
          </cell>
          <cell r="AJ583">
            <v>-8643.7999999998137</v>
          </cell>
          <cell r="AK583">
            <v>-6714.0999999996275</v>
          </cell>
          <cell r="AL583">
            <v>-3813.7999999988824</v>
          </cell>
          <cell r="AM583">
            <v>-17836.400000000373</v>
          </cell>
          <cell r="AN583">
            <v>-14507.739999999292</v>
          </cell>
          <cell r="AO583">
            <v>-20067.740000000224</v>
          </cell>
          <cell r="AP583">
            <v>-22269.900000000373</v>
          </cell>
          <cell r="AQ583">
            <v>-11932.800000000745</v>
          </cell>
          <cell r="AR583">
            <v>-153465.92000000179</v>
          </cell>
          <cell r="AS583">
            <v>-21335.5</v>
          </cell>
          <cell r="AT583">
            <v>-16262.300000000745</v>
          </cell>
          <cell r="AU583">
            <v>-9989.5999999996275</v>
          </cell>
          <cell r="AV583">
            <v>-6141.1000000000931</v>
          </cell>
          <cell r="AW583">
            <v>-9294.339999999851</v>
          </cell>
          <cell r="AX583">
            <v>-7215.7400000002235</v>
          </cell>
          <cell r="AY583">
            <v>-6174.6000000005588</v>
          </cell>
          <cell r="AZ583">
            <v>-23327.300000000745</v>
          </cell>
          <cell r="BA583">
            <v>-11128.740000000224</v>
          </cell>
          <cell r="BB583">
            <v>-16708.700000000186</v>
          </cell>
          <cell r="BC583">
            <v>-13975.299999999814</v>
          </cell>
          <cell r="BD583">
            <v>-11912.700000000186</v>
          </cell>
          <cell r="BE583">
            <v>-156141.29999999702</v>
          </cell>
          <cell r="BF583">
            <v>-14365.600000000559</v>
          </cell>
          <cell r="BG583">
            <v>-13791.500000000931</v>
          </cell>
          <cell r="BH583">
            <v>-11900</v>
          </cell>
          <cell r="BI583">
            <v>-8462.8599999998696</v>
          </cell>
          <cell r="BJ583">
            <v>-9125.5999999996275</v>
          </cell>
          <cell r="BK583">
            <v>-8341.9000000003725</v>
          </cell>
          <cell r="BL583">
            <v>-5385.2000000001863</v>
          </cell>
          <cell r="BM583">
            <v>-25044.199999999255</v>
          </cell>
          <cell r="BN583">
            <v>-15736.25</v>
          </cell>
          <cell r="BO583">
            <v>-16512.540000000037</v>
          </cell>
          <cell r="BP583">
            <v>-14952.099999999627</v>
          </cell>
          <cell r="BQ583">
            <v>-12523.550000000745</v>
          </cell>
          <cell r="BR583">
            <v>-141098.35000000894</v>
          </cell>
          <cell r="BS583">
            <v>-11706.339999999851</v>
          </cell>
          <cell r="BT583">
            <v>-13232.099999999627</v>
          </cell>
          <cell r="BU583">
            <v>-12734.89999999851</v>
          </cell>
          <cell r="BV583">
            <v>-8681.6599999996834</v>
          </cell>
          <cell r="BW583">
            <v>-9676.2399999992922</v>
          </cell>
          <cell r="BX583">
            <v>-7492.2400000002235</v>
          </cell>
          <cell r="BY583">
            <v>-5374.0999999996275</v>
          </cell>
          <cell r="BZ583">
            <v>-25113.899999999441</v>
          </cell>
          <cell r="CA583">
            <v>-14518.860000000335</v>
          </cell>
          <cell r="CB583">
            <v>-14430.749999999069</v>
          </cell>
          <cell r="CC583">
            <v>-10318.600000000093</v>
          </cell>
          <cell r="CD583">
            <v>-7818.660000000149</v>
          </cell>
          <cell r="CE583">
            <v>-141969.29999998957</v>
          </cell>
          <cell r="CF583">
            <v>-12158.350000000559</v>
          </cell>
          <cell r="CG583">
            <v>-15344.100000000559</v>
          </cell>
          <cell r="CH583">
            <v>-14521.000000000931</v>
          </cell>
          <cell r="CI583">
            <v>-8877.7499999995343</v>
          </cell>
          <cell r="CJ583">
            <v>-13075.400000000373</v>
          </cell>
          <cell r="CK583">
            <v>-8566.1000000005588</v>
          </cell>
          <cell r="CL583">
            <v>-9123.7000000001863</v>
          </cell>
          <cell r="CM583">
            <v>-26604.000000001863</v>
          </cell>
          <cell r="CN583">
            <v>-14871.35999999987</v>
          </cell>
          <cell r="CO583">
            <v>-16066.740000000224</v>
          </cell>
          <cell r="CP583">
            <v>-9420.7000000001863</v>
          </cell>
          <cell r="CQ583">
            <v>6659.8999999994412</v>
          </cell>
          <cell r="CR583">
            <v>-159812.20000000298</v>
          </cell>
          <cell r="CS583">
            <v>-23542.400000000373</v>
          </cell>
          <cell r="CT583">
            <v>-1386.6000000005588</v>
          </cell>
          <cell r="CU583">
            <v>-13041.699999999255</v>
          </cell>
          <cell r="CV583">
            <v>-12370</v>
          </cell>
          <cell r="CW583">
            <v>-14321</v>
          </cell>
          <cell r="CX583">
            <v>-9334.9000000003725</v>
          </cell>
          <cell r="CY583">
            <v>-2855.2999999988824</v>
          </cell>
          <cell r="CZ583">
            <v>-27976.799999998882</v>
          </cell>
          <cell r="DA583">
            <v>-13348.300000000745</v>
          </cell>
          <cell r="DB583">
            <v>-14567.900000000373</v>
          </cell>
          <cell r="DC583">
            <v>-12351.099999999627</v>
          </cell>
          <cell r="DD583">
            <v>-14716.199999999255</v>
          </cell>
          <cell r="DE583">
            <v>-189696.81000000238</v>
          </cell>
          <cell r="DF583">
            <v>-16454.899999999441</v>
          </cell>
          <cell r="DG583">
            <v>-17178.699999999255</v>
          </cell>
          <cell r="DH583">
            <v>-13685.299999999814</v>
          </cell>
          <cell r="DI583">
            <v>-13844.549999999814</v>
          </cell>
          <cell r="DJ583">
            <v>-13351.699999999255</v>
          </cell>
          <cell r="DK583">
            <v>-9849.5</v>
          </cell>
          <cell r="DL583">
            <v>-13182.799999999814</v>
          </cell>
          <cell r="DM583">
            <v>-28206.300000000745</v>
          </cell>
          <cell r="DN583">
            <v>-13863.160000000149</v>
          </cell>
          <cell r="DO583">
            <v>-16441.200000000186</v>
          </cell>
          <cell r="DP583">
            <v>-18268.199999998324</v>
          </cell>
          <cell r="DQ583">
            <v>-15370.5</v>
          </cell>
          <cell r="DR583">
            <v>-171682.13000001013</v>
          </cell>
          <cell r="DS583">
            <v>-15830.800000000745</v>
          </cell>
          <cell r="DT583">
            <v>-17560</v>
          </cell>
          <cell r="DU583">
            <v>-13156.400000000373</v>
          </cell>
          <cell r="DV583">
            <v>-14532.400000000373</v>
          </cell>
          <cell r="DW583">
            <v>-14729</v>
          </cell>
          <cell r="DX583">
            <v>-11766.699999999255</v>
          </cell>
          <cell r="DY583">
            <v>-11917.900000000373</v>
          </cell>
          <cell r="DZ583">
            <v>-24322.799999999814</v>
          </cell>
          <cell r="EA583">
            <v>3450.8199999998324</v>
          </cell>
          <cell r="EB583">
            <v>-18565.749999999069</v>
          </cell>
          <cell r="EC583">
            <v>-17150.599999999627</v>
          </cell>
          <cell r="ED583">
            <v>-15600.600000000559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-365.09999999962747</v>
          </cell>
          <cell r="K584">
            <v>-737.95000000018626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-330.5599999986589</v>
          </cell>
          <cell r="S584">
            <v>0</v>
          </cell>
          <cell r="T584">
            <v>0</v>
          </cell>
          <cell r="U584">
            <v>0</v>
          </cell>
          <cell r="V584">
            <v>-172.59999999962747</v>
          </cell>
          <cell r="W584">
            <v>-157.95999999996275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-73.809999998658895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-73.810000000055879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-4072.1799999959767</v>
          </cell>
          <cell r="AS584">
            <v>0</v>
          </cell>
          <cell r="AT584">
            <v>-84.899999999906868</v>
          </cell>
          <cell r="AU584">
            <v>-250.39999999990687</v>
          </cell>
          <cell r="AV584">
            <v>-2786.5</v>
          </cell>
          <cell r="AW584">
            <v>-677.87999999988824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-181.79999999981374</v>
          </cell>
          <cell r="BC584">
            <v>-90.699999999720603</v>
          </cell>
          <cell r="BD584">
            <v>0</v>
          </cell>
          <cell r="BE584">
            <v>-21603.189999997616</v>
          </cell>
          <cell r="BF584">
            <v>-2530.8500000000931</v>
          </cell>
          <cell r="BG584">
            <v>-3066.5</v>
          </cell>
          <cell r="BH584">
            <v>-1517.1599999999162</v>
          </cell>
          <cell r="BI584">
            <v>-1045.8499999999767</v>
          </cell>
          <cell r="BJ584">
            <v>-366.79999999993015</v>
          </cell>
          <cell r="BK584">
            <v>-677.2400000001071</v>
          </cell>
          <cell r="BL584">
            <v>-1227.5400000000373</v>
          </cell>
          <cell r="BM584">
            <v>-2876.3600000001024</v>
          </cell>
          <cell r="BN584">
            <v>-1738.6900000000605</v>
          </cell>
          <cell r="BO584">
            <v>-1796.0999999999767</v>
          </cell>
          <cell r="BP584">
            <v>-2626.7000000000698</v>
          </cell>
          <cell r="BQ584">
            <v>-2133.4000000000233</v>
          </cell>
          <cell r="BR584">
            <v>-20282.809999998659</v>
          </cell>
          <cell r="BS584">
            <v>-1798.3500000000931</v>
          </cell>
          <cell r="BT584">
            <v>-3348</v>
          </cell>
          <cell r="BU584">
            <v>-1526.0699999998324</v>
          </cell>
          <cell r="BV584">
            <v>-657.95999999996275</v>
          </cell>
          <cell r="BW584">
            <v>-1112.8999999999069</v>
          </cell>
          <cell r="BX584">
            <v>-975.44000000006054</v>
          </cell>
          <cell r="BY584">
            <v>-1356.25</v>
          </cell>
          <cell r="BZ584">
            <v>-2767.8000000000466</v>
          </cell>
          <cell r="CA584">
            <v>-1540.6600000000326</v>
          </cell>
          <cell r="CB584">
            <v>-2143.979999999865</v>
          </cell>
          <cell r="CC584">
            <v>-1354.2800000000279</v>
          </cell>
          <cell r="CD584">
            <v>-1701.1199999999953</v>
          </cell>
          <cell r="CE584">
            <v>-21320.259999997914</v>
          </cell>
          <cell r="CF584">
            <v>-1189.8900000001304</v>
          </cell>
          <cell r="CG584">
            <v>-3232.7199999999721</v>
          </cell>
          <cell r="CH584">
            <v>-1924.2600000000093</v>
          </cell>
          <cell r="CI584">
            <v>-1233.8200000000652</v>
          </cell>
          <cell r="CJ584">
            <v>-1942.6299999998882</v>
          </cell>
          <cell r="CK584">
            <v>-1130.6900000000605</v>
          </cell>
          <cell r="CL584">
            <v>-1052.7999999998137</v>
          </cell>
          <cell r="CM584">
            <v>-3427.3400000000838</v>
          </cell>
          <cell r="CN584">
            <v>-1566.5600000000559</v>
          </cell>
          <cell r="CO584">
            <v>-3008.609999999986</v>
          </cell>
          <cell r="CP584">
            <v>857.7400000001071</v>
          </cell>
          <cell r="CQ584">
            <v>-2468.6799999999348</v>
          </cell>
          <cell r="CR584">
            <v>-31631.64999999851</v>
          </cell>
          <cell r="CS584">
            <v>-7486.4099999999162</v>
          </cell>
          <cell r="CT584">
            <v>5711.4900000002235</v>
          </cell>
          <cell r="CU584">
            <v>-3001.1499999999069</v>
          </cell>
          <cell r="CV584">
            <v>-2346.6700000001583</v>
          </cell>
          <cell r="CW584">
            <v>-2234.0600000000559</v>
          </cell>
          <cell r="CX584">
            <v>-2470.4399999999441</v>
          </cell>
          <cell r="CY584">
            <v>-1259.2299999999814</v>
          </cell>
          <cell r="CZ584">
            <v>-3956.75</v>
          </cell>
          <cell r="DA584">
            <v>-2505.0100000000093</v>
          </cell>
          <cell r="DB584">
            <v>-3513.1700000001583</v>
          </cell>
          <cell r="DC584">
            <v>-4781.5500000000466</v>
          </cell>
          <cell r="DD584">
            <v>-3788.7000000001863</v>
          </cell>
          <cell r="DE584">
            <v>-35645.669999999925</v>
          </cell>
          <cell r="DF584">
            <v>-4234.0400000000373</v>
          </cell>
          <cell r="DG584">
            <v>-2926.8799999998882</v>
          </cell>
          <cell r="DH584">
            <v>-2942.7600000000093</v>
          </cell>
          <cell r="DI584">
            <v>-2312.0899999999674</v>
          </cell>
          <cell r="DJ584">
            <v>-2457.9699999999721</v>
          </cell>
          <cell r="DK584">
            <v>-1855.3999999999069</v>
          </cell>
          <cell r="DL584">
            <v>-2367.6399999998976</v>
          </cell>
          <cell r="DM584">
            <v>-4086.5700000000652</v>
          </cell>
          <cell r="DN584">
            <v>-1744.9200000001583</v>
          </cell>
          <cell r="DO584">
            <v>-4211.2000000001863</v>
          </cell>
          <cell r="DP584">
            <v>-2713.6500000001397</v>
          </cell>
          <cell r="DQ584">
            <v>-3792.5500000000466</v>
          </cell>
          <cell r="DR584">
            <v>-32867.889999996871</v>
          </cell>
          <cell r="DS584">
            <v>-4666.9000000001397</v>
          </cell>
          <cell r="DT584">
            <v>-2543.4999999998836</v>
          </cell>
          <cell r="DU584">
            <v>-3588.2600000000093</v>
          </cell>
          <cell r="DV584">
            <v>-2532.2199999999721</v>
          </cell>
          <cell r="DW584">
            <v>-1398.9100000000326</v>
          </cell>
          <cell r="DX584">
            <v>-2660.5400000000373</v>
          </cell>
          <cell r="DY584">
            <v>-2393.9499999999534</v>
          </cell>
          <cell r="DZ584">
            <v>-3161.25</v>
          </cell>
          <cell r="EA584">
            <v>111.55999999993946</v>
          </cell>
          <cell r="EB584">
            <v>-2291.2099999999627</v>
          </cell>
          <cell r="EC584">
            <v>-3174.1599999999162</v>
          </cell>
          <cell r="ED584">
            <v>-4568.5500000000466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-381.5</v>
          </cell>
          <cell r="AS585">
            <v>0</v>
          </cell>
          <cell r="AT585">
            <v>0</v>
          </cell>
          <cell r="AU585">
            <v>0</v>
          </cell>
          <cell r="AV585">
            <v>-381.5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-566.89999999850988</v>
          </cell>
          <cell r="BF585">
            <v>0</v>
          </cell>
          <cell r="BG585">
            <v>0</v>
          </cell>
          <cell r="BH585">
            <v>-188.5</v>
          </cell>
          <cell r="BI585">
            <v>-188.0999999998603</v>
          </cell>
          <cell r="BJ585">
            <v>-190.30000000004657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-35.5</v>
          </cell>
          <cell r="CF585">
            <v>0</v>
          </cell>
          <cell r="CG585">
            <v>0</v>
          </cell>
          <cell r="CH585">
            <v>-35.5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-579.29999999701977</v>
          </cell>
          <cell r="DS585">
            <v>0</v>
          </cell>
          <cell r="DT585">
            <v>0</v>
          </cell>
          <cell r="DU585">
            <v>0</v>
          </cell>
          <cell r="DV585">
            <v>-579.30000000004657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-3655.7999999998137</v>
          </cell>
          <cell r="G587">
            <v>-159.05999999999767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-52.799999999813735</v>
          </cell>
          <cell r="O587">
            <v>-104</v>
          </cell>
          <cell r="P587">
            <v>0</v>
          </cell>
          <cell r="Q587">
            <v>-4017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-522.69999999925494</v>
          </cell>
          <cell r="AS587">
            <v>0</v>
          </cell>
          <cell r="AT587">
            <v>0</v>
          </cell>
          <cell r="AU587">
            <v>0</v>
          </cell>
          <cell r="AV587">
            <v>-310.70000000018626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-212</v>
          </cell>
          <cell r="BB587">
            <v>0</v>
          </cell>
          <cell r="BC587">
            <v>0</v>
          </cell>
          <cell r="BD587">
            <v>0</v>
          </cell>
          <cell r="BE587">
            <v>-956.59999999962747</v>
          </cell>
          <cell r="BF587">
            <v>-152.79999999981374</v>
          </cell>
          <cell r="BG587">
            <v>0</v>
          </cell>
          <cell r="BH587">
            <v>0</v>
          </cell>
          <cell r="BI587">
            <v>-649.59999999962747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-154.20000000018626</v>
          </cell>
          <cell r="BO587">
            <v>0</v>
          </cell>
          <cell r="BP587">
            <v>0</v>
          </cell>
          <cell r="BQ587">
            <v>0</v>
          </cell>
          <cell r="BR587">
            <v>-6036.5</v>
          </cell>
          <cell r="BS587">
            <v>-1505.7000000001863</v>
          </cell>
          <cell r="BT587">
            <v>0</v>
          </cell>
          <cell r="BU587">
            <v>0</v>
          </cell>
          <cell r="BV587">
            <v>-669.20000000018626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-182.29999999981374</v>
          </cell>
          <cell r="CB587">
            <v>0</v>
          </cell>
          <cell r="CC587">
            <v>0</v>
          </cell>
          <cell r="CD587">
            <v>-3679.2999999998137</v>
          </cell>
          <cell r="CE587">
            <v>-5404.0000000018626</v>
          </cell>
          <cell r="CF587">
            <v>-4070</v>
          </cell>
          <cell r="CG587">
            <v>0</v>
          </cell>
          <cell r="CH587">
            <v>0</v>
          </cell>
          <cell r="CI587">
            <v>-1466.4000000003725</v>
          </cell>
          <cell r="CJ587">
            <v>0</v>
          </cell>
          <cell r="CK587">
            <v>0</v>
          </cell>
          <cell r="CL587">
            <v>0</v>
          </cell>
          <cell r="CM587">
            <v>-256.10000000009313</v>
          </cell>
          <cell r="CN587">
            <v>-1711</v>
          </cell>
          <cell r="CO587">
            <v>0</v>
          </cell>
          <cell r="CP587">
            <v>1636.2999999998137</v>
          </cell>
          <cell r="CQ587">
            <v>463.20000000018626</v>
          </cell>
          <cell r="CR587">
            <v>-7146.1999999992549</v>
          </cell>
          <cell r="CS587">
            <v>-4978.7999999998137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-2167.4000000001397</v>
          </cell>
          <cell r="DB587">
            <v>0</v>
          </cell>
          <cell r="DC587">
            <v>0</v>
          </cell>
          <cell r="DD587">
            <v>0</v>
          </cell>
          <cell r="DE587">
            <v>-5156.4000000003725</v>
          </cell>
          <cell r="DF587">
            <v>0</v>
          </cell>
          <cell r="DG587">
            <v>0</v>
          </cell>
          <cell r="DH587">
            <v>0</v>
          </cell>
          <cell r="DI587">
            <v>-1733.2000000001863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-3423.2000000001863</v>
          </cell>
          <cell r="DO587">
            <v>0</v>
          </cell>
          <cell r="DP587">
            <v>0</v>
          </cell>
          <cell r="DQ587">
            <v>0</v>
          </cell>
          <cell r="DR587">
            <v>604.70000000018626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-1080.7000000001863</v>
          </cell>
          <cell r="EA587">
            <v>1685.4000000001397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-58.597000000067055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-2311.6100000001024</v>
          </cell>
          <cell r="L589">
            <v>-122.66999999992549</v>
          </cell>
          <cell r="M589">
            <v>-23.359999999869615</v>
          </cell>
          <cell r="N589">
            <v>-304.22999999998137</v>
          </cell>
          <cell r="O589">
            <v>-291.72999999998137</v>
          </cell>
          <cell r="P589">
            <v>-51.020000000004075</v>
          </cell>
          <cell r="Q589">
            <v>-123.58899999999994</v>
          </cell>
          <cell r="R589">
            <v>-405.77000000141561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-134.47000000020489</v>
          </cell>
          <cell r="Z589">
            <v>-54.279999999795109</v>
          </cell>
          <cell r="AA589">
            <v>-50.5</v>
          </cell>
          <cell r="AB589">
            <v>-36.650000000372529</v>
          </cell>
          <cell r="AC589">
            <v>0</v>
          </cell>
          <cell r="AD589">
            <v>-129.87000000011176</v>
          </cell>
          <cell r="AE589">
            <v>-317.87999999895692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-36.870000000111759</v>
          </cell>
          <cell r="AM589">
            <v>-46.459999999962747</v>
          </cell>
          <cell r="AN589">
            <v>-234.54999999981374</v>
          </cell>
          <cell r="AO589">
            <v>0</v>
          </cell>
          <cell r="AP589">
            <v>0</v>
          </cell>
          <cell r="AQ589">
            <v>0</v>
          </cell>
          <cell r="AR589">
            <v>-3829.1399999987334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-40.200000000186265</v>
          </cell>
          <cell r="AZ589">
            <v>-211.62000000011176</v>
          </cell>
          <cell r="BA589">
            <v>-1087.2000000001863</v>
          </cell>
          <cell r="BB589">
            <v>-950.73999999975786</v>
          </cell>
          <cell r="BC589">
            <v>0</v>
          </cell>
          <cell r="BD589">
            <v>-1539.3800000003539</v>
          </cell>
          <cell r="BE589">
            <v>-1270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5.3799999998882413</v>
          </cell>
          <cell r="BM589">
            <v>-97.629999999888241</v>
          </cell>
          <cell r="BN589">
            <v>-199.15999999968335</v>
          </cell>
          <cell r="BO589">
            <v>-664.62999999988824</v>
          </cell>
          <cell r="BP589">
            <v>0</v>
          </cell>
          <cell r="BQ589">
            <v>-313.95999999996275</v>
          </cell>
          <cell r="BR589">
            <v>-4153.3000000007451</v>
          </cell>
          <cell r="BS589">
            <v>-1527.0299999997951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9.4199999999254942</v>
          </cell>
          <cell r="BZ589">
            <v>-104.37999999988824</v>
          </cell>
          <cell r="CA589">
            <v>-472.9499999997206</v>
          </cell>
          <cell r="CB589">
            <v>-1026.75</v>
          </cell>
          <cell r="CC589">
            <v>-572.60000000009313</v>
          </cell>
          <cell r="CD589">
            <v>-459.00999999977648</v>
          </cell>
          <cell r="CE589">
            <v>7754.6100000012666</v>
          </cell>
          <cell r="CF589">
            <v>-975.67999999970198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4.4799999999813735</v>
          </cell>
          <cell r="CM589">
            <v>-155.96999999973923</v>
          </cell>
          <cell r="CN589">
            <v>-1216.2000000001863</v>
          </cell>
          <cell r="CO589">
            <v>-1128.6999999997206</v>
          </cell>
          <cell r="CP589">
            <v>0</v>
          </cell>
          <cell r="CQ589">
            <v>11226.679999999702</v>
          </cell>
          <cell r="CR589">
            <v>-3892.4599999999627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-1295.2000000001863</v>
          </cell>
          <cell r="DA589">
            <v>-2597.2600000002421</v>
          </cell>
          <cell r="DB589">
            <v>0</v>
          </cell>
          <cell r="DC589">
            <v>0</v>
          </cell>
          <cell r="DD589">
            <v>0</v>
          </cell>
          <cell r="DE589">
            <v>-6774.1900000013411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-611.97000000020489</v>
          </cell>
          <cell r="DM589">
            <v>-1375.0700000007637</v>
          </cell>
          <cell r="DN589">
            <v>-2542.6000000000931</v>
          </cell>
          <cell r="DO589">
            <v>0</v>
          </cell>
          <cell r="DP589">
            <v>0</v>
          </cell>
          <cell r="DQ589">
            <v>-2244.5499999998137</v>
          </cell>
          <cell r="DR589">
            <v>-9817.2050000000745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-299.08999999985099</v>
          </cell>
          <cell r="DZ589">
            <v>-1761.589999999851</v>
          </cell>
          <cell r="EA589">
            <v>-5586.6999999999534</v>
          </cell>
          <cell r="EB589">
            <v>-2169.8250000001863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785.11000000010245</v>
          </cell>
          <cell r="BF590">
            <v>785.11000000000058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-1.9838999999997213</v>
          </cell>
          <cell r="I591">
            <v>-4.0279000000000451</v>
          </cell>
          <cell r="J591">
            <v>0</v>
          </cell>
          <cell r="K591">
            <v>-12.129000000015367</v>
          </cell>
          <cell r="L591">
            <v>-21.860000000044238</v>
          </cell>
          <cell r="M591">
            <v>-275.34000000002561</v>
          </cell>
          <cell r="N591">
            <v>-6.0540000000328291</v>
          </cell>
          <cell r="O591">
            <v>0</v>
          </cell>
          <cell r="P591">
            <v>-162.79000000000815</v>
          </cell>
          <cell r="Q591">
            <v>0</v>
          </cell>
          <cell r="R591">
            <v>-536.89599999971688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-97.479999999981374</v>
          </cell>
          <cell r="Z591">
            <v>-347.77000000001863</v>
          </cell>
          <cell r="AA591">
            <v>-91.646000000007916</v>
          </cell>
          <cell r="AB591">
            <v>0</v>
          </cell>
          <cell r="AC591">
            <v>0</v>
          </cell>
          <cell r="AD591">
            <v>0</v>
          </cell>
          <cell r="AE591">
            <v>-70.580999999772757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160.8289999999688</v>
          </cell>
          <cell r="AM591">
            <v>-157.70400000002701</v>
          </cell>
          <cell r="AN591">
            <v>-67.805999999982305</v>
          </cell>
          <cell r="AO591">
            <v>-5.8999999999650754</v>
          </cell>
          <cell r="AP591">
            <v>0</v>
          </cell>
          <cell r="AQ591">
            <v>0</v>
          </cell>
          <cell r="AR591">
            <v>-327.54599999962375</v>
          </cell>
          <cell r="AS591">
            <v>0</v>
          </cell>
          <cell r="AT591">
            <v>-162.78800000000047</v>
          </cell>
          <cell r="AU591">
            <v>0</v>
          </cell>
          <cell r="AV591">
            <v>-162.78999999997905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-1.9679999999934807</v>
          </cell>
          <cell r="BC591">
            <v>0</v>
          </cell>
          <cell r="BD591">
            <v>0</v>
          </cell>
          <cell r="BE591">
            <v>-47.924999999813735</v>
          </cell>
          <cell r="BF591">
            <v>325.57500000006985</v>
          </cell>
          <cell r="BG591">
            <v>0</v>
          </cell>
          <cell r="BH591">
            <v>0</v>
          </cell>
          <cell r="BI591">
            <v>162.78999999997905</v>
          </cell>
          <cell r="BJ591">
            <v>-49.885000000009313</v>
          </cell>
          <cell r="BK591">
            <v>317.58500000002095</v>
          </cell>
          <cell r="BL591">
            <v>-2.0499999999883585</v>
          </cell>
          <cell r="BM591">
            <v>-609.25599999999395</v>
          </cell>
          <cell r="BN591">
            <v>-268.47399999998743</v>
          </cell>
          <cell r="BO591">
            <v>-86.99900000001071</v>
          </cell>
          <cell r="BP591">
            <v>162.78899999998976</v>
          </cell>
          <cell r="BQ591">
            <v>0</v>
          </cell>
          <cell r="BR591">
            <v>-1461.3089999989606</v>
          </cell>
          <cell r="BS591">
            <v>162.7850000000326</v>
          </cell>
          <cell r="BT591">
            <v>-1.0000000183936208E-3</v>
          </cell>
          <cell r="BU591">
            <v>0</v>
          </cell>
          <cell r="BV591">
            <v>-190.90799999999581</v>
          </cell>
          <cell r="BW591">
            <v>-61.904999999969732</v>
          </cell>
          <cell r="BX591">
            <v>0</v>
          </cell>
          <cell r="BY591">
            <v>-397.94999999995343</v>
          </cell>
          <cell r="BZ591">
            <v>-860.15999999997439</v>
          </cell>
          <cell r="CA591">
            <v>-194.99400000000605</v>
          </cell>
          <cell r="CB591">
            <v>-235.87100000004284</v>
          </cell>
          <cell r="CC591">
            <v>-7.8800000000046566</v>
          </cell>
          <cell r="CD591">
            <v>325.57500000001164</v>
          </cell>
          <cell r="CE591">
            <v>-614.69699999969453</v>
          </cell>
          <cell r="CF591">
            <v>4.0000000153668225E-3</v>
          </cell>
          <cell r="CG591">
            <v>-325.57999999998719</v>
          </cell>
          <cell r="CH591">
            <v>0</v>
          </cell>
          <cell r="CI591">
            <v>0</v>
          </cell>
          <cell r="CJ591">
            <v>-1.9499999999534339</v>
          </cell>
          <cell r="CK591">
            <v>-162.78999999997905</v>
          </cell>
          <cell r="CL591">
            <v>-48.550999999977648</v>
          </cell>
          <cell r="CM591">
            <v>-156.19999999995343</v>
          </cell>
          <cell r="CN591">
            <v>-82.416000000026543</v>
          </cell>
          <cell r="CO591">
            <v>0</v>
          </cell>
          <cell r="CP591">
            <v>162.78600000002189</v>
          </cell>
          <cell r="CQ591">
            <v>0</v>
          </cell>
          <cell r="CR591">
            <v>976.72999999951571</v>
          </cell>
          <cell r="CS591">
            <v>0</v>
          </cell>
          <cell r="CT591">
            <v>813.94599999999627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-3.9999999571591616E-3</v>
          </cell>
          <cell r="CZ591">
            <v>-3.9999999571591616E-3</v>
          </cell>
          <cell r="DA591">
            <v>0</v>
          </cell>
          <cell r="DB591">
            <v>-162.78499999997439</v>
          </cell>
          <cell r="DC591">
            <v>0</v>
          </cell>
          <cell r="DD591">
            <v>325.57699999999022</v>
          </cell>
          <cell r="DE591">
            <v>162.78700000047684</v>
          </cell>
          <cell r="DF591">
            <v>0</v>
          </cell>
          <cell r="DG591">
            <v>0</v>
          </cell>
          <cell r="DH591">
            <v>-162.78999999997905</v>
          </cell>
          <cell r="DI591">
            <v>162.78999999997905</v>
          </cell>
          <cell r="DJ591">
            <v>162.79000000003725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-162.78899999998976</v>
          </cell>
          <cell r="DQ591">
            <v>162.78600000002189</v>
          </cell>
          <cell r="DR591">
            <v>-325.57899999991059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-3.9999999571591616E-3</v>
          </cell>
          <cell r="DZ591">
            <v>0</v>
          </cell>
          <cell r="EA591">
            <v>0</v>
          </cell>
          <cell r="EB591">
            <v>0</v>
          </cell>
          <cell r="EC591">
            <v>-325.57499999998254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-485.02500000037253</v>
          </cell>
          <cell r="AS592">
            <v>0</v>
          </cell>
          <cell r="AT592">
            <v>-46.450000000069849</v>
          </cell>
          <cell r="AU592">
            <v>-72.449999999953434</v>
          </cell>
          <cell r="AV592">
            <v>-190.07500000001164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-74.549999999930151</v>
          </cell>
          <cell r="BC592">
            <v>-53.650000000023283</v>
          </cell>
          <cell r="BD592">
            <v>-47.849999999976717</v>
          </cell>
          <cell r="BE592">
            <v>-213.75000000093132</v>
          </cell>
          <cell r="BF592">
            <v>0</v>
          </cell>
          <cell r="BG592">
            <v>-48.850000000093132</v>
          </cell>
          <cell r="BH592">
            <v>-25.150000000023283</v>
          </cell>
          <cell r="BI592">
            <v>-90.949999999953434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-48.800000000046566</v>
          </cell>
          <cell r="BP592">
            <v>0</v>
          </cell>
          <cell r="BQ592">
            <v>0</v>
          </cell>
          <cell r="BR592">
            <v>-277.21999999973923</v>
          </cell>
          <cell r="BS592">
            <v>0</v>
          </cell>
          <cell r="BT592">
            <v>-24.849999999976717</v>
          </cell>
          <cell r="BU592">
            <v>0</v>
          </cell>
          <cell r="BV592">
            <v>-162.6699999999837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-89.699999999953434</v>
          </cell>
          <cell r="CC592">
            <v>0</v>
          </cell>
          <cell r="CD592">
            <v>0</v>
          </cell>
          <cell r="CE592">
            <v>-567.74500000011176</v>
          </cell>
          <cell r="CF592">
            <v>0</v>
          </cell>
          <cell r="CG592">
            <v>-148.65000000002328</v>
          </cell>
          <cell r="CH592">
            <v>-112.05000000004657</v>
          </cell>
          <cell r="CI592">
            <v>-120.59499999997206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-24.949999999953434</v>
          </cell>
          <cell r="CO592">
            <v>0</v>
          </cell>
          <cell r="CP592">
            <v>-25.75</v>
          </cell>
          <cell r="CQ592">
            <v>-135.75</v>
          </cell>
          <cell r="CR592">
            <v>-1519.339999999851</v>
          </cell>
          <cell r="CS592">
            <v>-82.450000000069849</v>
          </cell>
          <cell r="CT592">
            <v>209.3300000000163</v>
          </cell>
          <cell r="CU592">
            <v>-204.15000000002328</v>
          </cell>
          <cell r="CV592">
            <v>-113.81999999994878</v>
          </cell>
          <cell r="CW592">
            <v>0</v>
          </cell>
          <cell r="CX592">
            <v>-23.300000000046566</v>
          </cell>
          <cell r="CY592">
            <v>0</v>
          </cell>
          <cell r="CZ592">
            <v>-10.850000000093132</v>
          </cell>
          <cell r="DA592">
            <v>-120.5</v>
          </cell>
          <cell r="DB592">
            <v>-148.25</v>
          </cell>
          <cell r="DC592">
            <v>-612.75</v>
          </cell>
          <cell r="DD592">
            <v>-412.59999999997672</v>
          </cell>
          <cell r="DE592">
            <v>-8747.1249999990687</v>
          </cell>
          <cell r="DF592">
            <v>-274.70000000006985</v>
          </cell>
          <cell r="DG592">
            <v>-252.40500000002794</v>
          </cell>
          <cell r="DH592">
            <v>-307.85000000009313</v>
          </cell>
          <cell r="DI592">
            <v>-6825.7000000000116</v>
          </cell>
          <cell r="DJ592">
            <v>0</v>
          </cell>
          <cell r="DK592">
            <v>-23.799999999988358</v>
          </cell>
          <cell r="DL592">
            <v>0</v>
          </cell>
          <cell r="DM592">
            <v>-25.600000000093132</v>
          </cell>
          <cell r="DN592">
            <v>-218.71999999997206</v>
          </cell>
          <cell r="DO592">
            <v>-154.04999999993015</v>
          </cell>
          <cell r="DP592">
            <v>-417.90000000002328</v>
          </cell>
          <cell r="DQ592">
            <v>-246.40000000002328</v>
          </cell>
          <cell r="DR592">
            <v>-2156.195000000298</v>
          </cell>
          <cell r="DS592">
            <v>-223.19999999995343</v>
          </cell>
          <cell r="DT592">
            <v>-441.5</v>
          </cell>
          <cell r="DU592">
            <v>-295.25</v>
          </cell>
          <cell r="DV592">
            <v>-143.64999999996508</v>
          </cell>
          <cell r="DW592">
            <v>0</v>
          </cell>
          <cell r="DX592">
            <v>0</v>
          </cell>
          <cell r="DY592">
            <v>0</v>
          </cell>
          <cell r="DZ592">
            <v>-6.8500000000931323</v>
          </cell>
          <cell r="EA592">
            <v>-191.09499999997206</v>
          </cell>
          <cell r="EB592">
            <v>-426.55000000004657</v>
          </cell>
          <cell r="EC592">
            <v>-196.69999999995343</v>
          </cell>
          <cell r="ED592">
            <v>-231.40000000002328</v>
          </cell>
        </row>
        <row r="593">
          <cell r="F593">
            <v>0</v>
          </cell>
          <cell r="G593">
            <v>0</v>
          </cell>
          <cell r="H593">
            <v>-1012</v>
          </cell>
          <cell r="I593">
            <v>-1010.7999999998137</v>
          </cell>
          <cell r="J593">
            <v>-809.10000000009313</v>
          </cell>
          <cell r="K593">
            <v>-2063.5999999996275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-4061.3999999985099</v>
          </cell>
          <cell r="S593">
            <v>0</v>
          </cell>
          <cell r="T593">
            <v>0</v>
          </cell>
          <cell r="U593">
            <v>-1037.5</v>
          </cell>
          <cell r="V593">
            <v>-1320.7999999998137</v>
          </cell>
          <cell r="W593">
            <v>-901.30000000004657</v>
          </cell>
          <cell r="X593">
            <v>-801.79999999981374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-7112.5000000037253</v>
          </cell>
          <cell r="AS593">
            <v>-52.200000000186265</v>
          </cell>
          <cell r="AT593">
            <v>-406.79999999981374</v>
          </cell>
          <cell r="AU593">
            <v>0</v>
          </cell>
          <cell r="AV593">
            <v>-2572.5</v>
          </cell>
          <cell r="AW593">
            <v>-969.69999999995343</v>
          </cell>
          <cell r="AX593">
            <v>0</v>
          </cell>
          <cell r="AY593">
            <v>0</v>
          </cell>
          <cell r="AZ593">
            <v>0</v>
          </cell>
          <cell r="BA593">
            <v>-1163.7000000001863</v>
          </cell>
          <cell r="BB593">
            <v>-1300.7999999998137</v>
          </cell>
          <cell r="BC593">
            <v>-290.5</v>
          </cell>
          <cell r="BD593">
            <v>-356.29999999981374</v>
          </cell>
          <cell r="BE593">
            <v>-3745.7000000029802</v>
          </cell>
          <cell r="BF593">
            <v>0</v>
          </cell>
          <cell r="BG593">
            <v>-199.5</v>
          </cell>
          <cell r="BH593">
            <v>-91.200000000186265</v>
          </cell>
          <cell r="BI593">
            <v>-1760.7000000001863</v>
          </cell>
          <cell r="BJ593">
            <v>-1160.6999999999534</v>
          </cell>
          <cell r="BK593">
            <v>0</v>
          </cell>
          <cell r="BL593">
            <v>0</v>
          </cell>
          <cell r="BM593">
            <v>0</v>
          </cell>
          <cell r="BN593">
            <v>-144.29999999981374</v>
          </cell>
          <cell r="BO593">
            <v>-336.29999999981374</v>
          </cell>
          <cell r="BP593">
            <v>-53</v>
          </cell>
          <cell r="BQ593">
            <v>0</v>
          </cell>
          <cell r="BR593">
            <v>-6510.1000000014901</v>
          </cell>
          <cell r="BS593">
            <v>0</v>
          </cell>
          <cell r="BT593">
            <v>-95.5</v>
          </cell>
          <cell r="BU593">
            <v>-725</v>
          </cell>
          <cell r="BV593">
            <v>-2626.2000000001863</v>
          </cell>
          <cell r="BW593">
            <v>-1694.6000000000931</v>
          </cell>
          <cell r="BX593">
            <v>-763.40000000037253</v>
          </cell>
          <cell r="BY593">
            <v>0</v>
          </cell>
          <cell r="BZ593">
            <v>0</v>
          </cell>
          <cell r="CA593">
            <v>0</v>
          </cell>
          <cell r="CB593">
            <v>-500.59999999962747</v>
          </cell>
          <cell r="CC593">
            <v>-52.299999999813735</v>
          </cell>
          <cell r="CD593">
            <v>-52.5</v>
          </cell>
          <cell r="CE593">
            <v>-3005.2000000029802</v>
          </cell>
          <cell r="CF593">
            <v>-244.20000000018626</v>
          </cell>
          <cell r="CG593">
            <v>-3640</v>
          </cell>
          <cell r="CH593">
            <v>0</v>
          </cell>
          <cell r="CI593">
            <v>-1831.4000000003725</v>
          </cell>
          <cell r="CJ593">
            <v>0</v>
          </cell>
          <cell r="CK593">
            <v>0</v>
          </cell>
          <cell r="CL593">
            <v>0</v>
          </cell>
          <cell r="CM593">
            <v>-146.40000000037253</v>
          </cell>
          <cell r="CN593">
            <v>-133.20000000018626</v>
          </cell>
          <cell r="CO593">
            <v>-903</v>
          </cell>
          <cell r="CP593">
            <v>3893</v>
          </cell>
          <cell r="CQ593">
            <v>0</v>
          </cell>
          <cell r="CR593">
            <v>-17421.299999998882</v>
          </cell>
          <cell r="CS593">
            <v>-3471.7000000001863</v>
          </cell>
          <cell r="CT593">
            <v>-5273.6000000000931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-425.89999999990687</v>
          </cell>
          <cell r="CZ593">
            <v>-682.79999999981374</v>
          </cell>
          <cell r="DA593">
            <v>-2508.2000000001863</v>
          </cell>
          <cell r="DB593">
            <v>-2269.5</v>
          </cell>
          <cell r="DC593">
            <v>0</v>
          </cell>
          <cell r="DD593">
            <v>-2789.6000000000931</v>
          </cell>
          <cell r="DE593">
            <v>-13472.20000000298</v>
          </cell>
          <cell r="DF593">
            <v>-2304.7000000001863</v>
          </cell>
          <cell r="DG593">
            <v>-2675.6000000000931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-69</v>
          </cell>
          <cell r="DM593">
            <v>-1025.2000000001863</v>
          </cell>
          <cell r="DN593">
            <v>-1835.2999999998137</v>
          </cell>
          <cell r="DO593">
            <v>-1968.2000000001863</v>
          </cell>
          <cell r="DP593">
            <v>-3594.2000000001863</v>
          </cell>
          <cell r="DQ593">
            <v>0</v>
          </cell>
          <cell r="DR593">
            <v>-21776.900000002235</v>
          </cell>
          <cell r="DS593">
            <v>-2516.4000000003725</v>
          </cell>
          <cell r="DT593">
            <v>-1851</v>
          </cell>
          <cell r="DU593">
            <v>0</v>
          </cell>
          <cell r="DV593">
            <v>-2446.2999999998137</v>
          </cell>
          <cell r="DW593">
            <v>0</v>
          </cell>
          <cell r="DX593">
            <v>0</v>
          </cell>
          <cell r="DY593">
            <v>8.7999999998137355</v>
          </cell>
          <cell r="DZ593">
            <v>-1667.7999999998137</v>
          </cell>
          <cell r="EA593">
            <v>-2771.5</v>
          </cell>
          <cell r="EB593">
            <v>-3258.2000000001863</v>
          </cell>
          <cell r="EC593">
            <v>-3883</v>
          </cell>
          <cell r="ED593">
            <v>-3391.5</v>
          </cell>
        </row>
        <row r="594">
          <cell r="F594">
            <v>-1142.4899999997579</v>
          </cell>
          <cell r="G594">
            <v>-535.9769999999553</v>
          </cell>
          <cell r="H594">
            <v>-2173.6650000000373</v>
          </cell>
          <cell r="I594">
            <v>-2757.1520000002347</v>
          </cell>
          <cell r="J594">
            <v>-2377.8300000000745</v>
          </cell>
          <cell r="K594">
            <v>-3416.164000000339</v>
          </cell>
          <cell r="L594">
            <v>-526.20000000018626</v>
          </cell>
          <cell r="M594">
            <v>-8.650000000372529</v>
          </cell>
          <cell r="N594">
            <v>-462.59999999962747</v>
          </cell>
          <cell r="O594">
            <v>-956.62999999988824</v>
          </cell>
          <cell r="P594">
            <v>0</v>
          </cell>
          <cell r="Q594">
            <v>-862</v>
          </cell>
          <cell r="R594">
            <v>-11265.890000000596</v>
          </cell>
          <cell r="S594">
            <v>-1119.2000000001863</v>
          </cell>
          <cell r="T594">
            <v>-512</v>
          </cell>
          <cell r="U594">
            <v>-1240.2000000001863</v>
          </cell>
          <cell r="V594">
            <v>-2596.2000000001863</v>
          </cell>
          <cell r="W594">
            <v>-1607.2000000001863</v>
          </cell>
          <cell r="X594">
            <v>-1596</v>
          </cell>
          <cell r="Y594">
            <v>-381.10999999986961</v>
          </cell>
          <cell r="Z594">
            <v>-1171.0300000002608</v>
          </cell>
          <cell r="AA594">
            <v>-591.28000000026077</v>
          </cell>
          <cell r="AB594">
            <v>-451.66999999992549</v>
          </cell>
          <cell r="AC594">
            <v>0</v>
          </cell>
          <cell r="AD594">
            <v>0</v>
          </cell>
          <cell r="AE594">
            <v>-2190.0499999970198</v>
          </cell>
          <cell r="AF594">
            <v>-3.5</v>
          </cell>
          <cell r="AG594">
            <v>-5.2000000001862645</v>
          </cell>
          <cell r="AH594">
            <v>-25</v>
          </cell>
          <cell r="AI594">
            <v>-386.40000000037253</v>
          </cell>
          <cell r="AJ594">
            <v>-393.86500000068918</v>
          </cell>
          <cell r="AK594">
            <v>-325</v>
          </cell>
          <cell r="AL594">
            <v>-38.395000000018626</v>
          </cell>
          <cell r="AM594">
            <v>-371.89000000013039</v>
          </cell>
          <cell r="AN594">
            <v>-638.63999999966472</v>
          </cell>
          <cell r="AO594">
            <v>-2.1600000001490116</v>
          </cell>
          <cell r="AP594">
            <v>0</v>
          </cell>
          <cell r="AQ594">
            <v>0</v>
          </cell>
          <cell r="AR594">
            <v>-19468.555000007153</v>
          </cell>
          <cell r="AS594">
            <v>-1414</v>
          </cell>
          <cell r="AT594">
            <v>-2466.5</v>
          </cell>
          <cell r="AU594">
            <v>-1712.7999999998137</v>
          </cell>
          <cell r="AV594">
            <v>-2660.2000000001863</v>
          </cell>
          <cell r="AW594">
            <v>-1683.0200000000186</v>
          </cell>
          <cell r="AX594">
            <v>-1130.5999999996275</v>
          </cell>
          <cell r="AY594">
            <v>0</v>
          </cell>
          <cell r="AZ594">
            <v>-585.96999999973923</v>
          </cell>
          <cell r="BA594">
            <v>-1939.1650000000373</v>
          </cell>
          <cell r="BB594">
            <v>-2003.2999999998137</v>
          </cell>
          <cell r="BC594">
            <v>-1172</v>
          </cell>
          <cell r="BD594">
            <v>-2701</v>
          </cell>
          <cell r="BE594">
            <v>-12560.835000004619</v>
          </cell>
          <cell r="BF594">
            <v>-686.79999999981374</v>
          </cell>
          <cell r="BG594">
            <v>-505</v>
          </cell>
          <cell r="BH594">
            <v>-1055.2000000001863</v>
          </cell>
          <cell r="BI594">
            <v>-2500.7999999998137</v>
          </cell>
          <cell r="BJ594">
            <v>-1678.2100000004284</v>
          </cell>
          <cell r="BK594">
            <v>-1186.3999999999069</v>
          </cell>
          <cell r="BL594">
            <v>-57.194999999832362</v>
          </cell>
          <cell r="BM594">
            <v>-356.36000000033528</v>
          </cell>
          <cell r="BN594">
            <v>-1349.4599999999627</v>
          </cell>
          <cell r="BO594">
            <v>-1467.2099999994971</v>
          </cell>
          <cell r="BP594">
            <v>-159.5</v>
          </cell>
          <cell r="BQ594">
            <v>-1558.7000000001863</v>
          </cell>
          <cell r="BR594">
            <v>-25769.793999996036</v>
          </cell>
          <cell r="BS594">
            <v>-7322</v>
          </cell>
          <cell r="BT594">
            <v>-1584</v>
          </cell>
          <cell r="BU594">
            <v>-1660.5</v>
          </cell>
          <cell r="BV594">
            <v>-3013.2999999998137</v>
          </cell>
          <cell r="BW594">
            <v>-2225.910000000149</v>
          </cell>
          <cell r="BX594">
            <v>-1444.0900000003166</v>
          </cell>
          <cell r="BY594">
            <v>-433.81999999983236</v>
          </cell>
          <cell r="BZ594">
            <v>-314.19499999983236</v>
          </cell>
          <cell r="CA594">
            <v>-1176.8549999999814</v>
          </cell>
          <cell r="CB594">
            <v>-1798.4240000005811</v>
          </cell>
          <cell r="CC594">
            <v>-2137.2999999998137</v>
          </cell>
          <cell r="CD594">
            <v>-2659.4000000003725</v>
          </cell>
          <cell r="CE594">
            <v>-142767.90000000224</v>
          </cell>
          <cell r="CF594">
            <v>-3110.5</v>
          </cell>
          <cell r="CG594">
            <v>-888.60000000009313</v>
          </cell>
          <cell r="CH594">
            <v>-1478.3000000002794</v>
          </cell>
          <cell r="CI594">
            <v>-3809.2999999998137</v>
          </cell>
          <cell r="CJ594">
            <v>-2146.2000000001863</v>
          </cell>
          <cell r="CK594">
            <v>-349.29999999981374</v>
          </cell>
          <cell r="CL594">
            <v>0</v>
          </cell>
          <cell r="CM594">
            <v>-409.20000000018626</v>
          </cell>
          <cell r="CN594">
            <v>-2032.2999999998137</v>
          </cell>
          <cell r="CO594">
            <v>-2102</v>
          </cell>
          <cell r="CP594">
            <v>-67313.400000000373</v>
          </cell>
          <cell r="CQ594">
            <v>-59128.800000000047</v>
          </cell>
          <cell r="CR594">
            <v>-8389.1000000052154</v>
          </cell>
          <cell r="CS594">
            <v>33261</v>
          </cell>
          <cell r="CT594">
            <v>-25782.300000000047</v>
          </cell>
          <cell r="CU594">
            <v>-854.39999999990687</v>
          </cell>
          <cell r="CV594">
            <v>-1223.1000000000931</v>
          </cell>
          <cell r="CW594">
            <v>-761.89999999990687</v>
          </cell>
          <cell r="CX594">
            <v>-957.69999999995343</v>
          </cell>
          <cell r="CY594">
            <v>-534.89999999990687</v>
          </cell>
          <cell r="CZ594">
            <v>-1727</v>
          </cell>
          <cell r="DA594">
            <v>-7597.9000000001397</v>
          </cell>
          <cell r="DB594">
            <v>-1272.5</v>
          </cell>
          <cell r="DC594">
            <v>462.0999999998603</v>
          </cell>
          <cell r="DD594">
            <v>-1400.5</v>
          </cell>
          <cell r="DE594">
            <v>-18105.999999996275</v>
          </cell>
          <cell r="DF594">
            <v>-973.39999999990687</v>
          </cell>
          <cell r="DG594">
            <v>-566.5</v>
          </cell>
          <cell r="DH594">
            <v>-836.79999999981374</v>
          </cell>
          <cell r="DI594">
            <v>-1211.7999999998137</v>
          </cell>
          <cell r="DJ594">
            <v>-794.10000000009313</v>
          </cell>
          <cell r="DK594">
            <v>-1193.3000000000466</v>
          </cell>
          <cell r="DL594">
            <v>-951</v>
          </cell>
          <cell r="DM594">
            <v>-1672.7999999998137</v>
          </cell>
          <cell r="DN594">
            <v>-5098.7000000001863</v>
          </cell>
          <cell r="DO594">
            <v>-1305</v>
          </cell>
          <cell r="DP594">
            <v>-1466.8999999999069</v>
          </cell>
          <cell r="DQ594">
            <v>-2035.6999999999534</v>
          </cell>
          <cell r="DR594">
            <v>-40514.199999999255</v>
          </cell>
          <cell r="DS594">
            <v>-835.60000000009313</v>
          </cell>
          <cell r="DT594">
            <v>-514.69999999995343</v>
          </cell>
          <cell r="DU594">
            <v>-962.30000000004657</v>
          </cell>
          <cell r="DV594">
            <v>-894</v>
          </cell>
          <cell r="DW594">
            <v>-789.9000000001397</v>
          </cell>
          <cell r="DX594">
            <v>-931.60000000009313</v>
          </cell>
          <cell r="DY594">
            <v>-897.29999999981374</v>
          </cell>
          <cell r="DZ594">
            <v>-2387</v>
          </cell>
          <cell r="EA594">
            <v>-28683.699999999953</v>
          </cell>
          <cell r="EB594">
            <v>-2240.8000000000466</v>
          </cell>
          <cell r="EC594">
            <v>-814.60000000009313</v>
          </cell>
          <cell r="ED594">
            <v>-562.70000000018626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Burn Rate (MMBtu/MWh)</v>
          </cell>
        </row>
        <row r="607">
          <cell r="F607">
            <v>3.0000000000000001E-3</v>
          </cell>
          <cell r="G607">
            <v>3.0000000000000001E-3</v>
          </cell>
          <cell r="H607">
            <v>1E-3</v>
          </cell>
          <cell r="I607">
            <v>2E-3</v>
          </cell>
          <cell r="J607">
            <v>0</v>
          </cell>
          <cell r="K607">
            <v>0</v>
          </cell>
          <cell r="L607">
            <v>0</v>
          </cell>
          <cell r="M607">
            <v>1E-3</v>
          </cell>
          <cell r="N607">
            <v>1E-3</v>
          </cell>
          <cell r="O607">
            <v>0</v>
          </cell>
          <cell r="P607">
            <v>3.0000000000000001E-3</v>
          </cell>
          <cell r="Q607">
            <v>2E-3</v>
          </cell>
          <cell r="R607">
            <v>1E-3</v>
          </cell>
          <cell r="S607">
            <v>2E-3</v>
          </cell>
          <cell r="T607">
            <v>3.0000000000000001E-3</v>
          </cell>
          <cell r="U607">
            <v>1E-3</v>
          </cell>
          <cell r="V607">
            <v>2E-3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1E-3</v>
          </cell>
          <cell r="AC607">
            <v>2E-3</v>
          </cell>
          <cell r="AD607">
            <v>3.0000000000000001E-3</v>
          </cell>
          <cell r="AE607">
            <v>1E-3</v>
          </cell>
          <cell r="AF607">
            <v>2E-3</v>
          </cell>
          <cell r="AG607">
            <v>2E-3</v>
          </cell>
          <cell r="AH607">
            <v>1E-3</v>
          </cell>
          <cell r="AI607">
            <v>3.0000000000000001E-3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1E-3</v>
          </cell>
          <cell r="AP607">
            <v>1E-3</v>
          </cell>
          <cell r="AQ607">
            <v>2E-3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2E-3</v>
          </cell>
          <cell r="AW608">
            <v>1E-3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1E-3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1E-3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1E-3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-1E-3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1E-3</v>
          </cell>
          <cell r="BW609">
            <v>0</v>
          </cell>
          <cell r="BX609">
            <v>1E-3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1E-3</v>
          </cell>
          <cell r="J611">
            <v>0</v>
          </cell>
          <cell r="K611">
            <v>1E-3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2E-3</v>
          </cell>
          <cell r="Q611">
            <v>1E-3</v>
          </cell>
          <cell r="R611">
            <v>1E-3</v>
          </cell>
          <cell r="S611">
            <v>1E-3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1E-3</v>
          </cell>
          <cell r="AD611">
            <v>2E-3</v>
          </cell>
          <cell r="AE611">
            <v>0</v>
          </cell>
          <cell r="AF611">
            <v>2E-3</v>
          </cell>
          <cell r="AG611">
            <v>0</v>
          </cell>
          <cell r="AH611">
            <v>0</v>
          </cell>
          <cell r="AI611">
            <v>1E-3</v>
          </cell>
          <cell r="AJ611">
            <v>0</v>
          </cell>
          <cell r="AK611">
            <v>1E-3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1E-3</v>
          </cell>
          <cell r="AQ611">
            <v>1E-3</v>
          </cell>
          <cell r="AR611">
            <v>1E-3</v>
          </cell>
          <cell r="AS611">
            <v>1E-3</v>
          </cell>
          <cell r="AT611">
            <v>1E-3</v>
          </cell>
          <cell r="AU611">
            <v>1E-3</v>
          </cell>
          <cell r="AV611">
            <v>1E-3</v>
          </cell>
          <cell r="AW611">
            <v>0</v>
          </cell>
          <cell r="AX611">
            <v>2E-3</v>
          </cell>
          <cell r="AY611">
            <v>1E-3</v>
          </cell>
          <cell r="AZ611">
            <v>2E-3</v>
          </cell>
          <cell r="BA611">
            <v>0</v>
          </cell>
          <cell r="BB611">
            <v>0</v>
          </cell>
          <cell r="BC611">
            <v>2E-3</v>
          </cell>
          <cell r="BD611">
            <v>3.0000000000000001E-3</v>
          </cell>
          <cell r="BE611">
            <v>1E-3</v>
          </cell>
          <cell r="BF611">
            <v>1E-3</v>
          </cell>
          <cell r="BG611">
            <v>1E-3</v>
          </cell>
          <cell r="BH611">
            <v>1E-3</v>
          </cell>
          <cell r="BI611">
            <v>3.0000000000000001E-3</v>
          </cell>
          <cell r="BJ611">
            <v>0</v>
          </cell>
          <cell r="BK611">
            <v>2E-3</v>
          </cell>
          <cell r="BL611">
            <v>1E-3</v>
          </cell>
          <cell r="BM611">
            <v>2E-3</v>
          </cell>
          <cell r="BN611">
            <v>0</v>
          </cell>
          <cell r="BO611">
            <v>1E-3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1E-3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1E-3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-1E-3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1E-3</v>
          </cell>
          <cell r="DF611">
            <v>1E-3</v>
          </cell>
          <cell r="DG611">
            <v>1E-3</v>
          </cell>
          <cell r="DH611">
            <v>1E-3</v>
          </cell>
          <cell r="DI611">
            <v>0</v>
          </cell>
          <cell r="DJ611">
            <v>1E-3</v>
          </cell>
          <cell r="DK611">
            <v>1E-3</v>
          </cell>
          <cell r="DL611">
            <v>2E-3</v>
          </cell>
          <cell r="DM611">
            <v>1E-3</v>
          </cell>
          <cell r="DN611">
            <v>1E-3</v>
          </cell>
          <cell r="DO611">
            <v>2E-3</v>
          </cell>
          <cell r="DP611">
            <v>0</v>
          </cell>
          <cell r="DQ611">
            <v>2E-3</v>
          </cell>
          <cell r="DR611">
            <v>1E-3</v>
          </cell>
          <cell r="DS611">
            <v>2E-3</v>
          </cell>
          <cell r="DT611">
            <v>1E-3</v>
          </cell>
          <cell r="DU611">
            <v>2E-3</v>
          </cell>
          <cell r="DV611">
            <v>0</v>
          </cell>
          <cell r="DW611">
            <v>0</v>
          </cell>
          <cell r="DX611">
            <v>0</v>
          </cell>
          <cell r="DY611">
            <v>2E-3</v>
          </cell>
          <cell r="DZ611">
            <v>1E-3</v>
          </cell>
          <cell r="EA611">
            <v>0</v>
          </cell>
          <cell r="EB611">
            <v>2E-3</v>
          </cell>
          <cell r="EC611">
            <v>1E-3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1E-3</v>
          </cell>
          <cell r="I612">
            <v>2E-3</v>
          </cell>
          <cell r="J612">
            <v>1E-3</v>
          </cell>
          <cell r="K612">
            <v>1E-3</v>
          </cell>
          <cell r="L612">
            <v>1E-3</v>
          </cell>
          <cell r="M612">
            <v>0</v>
          </cell>
          <cell r="N612">
            <v>0</v>
          </cell>
          <cell r="O612">
            <v>1E-3</v>
          </cell>
          <cell r="P612">
            <v>0</v>
          </cell>
          <cell r="Q612">
            <v>0</v>
          </cell>
          <cell r="R612">
            <v>1E-3</v>
          </cell>
          <cell r="S612">
            <v>0</v>
          </cell>
          <cell r="T612">
            <v>0</v>
          </cell>
          <cell r="U612">
            <v>1E-3</v>
          </cell>
          <cell r="V612">
            <v>2E-3</v>
          </cell>
          <cell r="W612">
            <v>1E-3</v>
          </cell>
          <cell r="X612">
            <v>1E-3</v>
          </cell>
          <cell r="Y612">
            <v>0</v>
          </cell>
          <cell r="Z612">
            <v>0</v>
          </cell>
          <cell r="AA612">
            <v>1E-3</v>
          </cell>
          <cell r="AB612">
            <v>1E-3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1E-3</v>
          </cell>
          <cell r="AJ612">
            <v>1E-3</v>
          </cell>
          <cell r="AK612">
            <v>1E-3</v>
          </cell>
          <cell r="AL612">
            <v>0</v>
          </cell>
          <cell r="AM612">
            <v>0</v>
          </cell>
          <cell r="AN612">
            <v>1E-3</v>
          </cell>
          <cell r="AO612">
            <v>0</v>
          </cell>
          <cell r="AP612">
            <v>0</v>
          </cell>
          <cell r="AQ612">
            <v>0</v>
          </cell>
          <cell r="AR612">
            <v>2E-3</v>
          </cell>
          <cell r="AS612">
            <v>2E-3</v>
          </cell>
          <cell r="AT612">
            <v>2E-3</v>
          </cell>
          <cell r="AU612">
            <v>2E-3</v>
          </cell>
          <cell r="AV612">
            <v>1E-3</v>
          </cell>
          <cell r="AW612">
            <v>2E-3</v>
          </cell>
          <cell r="AX612">
            <v>2E-3</v>
          </cell>
          <cell r="AY612">
            <v>0</v>
          </cell>
          <cell r="AZ612">
            <v>1E-3</v>
          </cell>
          <cell r="BA612">
            <v>2E-3</v>
          </cell>
          <cell r="BB612">
            <v>2E-3</v>
          </cell>
          <cell r="BC612">
            <v>2E-3</v>
          </cell>
          <cell r="BD612">
            <v>2E-3</v>
          </cell>
          <cell r="BE612">
            <v>1E-3</v>
          </cell>
          <cell r="BF612">
            <v>2E-3</v>
          </cell>
          <cell r="BG612">
            <v>1E-3</v>
          </cell>
          <cell r="BH612">
            <v>2E-3</v>
          </cell>
          <cell r="BI612">
            <v>2E-3</v>
          </cell>
          <cell r="BJ612">
            <v>1E-3</v>
          </cell>
          <cell r="BK612">
            <v>2E-3</v>
          </cell>
          <cell r="BL612">
            <v>0</v>
          </cell>
          <cell r="BM612">
            <v>0</v>
          </cell>
          <cell r="BN612">
            <v>2E-3</v>
          </cell>
          <cell r="BO612">
            <v>1E-3</v>
          </cell>
          <cell r="BP612">
            <v>2E-3</v>
          </cell>
          <cell r="BQ612">
            <v>2E-3</v>
          </cell>
          <cell r="BR612">
            <v>1E-3</v>
          </cell>
          <cell r="BS612">
            <v>2E-3</v>
          </cell>
          <cell r="BT612">
            <v>2E-3</v>
          </cell>
          <cell r="BU612">
            <v>2E-3</v>
          </cell>
          <cell r="BV612">
            <v>2E-3</v>
          </cell>
          <cell r="BW612">
            <v>1E-3</v>
          </cell>
          <cell r="BX612">
            <v>1E-3</v>
          </cell>
          <cell r="BY612">
            <v>0</v>
          </cell>
          <cell r="BZ612">
            <v>1E-3</v>
          </cell>
          <cell r="CA612">
            <v>2E-3</v>
          </cell>
          <cell r="CB612">
            <v>1E-3</v>
          </cell>
          <cell r="CC612">
            <v>2E-3</v>
          </cell>
          <cell r="CD612">
            <v>2E-3</v>
          </cell>
          <cell r="CE612">
            <v>1E-3</v>
          </cell>
          <cell r="CF612">
            <v>2E-3</v>
          </cell>
          <cell r="CG612">
            <v>1E-3</v>
          </cell>
          <cell r="CH612">
            <v>1E-3</v>
          </cell>
          <cell r="CI612">
            <v>2E-3</v>
          </cell>
          <cell r="CJ612">
            <v>1E-3</v>
          </cell>
          <cell r="CK612">
            <v>1E-3</v>
          </cell>
          <cell r="CL612">
            <v>0</v>
          </cell>
          <cell r="CM612">
            <v>1E-3</v>
          </cell>
          <cell r="CN612">
            <v>2E-3</v>
          </cell>
          <cell r="CO612">
            <v>1E-3</v>
          </cell>
          <cell r="CP612">
            <v>-3.0000000000000001E-3</v>
          </cell>
          <cell r="CQ612">
            <v>0</v>
          </cell>
          <cell r="CR612">
            <v>0</v>
          </cell>
          <cell r="CS612">
            <v>1E-3</v>
          </cell>
          <cell r="CT612">
            <v>0</v>
          </cell>
          <cell r="CU612">
            <v>1E-3</v>
          </cell>
          <cell r="CV612">
            <v>1E-3</v>
          </cell>
          <cell r="CW612">
            <v>1E-3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1E-3</v>
          </cell>
          <cell r="DI612">
            <v>1E-3</v>
          </cell>
          <cell r="DJ612">
            <v>1E-3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1E-3</v>
          </cell>
          <cell r="DW612">
            <v>1E-3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1E-3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1E-3</v>
          </cell>
          <cell r="H613">
            <v>2E-3</v>
          </cell>
          <cell r="I613">
            <v>6.0000000000000001E-3</v>
          </cell>
          <cell r="J613">
            <v>4.0000000000000001E-3</v>
          </cell>
          <cell r="K613">
            <v>3.0000000000000001E-3</v>
          </cell>
          <cell r="L613">
            <v>2E-3</v>
          </cell>
          <cell r="M613">
            <v>1E-3</v>
          </cell>
          <cell r="N613">
            <v>3.0000000000000001E-3</v>
          </cell>
          <cell r="O613">
            <v>6.0000000000000001E-3</v>
          </cell>
          <cell r="P613">
            <v>1E-3</v>
          </cell>
          <cell r="Q613">
            <v>0</v>
          </cell>
          <cell r="R613">
            <v>2E-3</v>
          </cell>
          <cell r="S613">
            <v>0</v>
          </cell>
          <cell r="T613">
            <v>0</v>
          </cell>
          <cell r="U613">
            <v>2E-3</v>
          </cell>
          <cell r="V613">
            <v>7.0000000000000001E-3</v>
          </cell>
          <cell r="W613">
            <v>5.0000000000000001E-3</v>
          </cell>
          <cell r="X613">
            <v>7.0000000000000001E-3</v>
          </cell>
          <cell r="Y613">
            <v>2E-3</v>
          </cell>
          <cell r="Z613">
            <v>1E-3</v>
          </cell>
          <cell r="AA613">
            <v>1E-3</v>
          </cell>
          <cell r="AB613">
            <v>4.0000000000000001E-3</v>
          </cell>
          <cell r="AC613">
            <v>1E-3</v>
          </cell>
          <cell r="AD613">
            <v>2E-3</v>
          </cell>
          <cell r="AE613">
            <v>1E-3</v>
          </cell>
          <cell r="AF613">
            <v>1E-3</v>
          </cell>
          <cell r="AG613">
            <v>0</v>
          </cell>
          <cell r="AH613">
            <v>1E-3</v>
          </cell>
          <cell r="AI613">
            <v>3.0000000000000001E-3</v>
          </cell>
          <cell r="AJ613">
            <v>1E-3</v>
          </cell>
          <cell r="AK613">
            <v>2E-3</v>
          </cell>
          <cell r="AL613">
            <v>1E-3</v>
          </cell>
          <cell r="AM613">
            <v>1E-3</v>
          </cell>
          <cell r="AN613">
            <v>2E-3</v>
          </cell>
          <cell r="AO613">
            <v>1E-3</v>
          </cell>
          <cell r="AP613">
            <v>0</v>
          </cell>
          <cell r="AQ613">
            <v>0</v>
          </cell>
          <cell r="AR613">
            <v>2E-3</v>
          </cell>
          <cell r="AS613">
            <v>1E-3</v>
          </cell>
          <cell r="AT613">
            <v>1E-3</v>
          </cell>
          <cell r="AU613">
            <v>1E-3</v>
          </cell>
          <cell r="AV613">
            <v>7.0000000000000001E-3</v>
          </cell>
          <cell r="AW613">
            <v>3.0000000000000001E-3</v>
          </cell>
          <cell r="AX613">
            <v>3.0000000000000001E-3</v>
          </cell>
          <cell r="AY613">
            <v>1E-3</v>
          </cell>
          <cell r="AZ613">
            <v>1E-3</v>
          </cell>
          <cell r="BA613">
            <v>3.0000000000000001E-3</v>
          </cell>
          <cell r="BB613">
            <v>3.0000000000000001E-3</v>
          </cell>
          <cell r="BC613">
            <v>3.0000000000000001E-3</v>
          </cell>
          <cell r="BD613">
            <v>3.0000000000000001E-3</v>
          </cell>
          <cell r="BE613">
            <v>2E-3</v>
          </cell>
          <cell r="BF613">
            <v>2E-3</v>
          </cell>
          <cell r="BG613">
            <v>1E-3</v>
          </cell>
          <cell r="BH613">
            <v>3.0000000000000001E-3</v>
          </cell>
          <cell r="BI613">
            <v>5.0000000000000001E-3</v>
          </cell>
          <cell r="BJ613">
            <v>3.0000000000000001E-3</v>
          </cell>
          <cell r="BK613">
            <v>2E-3</v>
          </cell>
          <cell r="BL613">
            <v>1E-3</v>
          </cell>
          <cell r="BM613">
            <v>0</v>
          </cell>
          <cell r="BN613">
            <v>2E-3</v>
          </cell>
          <cell r="BO613">
            <v>2E-3</v>
          </cell>
          <cell r="BP613">
            <v>2E-3</v>
          </cell>
          <cell r="BQ613">
            <v>3.0000000000000001E-3</v>
          </cell>
          <cell r="BR613">
            <v>2E-3</v>
          </cell>
          <cell r="BS613">
            <v>2E-3</v>
          </cell>
          <cell r="BT613">
            <v>1E-3</v>
          </cell>
          <cell r="BU613">
            <v>3.0000000000000001E-3</v>
          </cell>
          <cell r="BV613">
            <v>6.0000000000000001E-3</v>
          </cell>
          <cell r="BW613">
            <v>2E-3</v>
          </cell>
          <cell r="BX613">
            <v>4.0000000000000001E-3</v>
          </cell>
          <cell r="BY613">
            <v>0</v>
          </cell>
          <cell r="BZ613">
            <v>0</v>
          </cell>
          <cell r="CA613">
            <v>2E-3</v>
          </cell>
          <cell r="CB613">
            <v>3.0000000000000001E-3</v>
          </cell>
          <cell r="CC613">
            <v>4.0000000000000001E-3</v>
          </cell>
          <cell r="CD613">
            <v>3.0000000000000001E-3</v>
          </cell>
          <cell r="CE613">
            <v>1E-3</v>
          </cell>
          <cell r="CF613">
            <v>3.0000000000000001E-3</v>
          </cell>
          <cell r="CG613">
            <v>0</v>
          </cell>
          <cell r="CH613">
            <v>0</v>
          </cell>
          <cell r="CI613">
            <v>3.0000000000000001E-3</v>
          </cell>
          <cell r="CJ613">
            <v>1E-3</v>
          </cell>
          <cell r="CK613">
            <v>1E-3</v>
          </cell>
          <cell r="CL613">
            <v>0</v>
          </cell>
          <cell r="CM613">
            <v>0</v>
          </cell>
          <cell r="CN613">
            <v>1E-3</v>
          </cell>
          <cell r="CO613">
            <v>1E-3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1E-3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-1E-3</v>
          </cell>
          <cell r="DJ613">
            <v>1E-3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1E-3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2E-3</v>
          </cell>
          <cell r="G614">
            <v>2E-3</v>
          </cell>
          <cell r="H614">
            <v>2E-3</v>
          </cell>
          <cell r="I614">
            <v>2E-3</v>
          </cell>
          <cell r="J614">
            <v>3.0000000000000001E-3</v>
          </cell>
          <cell r="K614">
            <v>2E-3</v>
          </cell>
          <cell r="L614">
            <v>0</v>
          </cell>
          <cell r="M614">
            <v>2E-3</v>
          </cell>
          <cell r="N614">
            <v>3.0000000000000001E-3</v>
          </cell>
          <cell r="O614">
            <v>3.0000000000000001E-3</v>
          </cell>
          <cell r="P614">
            <v>3.0000000000000001E-3</v>
          </cell>
          <cell r="Q614">
            <v>2E-3</v>
          </cell>
          <cell r="R614">
            <v>2E-3</v>
          </cell>
          <cell r="S614">
            <v>1E-3</v>
          </cell>
          <cell r="T614">
            <v>2E-3</v>
          </cell>
          <cell r="U614">
            <v>2E-3</v>
          </cell>
          <cell r="V614">
            <v>2E-3</v>
          </cell>
          <cell r="W614">
            <v>3.0000000000000001E-3</v>
          </cell>
          <cell r="X614">
            <v>1E-3</v>
          </cell>
          <cell r="Y614">
            <v>0</v>
          </cell>
          <cell r="Z614">
            <v>2E-3</v>
          </cell>
          <cell r="AA614">
            <v>4.0000000000000001E-3</v>
          </cell>
          <cell r="AB614">
            <v>2E-3</v>
          </cell>
          <cell r="AC614">
            <v>3.0000000000000001E-3</v>
          </cell>
          <cell r="AD614">
            <v>3.0000000000000001E-3</v>
          </cell>
          <cell r="AE614">
            <v>2E-3</v>
          </cell>
          <cell r="AF614">
            <v>2E-3</v>
          </cell>
          <cell r="AG614">
            <v>1E-3</v>
          </cell>
          <cell r="AH614">
            <v>2E-3</v>
          </cell>
          <cell r="AI614">
            <v>2E-3</v>
          </cell>
          <cell r="AJ614">
            <v>2E-3</v>
          </cell>
          <cell r="AK614">
            <v>1E-3</v>
          </cell>
          <cell r="AL614">
            <v>0</v>
          </cell>
          <cell r="AM614">
            <v>2E-3</v>
          </cell>
          <cell r="AN614">
            <v>4.0000000000000001E-3</v>
          </cell>
          <cell r="AO614">
            <v>2E-3</v>
          </cell>
          <cell r="AP614">
            <v>2E-3</v>
          </cell>
          <cell r="AQ614">
            <v>1E-3</v>
          </cell>
          <cell r="AR614">
            <v>3.0000000000000001E-3</v>
          </cell>
          <cell r="AS614">
            <v>5.0000000000000001E-3</v>
          </cell>
          <cell r="AT614">
            <v>4.0000000000000001E-3</v>
          </cell>
          <cell r="AU614">
            <v>2E-3</v>
          </cell>
          <cell r="AV614">
            <v>2E-3</v>
          </cell>
          <cell r="AW614">
            <v>2E-3</v>
          </cell>
          <cell r="AX614">
            <v>2E-3</v>
          </cell>
          <cell r="AY614">
            <v>1E-3</v>
          </cell>
          <cell r="AZ614">
            <v>3.0000000000000001E-3</v>
          </cell>
          <cell r="BA614">
            <v>4.0000000000000001E-3</v>
          </cell>
          <cell r="BB614">
            <v>4.0000000000000001E-3</v>
          </cell>
          <cell r="BC614">
            <v>3.0000000000000001E-3</v>
          </cell>
          <cell r="BD614">
            <v>4.0000000000000001E-3</v>
          </cell>
          <cell r="BE614">
            <v>3.0000000000000001E-3</v>
          </cell>
          <cell r="BF614">
            <v>3.0000000000000001E-3</v>
          </cell>
          <cell r="BG614">
            <v>2E-3</v>
          </cell>
          <cell r="BH614">
            <v>2E-3</v>
          </cell>
          <cell r="BI614">
            <v>3.0000000000000001E-3</v>
          </cell>
          <cell r="BJ614">
            <v>2E-3</v>
          </cell>
          <cell r="BK614">
            <v>2E-3</v>
          </cell>
          <cell r="BL614">
            <v>0</v>
          </cell>
          <cell r="BM614">
            <v>3.0000000000000001E-3</v>
          </cell>
          <cell r="BN614">
            <v>4.0000000000000001E-3</v>
          </cell>
          <cell r="BO614">
            <v>3.0000000000000001E-3</v>
          </cell>
          <cell r="BP614">
            <v>3.0000000000000001E-3</v>
          </cell>
          <cell r="BQ614">
            <v>4.0000000000000001E-3</v>
          </cell>
          <cell r="BR614">
            <v>3.0000000000000001E-3</v>
          </cell>
          <cell r="BS614">
            <v>4.0000000000000001E-3</v>
          </cell>
          <cell r="BT614">
            <v>3.0000000000000001E-3</v>
          </cell>
          <cell r="BU614">
            <v>2E-3</v>
          </cell>
          <cell r="BV614">
            <v>3.0000000000000001E-3</v>
          </cell>
          <cell r="BW614">
            <v>2E-3</v>
          </cell>
          <cell r="BX614">
            <v>2E-3</v>
          </cell>
          <cell r="BY614">
            <v>1E-3</v>
          </cell>
          <cell r="BZ614">
            <v>3.0000000000000001E-3</v>
          </cell>
          <cell r="CA614">
            <v>4.0000000000000001E-3</v>
          </cell>
          <cell r="CB614">
            <v>3.0000000000000001E-3</v>
          </cell>
          <cell r="CC614">
            <v>4.0000000000000001E-3</v>
          </cell>
          <cell r="CD614">
            <v>3.0000000000000001E-3</v>
          </cell>
          <cell r="CE614">
            <v>2E-3</v>
          </cell>
          <cell r="CF614">
            <v>4.0000000000000001E-3</v>
          </cell>
          <cell r="CG614">
            <v>3.0000000000000001E-3</v>
          </cell>
          <cell r="CH614">
            <v>2E-3</v>
          </cell>
          <cell r="CI614">
            <v>3.0000000000000001E-3</v>
          </cell>
          <cell r="CJ614">
            <v>2E-3</v>
          </cell>
          <cell r="CK614">
            <v>1E-3</v>
          </cell>
          <cell r="CL614">
            <v>1E-3</v>
          </cell>
          <cell r="CM614">
            <v>3.0000000000000001E-3</v>
          </cell>
          <cell r="CN614">
            <v>5.0000000000000001E-3</v>
          </cell>
          <cell r="CO614">
            <v>3.0000000000000001E-3</v>
          </cell>
          <cell r="CP614">
            <v>2E-3</v>
          </cell>
          <cell r="CQ614">
            <v>-2E-3</v>
          </cell>
          <cell r="CR614">
            <v>2E-3</v>
          </cell>
          <cell r="CS614">
            <v>5.0000000000000001E-3</v>
          </cell>
          <cell r="CT614">
            <v>0</v>
          </cell>
          <cell r="CU614">
            <v>2E-3</v>
          </cell>
          <cell r="CV614">
            <v>2E-3</v>
          </cell>
          <cell r="CW614">
            <v>2E-3</v>
          </cell>
          <cell r="CX614">
            <v>1E-3</v>
          </cell>
          <cell r="CY614">
            <v>0</v>
          </cell>
          <cell r="CZ614">
            <v>2E-3</v>
          </cell>
          <cell r="DA614">
            <v>3.0000000000000001E-3</v>
          </cell>
          <cell r="DB614">
            <v>2E-3</v>
          </cell>
          <cell r="DC614">
            <v>2E-3</v>
          </cell>
          <cell r="DD614">
            <v>2E-3</v>
          </cell>
          <cell r="DE614">
            <v>2E-3</v>
          </cell>
          <cell r="DF614">
            <v>2E-3</v>
          </cell>
          <cell r="DG614">
            <v>3.0000000000000001E-3</v>
          </cell>
          <cell r="DH614">
            <v>2E-3</v>
          </cell>
          <cell r="DI614">
            <v>2E-3</v>
          </cell>
          <cell r="DJ614">
            <v>2E-3</v>
          </cell>
          <cell r="DK614">
            <v>1E-3</v>
          </cell>
          <cell r="DL614">
            <v>0</v>
          </cell>
          <cell r="DM614">
            <v>2E-3</v>
          </cell>
          <cell r="DN614">
            <v>4.0000000000000001E-3</v>
          </cell>
          <cell r="DO614">
            <v>2E-3</v>
          </cell>
          <cell r="DP614">
            <v>4.0000000000000001E-3</v>
          </cell>
          <cell r="DQ614">
            <v>2E-3</v>
          </cell>
          <cell r="DR614">
            <v>2E-3</v>
          </cell>
          <cell r="DS614">
            <v>2E-3</v>
          </cell>
          <cell r="DT614">
            <v>3.0000000000000001E-3</v>
          </cell>
          <cell r="DU614">
            <v>2E-3</v>
          </cell>
          <cell r="DV614">
            <v>2E-3</v>
          </cell>
          <cell r="DW614">
            <v>2E-3</v>
          </cell>
          <cell r="DX614">
            <v>1E-3</v>
          </cell>
          <cell r="DY614">
            <v>0</v>
          </cell>
          <cell r="DZ614">
            <v>2E-3</v>
          </cell>
          <cell r="EA614">
            <v>0</v>
          </cell>
          <cell r="EB614">
            <v>4.0000000000000001E-3</v>
          </cell>
          <cell r="EC614">
            <v>3.0000000000000001E-3</v>
          </cell>
          <cell r="ED614">
            <v>2E-3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1E-3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0.01</v>
          </cell>
          <cell r="BF615">
            <v>1.0999999999999999E-2</v>
          </cell>
          <cell r="BG615">
            <v>1.6E-2</v>
          </cell>
          <cell r="BH615">
            <v>8.0000000000000002E-3</v>
          </cell>
          <cell r="BI615">
            <v>8.0000000000000002E-3</v>
          </cell>
          <cell r="BJ615">
            <v>4.0000000000000001E-3</v>
          </cell>
          <cell r="BK615">
            <v>5.0000000000000001E-3</v>
          </cell>
          <cell r="BL615">
            <v>4.0000000000000001E-3</v>
          </cell>
          <cell r="BM615">
            <v>1.2E-2</v>
          </cell>
          <cell r="BN615">
            <v>1.0999999999999999E-2</v>
          </cell>
          <cell r="BO615">
            <v>0.01</v>
          </cell>
          <cell r="BP615">
            <v>1.2999999999999999E-2</v>
          </cell>
          <cell r="BQ615">
            <v>1.2E-2</v>
          </cell>
          <cell r="BR615">
            <v>0.01</v>
          </cell>
          <cell r="BS615">
            <v>1.2999999999999999E-2</v>
          </cell>
          <cell r="BT615">
            <v>1.7999999999999999E-2</v>
          </cell>
          <cell r="BU615">
            <v>8.0000000000000002E-3</v>
          </cell>
          <cell r="BV615">
            <v>5.0000000000000001E-3</v>
          </cell>
          <cell r="BW615">
            <v>1.0999999999999999E-2</v>
          </cell>
          <cell r="BX615">
            <v>7.0000000000000001E-3</v>
          </cell>
          <cell r="BY615">
            <v>5.0000000000000001E-3</v>
          </cell>
          <cell r="BZ615">
            <v>1.2E-2</v>
          </cell>
          <cell r="CA615">
            <v>8.9999999999999993E-3</v>
          </cell>
          <cell r="CB615">
            <v>1.0999999999999999E-2</v>
          </cell>
          <cell r="CC615">
            <v>8.9999999999999993E-3</v>
          </cell>
          <cell r="CD615">
            <v>0.01</v>
          </cell>
          <cell r="CE615">
            <v>8.9999999999999993E-3</v>
          </cell>
          <cell r="CF615">
            <v>8.0000000000000002E-3</v>
          </cell>
          <cell r="CG615">
            <v>1.7000000000000001E-2</v>
          </cell>
          <cell r="CH615">
            <v>7.0000000000000001E-3</v>
          </cell>
          <cell r="CI615">
            <v>8.9999999999999993E-3</v>
          </cell>
          <cell r="CJ615">
            <v>1.2999999999999999E-2</v>
          </cell>
          <cell r="CK615">
            <v>5.0000000000000001E-3</v>
          </cell>
          <cell r="CL615">
            <v>3.0000000000000001E-3</v>
          </cell>
          <cell r="CM615">
            <v>1.4E-2</v>
          </cell>
          <cell r="CN615">
            <v>8.9999999999999993E-3</v>
          </cell>
          <cell r="CO615">
            <v>1.4E-2</v>
          </cell>
          <cell r="CP615">
            <v>-5.0000000000000001E-3</v>
          </cell>
          <cell r="CQ615">
            <v>0.01</v>
          </cell>
          <cell r="CR615">
            <v>8.9999999999999993E-3</v>
          </cell>
          <cell r="CS615">
            <v>0.03</v>
          </cell>
          <cell r="CT615">
            <v>-2.5999999999999999E-2</v>
          </cell>
          <cell r="CU615">
            <v>8.9999999999999993E-3</v>
          </cell>
          <cell r="CV615">
            <v>8.9999999999999993E-3</v>
          </cell>
          <cell r="CW615">
            <v>1.0999999999999999E-2</v>
          </cell>
          <cell r="CX615">
            <v>8.9999999999999993E-3</v>
          </cell>
          <cell r="CY615">
            <v>2E-3</v>
          </cell>
          <cell r="CZ615">
            <v>1.2999999999999999E-2</v>
          </cell>
          <cell r="DA615">
            <v>1.4E-2</v>
          </cell>
          <cell r="DB615">
            <v>1.0999999999999999E-2</v>
          </cell>
          <cell r="DC615">
            <v>1.2E-2</v>
          </cell>
          <cell r="DD615">
            <v>1.0999999999999999E-2</v>
          </cell>
          <cell r="DE615">
            <v>1.0999999999999999E-2</v>
          </cell>
          <cell r="DF615">
            <v>1.2999999999999999E-2</v>
          </cell>
          <cell r="DG615">
            <v>1.4E-2</v>
          </cell>
          <cell r="DH615">
            <v>8.9999999999999993E-3</v>
          </cell>
          <cell r="DI615">
            <v>1.2E-2</v>
          </cell>
          <cell r="DJ615">
            <v>1.2E-2</v>
          </cell>
          <cell r="DK615">
            <v>7.0000000000000001E-3</v>
          </cell>
          <cell r="DL615">
            <v>5.0000000000000001E-3</v>
          </cell>
          <cell r="DM615">
            <v>1.2999999999999999E-2</v>
          </cell>
          <cell r="DN615">
            <v>8.9999999999999993E-3</v>
          </cell>
          <cell r="DO615">
            <v>1.4E-2</v>
          </cell>
          <cell r="DP615">
            <v>1.2E-2</v>
          </cell>
          <cell r="DQ615">
            <v>1.0999999999999999E-2</v>
          </cell>
          <cell r="DR615">
            <v>0.01</v>
          </cell>
          <cell r="DS615">
            <v>1.2999999999999999E-2</v>
          </cell>
          <cell r="DT615">
            <v>1.2E-2</v>
          </cell>
          <cell r="DU615">
            <v>1.0999999999999999E-2</v>
          </cell>
          <cell r="DV615">
            <v>1.2999999999999999E-2</v>
          </cell>
          <cell r="DW615">
            <v>7.0000000000000001E-3</v>
          </cell>
          <cell r="DX615">
            <v>8.9999999999999993E-3</v>
          </cell>
          <cell r="DY615">
            <v>5.0000000000000001E-3</v>
          </cell>
          <cell r="DZ615">
            <v>0.01</v>
          </cell>
          <cell r="EA615">
            <v>-1E-3</v>
          </cell>
          <cell r="EB615">
            <v>1.0999999999999999E-2</v>
          </cell>
          <cell r="EC615">
            <v>1.2999999999999999E-2</v>
          </cell>
          <cell r="ED615">
            <v>1.0999999999999999E-2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2E-3</v>
          </cell>
          <cell r="G618">
            <v>1E-3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3.0000000000000001E-3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1E-3</v>
          </cell>
          <cell r="BS618">
            <v>1E-3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3.0000000000000001E-3</v>
          </cell>
          <cell r="CE618">
            <v>1E-3</v>
          </cell>
          <cell r="CF618">
            <v>2E-3</v>
          </cell>
          <cell r="CG618">
            <v>0</v>
          </cell>
          <cell r="CH618">
            <v>0</v>
          </cell>
          <cell r="CI618">
            <v>1E-3</v>
          </cell>
          <cell r="CJ618">
            <v>0</v>
          </cell>
          <cell r="CK618">
            <v>0</v>
          </cell>
          <cell r="CL618">
            <v>0</v>
          </cell>
          <cell r="CM618">
            <v>1E-3</v>
          </cell>
          <cell r="CN618">
            <v>1E-3</v>
          </cell>
          <cell r="CO618">
            <v>0</v>
          </cell>
          <cell r="CP618">
            <v>-1E-3</v>
          </cell>
          <cell r="CQ618">
            <v>0</v>
          </cell>
          <cell r="CR618">
            <v>3.0000000000000001E-3</v>
          </cell>
          <cell r="CS618">
            <v>3.0000000000000001E-3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2E-3</v>
          </cell>
          <cell r="DB618">
            <v>0</v>
          </cell>
          <cell r="DC618">
            <v>0</v>
          </cell>
          <cell r="DD618">
            <v>0</v>
          </cell>
          <cell r="DE618">
            <v>2E-3</v>
          </cell>
          <cell r="DF618">
            <v>0</v>
          </cell>
          <cell r="DG618">
            <v>0</v>
          </cell>
          <cell r="DH618">
            <v>0</v>
          </cell>
          <cell r="DI618">
            <v>1E-3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3.0000000000000001E-3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3.0000000000000001E-3</v>
          </cell>
          <cell r="EA618">
            <v>-1E-3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2E-3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1E-3</v>
          </cell>
          <cell r="BB620">
            <v>1E-3</v>
          </cell>
          <cell r="BC620">
            <v>0</v>
          </cell>
          <cell r="BD620">
            <v>1E-3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1E-3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1E-3</v>
          </cell>
          <cell r="CC620">
            <v>0</v>
          </cell>
          <cell r="CD620">
            <v>0</v>
          </cell>
          <cell r="CE620">
            <v>-1E-3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1E-3</v>
          </cell>
          <cell r="CO620">
            <v>1E-3</v>
          </cell>
          <cell r="CP620">
            <v>0</v>
          </cell>
          <cell r="CQ620">
            <v>-7.0000000000000001E-3</v>
          </cell>
          <cell r="CR620">
            <v>1E-3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1E-3</v>
          </cell>
          <cell r="DA620">
            <v>2E-3</v>
          </cell>
          <cell r="DB620">
            <v>0</v>
          </cell>
          <cell r="DC620">
            <v>0</v>
          </cell>
          <cell r="DD620">
            <v>0</v>
          </cell>
          <cell r="DE620">
            <v>1E-3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1E-3</v>
          </cell>
          <cell r="DN620">
            <v>2E-3</v>
          </cell>
          <cell r="DO620">
            <v>0</v>
          </cell>
          <cell r="DP620">
            <v>0</v>
          </cell>
          <cell r="DQ620">
            <v>2E-3</v>
          </cell>
          <cell r="DR620">
            <v>2E-3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1E-3</v>
          </cell>
          <cell r="EA620">
            <v>5.0000000000000001E-3</v>
          </cell>
          <cell r="EB620">
            <v>2E-3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1.2999999999999999E-2</v>
          </cell>
          <cell r="I622">
            <v>7.0000000000000001E-3</v>
          </cell>
          <cell r="J622">
            <v>0</v>
          </cell>
          <cell r="K622">
            <v>2E-3</v>
          </cell>
          <cell r="L622">
            <v>1E-3</v>
          </cell>
          <cell r="M622">
            <v>6.0000000000000001E-3</v>
          </cell>
          <cell r="N622">
            <v>1E-3</v>
          </cell>
          <cell r="O622">
            <v>0</v>
          </cell>
          <cell r="P622">
            <v>0</v>
          </cell>
          <cell r="Q622">
            <v>0</v>
          </cell>
          <cell r="R622">
            <v>4.0000000000000001E-3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5.0000000000000001E-3</v>
          </cell>
          <cell r="Z622">
            <v>1.4999999999999999E-2</v>
          </cell>
          <cell r="AA622">
            <v>7.0000000000000001E-3</v>
          </cell>
          <cell r="AB622">
            <v>0</v>
          </cell>
          <cell r="AC622">
            <v>0</v>
          </cell>
          <cell r="AD622">
            <v>0</v>
          </cell>
          <cell r="AE622">
            <v>1E-3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8.0000000000000002E-3</v>
          </cell>
          <cell r="AN622">
            <v>5.0000000000000001E-3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6.0000000000000001E-3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3.0000000000000001E-3</v>
          </cell>
          <cell r="BK622">
            <v>1E-3</v>
          </cell>
          <cell r="BL622">
            <v>0</v>
          </cell>
          <cell r="BM622">
            <v>2.3E-2</v>
          </cell>
          <cell r="BN622">
            <v>1.4999999999999999E-2</v>
          </cell>
          <cell r="BO622">
            <v>1.0999999999999999E-2</v>
          </cell>
          <cell r="BP622">
            <v>0</v>
          </cell>
          <cell r="BQ622">
            <v>0</v>
          </cell>
          <cell r="BR622">
            <v>8.0000000000000002E-3</v>
          </cell>
          <cell r="BS622">
            <v>0</v>
          </cell>
          <cell r="BT622">
            <v>0</v>
          </cell>
          <cell r="BU622">
            <v>0</v>
          </cell>
          <cell r="BV622">
            <v>8.0000000000000002E-3</v>
          </cell>
          <cell r="BW622">
            <v>3.0000000000000001E-3</v>
          </cell>
          <cell r="BX622">
            <v>0</v>
          </cell>
          <cell r="BY622">
            <v>7.0000000000000001E-3</v>
          </cell>
          <cell r="BZ622">
            <v>3.3000000000000002E-2</v>
          </cell>
          <cell r="CA622">
            <v>0.01</v>
          </cell>
          <cell r="CB622">
            <v>8.9999999999999993E-3</v>
          </cell>
          <cell r="CC622">
            <v>0</v>
          </cell>
          <cell r="CD622">
            <v>0</v>
          </cell>
          <cell r="CE622">
            <v>1E-3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2E-3</v>
          </cell>
          <cell r="CM622">
            <v>8.0000000000000002E-3</v>
          </cell>
          <cell r="CN622">
            <v>5.0000000000000001E-3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1E-3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1E-3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-1E-3</v>
          </cell>
          <cell r="CU623">
            <v>1E-3</v>
          </cell>
          <cell r="CV623">
            <v>1E-3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2E-3</v>
          </cell>
          <cell r="DD623">
            <v>1E-3</v>
          </cell>
          <cell r="DE623">
            <v>0</v>
          </cell>
          <cell r="DF623">
            <v>1E-3</v>
          </cell>
          <cell r="DG623">
            <v>1E-3</v>
          </cell>
          <cell r="DH623">
            <v>1E-3</v>
          </cell>
          <cell r="DI623">
            <v>-8.0000000000000002E-3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1E-3</v>
          </cell>
          <cell r="DO623">
            <v>0</v>
          </cell>
          <cell r="DP623">
            <v>1E-3</v>
          </cell>
          <cell r="DQ623">
            <v>1E-3</v>
          </cell>
          <cell r="DR623">
            <v>1E-3</v>
          </cell>
          <cell r="DS623">
            <v>1E-3</v>
          </cell>
          <cell r="DT623">
            <v>1E-3</v>
          </cell>
          <cell r="DU623">
            <v>1E-3</v>
          </cell>
          <cell r="DV623">
            <v>1E-3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1E-3</v>
          </cell>
          <cell r="EB623">
            <v>1E-3</v>
          </cell>
          <cell r="EC623">
            <v>1E-3</v>
          </cell>
          <cell r="ED623">
            <v>1E-3</v>
          </cell>
          <cell r="EE623">
            <v>0</v>
          </cell>
        </row>
        <row r="624">
          <cell r="F624">
            <v>0</v>
          </cell>
          <cell r="G624">
            <v>0</v>
          </cell>
          <cell r="H624">
            <v>1E-3</v>
          </cell>
          <cell r="I624">
            <v>1E-3</v>
          </cell>
          <cell r="J624">
            <v>0</v>
          </cell>
          <cell r="K624">
            <v>1E-3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1E-3</v>
          </cell>
          <cell r="W624">
            <v>1E-3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2E-3</v>
          </cell>
          <cell r="AW624">
            <v>1E-3</v>
          </cell>
          <cell r="AX624">
            <v>0</v>
          </cell>
          <cell r="AY624">
            <v>0</v>
          </cell>
          <cell r="AZ624">
            <v>0</v>
          </cell>
          <cell r="BA624">
            <v>1E-3</v>
          </cell>
          <cell r="BB624">
            <v>1E-3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1E-3</v>
          </cell>
          <cell r="BJ624">
            <v>1E-3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1E-3</v>
          </cell>
          <cell r="BW624">
            <v>1E-3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2E-3</v>
          </cell>
          <cell r="CH624">
            <v>0</v>
          </cell>
          <cell r="CI624">
            <v>1E-3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1E-3</v>
          </cell>
          <cell r="CP624">
            <v>-2E-3</v>
          </cell>
          <cell r="CQ624">
            <v>0</v>
          </cell>
          <cell r="CR624">
            <v>2E-3</v>
          </cell>
          <cell r="CS624">
            <v>3.0000000000000001E-3</v>
          </cell>
          <cell r="CT624">
            <v>5.0000000000000001E-3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2E-3</v>
          </cell>
          <cell r="DB624">
            <v>2E-3</v>
          </cell>
          <cell r="DC624">
            <v>0</v>
          </cell>
          <cell r="DD624">
            <v>2E-3</v>
          </cell>
          <cell r="DE624">
            <v>1E-3</v>
          </cell>
          <cell r="DF624">
            <v>1E-3</v>
          </cell>
          <cell r="DG624">
            <v>2E-3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1E-3</v>
          </cell>
          <cell r="DN624">
            <v>1E-3</v>
          </cell>
          <cell r="DO624">
            <v>1E-3</v>
          </cell>
          <cell r="DP624">
            <v>2E-3</v>
          </cell>
          <cell r="DQ624">
            <v>0</v>
          </cell>
          <cell r="DR624">
            <v>2E-3</v>
          </cell>
          <cell r="DS624">
            <v>2E-3</v>
          </cell>
          <cell r="DT624">
            <v>1E-3</v>
          </cell>
          <cell r="DU624">
            <v>0</v>
          </cell>
          <cell r="DV624">
            <v>2E-3</v>
          </cell>
          <cell r="DW624">
            <v>0</v>
          </cell>
          <cell r="DX624">
            <v>0</v>
          </cell>
          <cell r="DY624">
            <v>0</v>
          </cell>
          <cell r="DZ624">
            <v>1E-3</v>
          </cell>
          <cell r="EA624">
            <v>1E-3</v>
          </cell>
          <cell r="EB624">
            <v>2E-3</v>
          </cell>
          <cell r="EC624">
            <v>3.0000000000000001E-3</v>
          </cell>
          <cell r="ED624">
            <v>3.0000000000000001E-3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1E-3</v>
          </cell>
          <cell r="I625">
            <v>1E-3</v>
          </cell>
          <cell r="J625">
            <v>1E-3</v>
          </cell>
          <cell r="K625">
            <v>1E-3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1E-3</v>
          </cell>
          <cell r="W625">
            <v>1E-3</v>
          </cell>
          <cell r="X625">
            <v>0</v>
          </cell>
          <cell r="Y625">
            <v>0</v>
          </cell>
          <cell r="Z625">
            <v>-1E-3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1E-3</v>
          </cell>
          <cell r="AU625">
            <v>0</v>
          </cell>
          <cell r="AV625">
            <v>1E-3</v>
          </cell>
          <cell r="AW625">
            <v>1E-3</v>
          </cell>
          <cell r="AX625">
            <v>0</v>
          </cell>
          <cell r="AY625">
            <v>0</v>
          </cell>
          <cell r="AZ625">
            <v>0</v>
          </cell>
          <cell r="BA625">
            <v>1E-3</v>
          </cell>
          <cell r="BB625">
            <v>1E-3</v>
          </cell>
          <cell r="BC625">
            <v>0</v>
          </cell>
          <cell r="BD625">
            <v>1E-3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1E-3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2E-3</v>
          </cell>
          <cell r="BT625">
            <v>0</v>
          </cell>
          <cell r="BU625">
            <v>0</v>
          </cell>
          <cell r="BV625">
            <v>1E-3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1E-3</v>
          </cell>
          <cell r="CD625">
            <v>1E-3</v>
          </cell>
          <cell r="CE625">
            <v>0</v>
          </cell>
          <cell r="CF625">
            <v>1E-3</v>
          </cell>
          <cell r="CG625">
            <v>1E-3</v>
          </cell>
          <cell r="CH625">
            <v>1E-3</v>
          </cell>
          <cell r="CI625">
            <v>1E-3</v>
          </cell>
          <cell r="CJ625">
            <v>1E-3</v>
          </cell>
          <cell r="CK625">
            <v>0</v>
          </cell>
          <cell r="CL625">
            <v>0</v>
          </cell>
          <cell r="CM625">
            <v>0</v>
          </cell>
          <cell r="CN625">
            <v>1E-3</v>
          </cell>
          <cell r="CO625">
            <v>1E-3</v>
          </cell>
          <cell r="CP625">
            <v>0</v>
          </cell>
          <cell r="CQ625">
            <v>-1E-3</v>
          </cell>
          <cell r="CR625">
            <v>1E-3</v>
          </cell>
          <cell r="CS625">
            <v>0</v>
          </cell>
          <cell r="CT625">
            <v>1E-3</v>
          </cell>
          <cell r="CU625">
            <v>1E-3</v>
          </cell>
          <cell r="CV625">
            <v>1E-3</v>
          </cell>
          <cell r="CW625">
            <v>1E-3</v>
          </cell>
          <cell r="CX625">
            <v>1E-3</v>
          </cell>
          <cell r="CY625">
            <v>0</v>
          </cell>
          <cell r="CZ625">
            <v>1E-3</v>
          </cell>
          <cell r="DA625">
            <v>1E-3</v>
          </cell>
          <cell r="DB625">
            <v>1E-3</v>
          </cell>
          <cell r="DC625">
            <v>1E-3</v>
          </cell>
          <cell r="DD625">
            <v>1E-3</v>
          </cell>
          <cell r="DE625">
            <v>1E-3</v>
          </cell>
          <cell r="DF625">
            <v>1E-3</v>
          </cell>
          <cell r="DG625">
            <v>1E-3</v>
          </cell>
          <cell r="DH625">
            <v>1E-3</v>
          </cell>
          <cell r="DI625">
            <v>1E-3</v>
          </cell>
          <cell r="DJ625">
            <v>1E-3</v>
          </cell>
          <cell r="DK625">
            <v>1E-3</v>
          </cell>
          <cell r="DL625">
            <v>0</v>
          </cell>
          <cell r="DM625">
            <v>1E-3</v>
          </cell>
          <cell r="DN625">
            <v>2E-3</v>
          </cell>
          <cell r="DO625">
            <v>1E-3</v>
          </cell>
          <cell r="DP625">
            <v>1E-3</v>
          </cell>
          <cell r="DQ625">
            <v>1E-3</v>
          </cell>
          <cell r="DR625">
            <v>1E-3</v>
          </cell>
          <cell r="DS625">
            <v>1E-3</v>
          </cell>
          <cell r="DT625">
            <v>1E-3</v>
          </cell>
          <cell r="DU625">
            <v>1E-3</v>
          </cell>
          <cell r="DV625">
            <v>1E-3</v>
          </cell>
          <cell r="DW625">
            <v>1E-3</v>
          </cell>
          <cell r="DX625">
            <v>1E-3</v>
          </cell>
          <cell r="DY625">
            <v>0</v>
          </cell>
          <cell r="DZ625">
            <v>1E-3</v>
          </cell>
          <cell r="EA625">
            <v>1E-3</v>
          </cell>
          <cell r="EB625">
            <v>1E-3</v>
          </cell>
          <cell r="EC625">
            <v>1E-3</v>
          </cell>
          <cell r="ED625">
            <v>1E-3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7">
          <cell r="A637" t="str">
            <v>Average Fuel Cost ($/MMBtu)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7">
          <cell r="A667" t="str">
            <v>Peak Capacity (Nameplate)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9">
          <cell r="A709" t="str">
            <v>Capacity Factor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-2E-3</v>
          </cell>
          <cell r="G712">
            <v>-1E-3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-1E-3</v>
          </cell>
          <cell r="Q712">
            <v>-1E-3</v>
          </cell>
          <cell r="R712">
            <v>0</v>
          </cell>
          <cell r="S712">
            <v>-1E-3</v>
          </cell>
          <cell r="T712">
            <v>-1E-3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-1E-3</v>
          </cell>
          <cell r="AD712">
            <v>-1E-3</v>
          </cell>
          <cell r="AE712">
            <v>0</v>
          </cell>
          <cell r="AF712">
            <v>-1E-3</v>
          </cell>
          <cell r="AG712">
            <v>-1E-3</v>
          </cell>
          <cell r="AH712">
            <v>0</v>
          </cell>
          <cell r="AI712">
            <v>-1E-3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-1E-3</v>
          </cell>
          <cell r="AQ712">
            <v>-1E-3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-1E-3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-1E-3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-1E-3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-1E-3</v>
          </cell>
          <cell r="BW714">
            <v>0</v>
          </cell>
          <cell r="BX714">
            <v>-1E-3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1E-3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-1E-3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-1E-3</v>
          </cell>
          <cell r="AW715">
            <v>-1E-3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-1E-3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-1E-3</v>
          </cell>
          <cell r="G716">
            <v>-1E-3</v>
          </cell>
          <cell r="H716">
            <v>0</v>
          </cell>
          <cell r="I716">
            <v>0</v>
          </cell>
          <cell r="J716">
            <v>0</v>
          </cell>
          <cell r="K716">
            <v>-1E-3</v>
          </cell>
          <cell r="L716">
            <v>0</v>
          </cell>
          <cell r="M716">
            <v>-1E-3</v>
          </cell>
          <cell r="N716">
            <v>0</v>
          </cell>
          <cell r="O716">
            <v>0</v>
          </cell>
          <cell r="P716">
            <v>-1E-3</v>
          </cell>
          <cell r="Q716">
            <v>-1E-3</v>
          </cell>
          <cell r="R716">
            <v>-1E-3</v>
          </cell>
          <cell r="S716">
            <v>-2E-3</v>
          </cell>
          <cell r="T716">
            <v>-1E-3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-1E-3</v>
          </cell>
          <cell r="AD716">
            <v>-2E-3</v>
          </cell>
          <cell r="AE716">
            <v>-1E-3</v>
          </cell>
          <cell r="AF716">
            <v>-2E-3</v>
          </cell>
          <cell r="AG716">
            <v>-1E-3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-1E-3</v>
          </cell>
          <cell r="AP716">
            <v>-1E-3</v>
          </cell>
          <cell r="AQ716">
            <v>-1E-3</v>
          </cell>
          <cell r="AR716">
            <v>-1E-3</v>
          </cell>
          <cell r="AS716">
            <v>-1E-3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-1E-3</v>
          </cell>
          <cell r="AY716">
            <v>0</v>
          </cell>
          <cell r="AZ716">
            <v>-1E-3</v>
          </cell>
          <cell r="BA716">
            <v>0</v>
          </cell>
          <cell r="BB716">
            <v>0</v>
          </cell>
          <cell r="BC716">
            <v>-1E-3</v>
          </cell>
          <cell r="BD716">
            <v>-2E-3</v>
          </cell>
          <cell r="BE716">
            <v>-1E-3</v>
          </cell>
          <cell r="BF716">
            <v>-1E-3</v>
          </cell>
          <cell r="BG716">
            <v>-1E-3</v>
          </cell>
          <cell r="BH716">
            <v>0</v>
          </cell>
          <cell r="BI716">
            <v>-1E-3</v>
          </cell>
          <cell r="BJ716">
            <v>0</v>
          </cell>
          <cell r="BK716">
            <v>-1E-3</v>
          </cell>
          <cell r="BL716">
            <v>-1E-3</v>
          </cell>
          <cell r="BM716">
            <v>-1E-3</v>
          </cell>
          <cell r="BN716">
            <v>0</v>
          </cell>
          <cell r="BO716">
            <v>-1E-3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-1E-3</v>
          </cell>
          <cell r="DM716">
            <v>0</v>
          </cell>
          <cell r="DN716">
            <v>0</v>
          </cell>
          <cell r="DO716">
            <v>-1E-3</v>
          </cell>
          <cell r="DP716">
            <v>0</v>
          </cell>
          <cell r="DQ716">
            <v>-1E-3</v>
          </cell>
          <cell r="DR716">
            <v>0</v>
          </cell>
          <cell r="DS716">
            <v>-1E-3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-1E-3</v>
          </cell>
          <cell r="DZ716">
            <v>0</v>
          </cell>
          <cell r="EA716">
            <v>0</v>
          </cell>
          <cell r="EB716">
            <v>-1E-3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-1E-3</v>
          </cell>
          <cell r="I717">
            <v>-2E-3</v>
          </cell>
          <cell r="J717">
            <v>-1E-3</v>
          </cell>
          <cell r="K717">
            <v>-2E-3</v>
          </cell>
          <cell r="L717">
            <v>-1E-3</v>
          </cell>
          <cell r="M717">
            <v>0</v>
          </cell>
          <cell r="N717">
            <v>-1E-3</v>
          </cell>
          <cell r="O717">
            <v>-2E-3</v>
          </cell>
          <cell r="P717">
            <v>0</v>
          </cell>
          <cell r="Q717">
            <v>0</v>
          </cell>
          <cell r="R717">
            <v>-1E-3</v>
          </cell>
          <cell r="S717">
            <v>0</v>
          </cell>
          <cell r="T717">
            <v>0</v>
          </cell>
          <cell r="U717">
            <v>-1E-3</v>
          </cell>
          <cell r="V717">
            <v>-1E-3</v>
          </cell>
          <cell r="W717">
            <v>-2E-3</v>
          </cell>
          <cell r="X717">
            <v>-2E-3</v>
          </cell>
          <cell r="Y717">
            <v>-1E-3</v>
          </cell>
          <cell r="Z717">
            <v>-1E-3</v>
          </cell>
          <cell r="AA717">
            <v>-2E-3</v>
          </cell>
          <cell r="AB717">
            <v>-2E-3</v>
          </cell>
          <cell r="AC717">
            <v>-1E-3</v>
          </cell>
          <cell r="AD717">
            <v>-1E-3</v>
          </cell>
          <cell r="AE717">
            <v>-1E-3</v>
          </cell>
          <cell r="AF717">
            <v>0</v>
          </cell>
          <cell r="AG717">
            <v>0</v>
          </cell>
          <cell r="AH717">
            <v>-1E-3</v>
          </cell>
          <cell r="AI717">
            <v>-2E-3</v>
          </cell>
          <cell r="AJ717">
            <v>-2E-3</v>
          </cell>
          <cell r="AK717">
            <v>-2E-3</v>
          </cell>
          <cell r="AL717">
            <v>-1E-3</v>
          </cell>
          <cell r="AM717">
            <v>-1E-3</v>
          </cell>
          <cell r="AN717">
            <v>-2E-3</v>
          </cell>
          <cell r="AO717">
            <v>-1E-3</v>
          </cell>
          <cell r="AP717">
            <v>0</v>
          </cell>
          <cell r="AQ717">
            <v>0</v>
          </cell>
          <cell r="AR717">
            <v>-1E-3</v>
          </cell>
          <cell r="AS717">
            <v>-2E-3</v>
          </cell>
          <cell r="AT717">
            <v>-1E-3</v>
          </cell>
          <cell r="AU717">
            <v>-1E-3</v>
          </cell>
          <cell r="AV717">
            <v>0</v>
          </cell>
          <cell r="AW717">
            <v>-1E-3</v>
          </cell>
          <cell r="AX717">
            <v>-1E-3</v>
          </cell>
          <cell r="AY717">
            <v>0</v>
          </cell>
          <cell r="AZ717">
            <v>-1E-3</v>
          </cell>
          <cell r="BA717">
            <v>-2E-3</v>
          </cell>
          <cell r="BB717">
            <v>-1E-3</v>
          </cell>
          <cell r="BC717">
            <v>-1E-3</v>
          </cell>
          <cell r="BD717">
            <v>-2E-3</v>
          </cell>
          <cell r="BE717">
            <v>-1E-3</v>
          </cell>
          <cell r="BF717">
            <v>-2E-3</v>
          </cell>
          <cell r="BG717">
            <v>-1E-3</v>
          </cell>
          <cell r="BH717">
            <v>-1E-3</v>
          </cell>
          <cell r="BI717">
            <v>-1E-3</v>
          </cell>
          <cell r="BJ717">
            <v>-1E-3</v>
          </cell>
          <cell r="BK717">
            <v>-2E-3</v>
          </cell>
          <cell r="BL717">
            <v>-1E-3</v>
          </cell>
          <cell r="BM717">
            <v>-1E-3</v>
          </cell>
          <cell r="BN717">
            <v>-2E-3</v>
          </cell>
          <cell r="BO717">
            <v>-2E-3</v>
          </cell>
          <cell r="BP717">
            <v>-2E-3</v>
          </cell>
          <cell r="BQ717">
            <v>-2E-3</v>
          </cell>
          <cell r="BR717">
            <v>-1E-3</v>
          </cell>
          <cell r="BS717">
            <v>-2E-3</v>
          </cell>
          <cell r="BT717">
            <v>-2E-3</v>
          </cell>
          <cell r="BU717">
            <v>-1E-3</v>
          </cell>
          <cell r="BV717">
            <v>-1E-3</v>
          </cell>
          <cell r="BW717">
            <v>-1E-3</v>
          </cell>
          <cell r="BX717">
            <v>-1E-3</v>
          </cell>
          <cell r="BY717">
            <v>0</v>
          </cell>
          <cell r="BZ717">
            <v>-2E-3</v>
          </cell>
          <cell r="CA717">
            <v>-2E-3</v>
          </cell>
          <cell r="CB717">
            <v>-2E-3</v>
          </cell>
          <cell r="CC717">
            <v>-2E-3</v>
          </cell>
          <cell r="CD717">
            <v>-2E-3</v>
          </cell>
          <cell r="CE717">
            <v>-1E-3</v>
          </cell>
          <cell r="CF717">
            <v>-2E-3</v>
          </cell>
          <cell r="CG717">
            <v>-2E-3</v>
          </cell>
          <cell r="CH717">
            <v>-1E-3</v>
          </cell>
          <cell r="CI717">
            <v>-1E-3</v>
          </cell>
          <cell r="CJ717">
            <v>-1E-3</v>
          </cell>
          <cell r="CK717">
            <v>-1E-3</v>
          </cell>
          <cell r="CL717">
            <v>-1E-3</v>
          </cell>
          <cell r="CM717">
            <v>-1E-3</v>
          </cell>
          <cell r="CN717">
            <v>-2E-3</v>
          </cell>
          <cell r="CO717">
            <v>-2E-3</v>
          </cell>
          <cell r="CP717">
            <v>3.0000000000000001E-3</v>
          </cell>
          <cell r="CQ717">
            <v>2E-3</v>
          </cell>
          <cell r="CR717">
            <v>-1E-3</v>
          </cell>
          <cell r="CS717">
            <v>-3.0000000000000001E-3</v>
          </cell>
          <cell r="CT717">
            <v>-2E-3</v>
          </cell>
          <cell r="CU717">
            <v>-1E-3</v>
          </cell>
          <cell r="CV717">
            <v>-1E-3</v>
          </cell>
          <cell r="CW717">
            <v>-2E-3</v>
          </cell>
          <cell r="CX717">
            <v>-1E-3</v>
          </cell>
          <cell r="CY717">
            <v>0</v>
          </cell>
          <cell r="CZ717">
            <v>0</v>
          </cell>
          <cell r="DA717">
            <v>-1E-3</v>
          </cell>
          <cell r="DB717">
            <v>-1E-3</v>
          </cell>
          <cell r="DC717">
            <v>-1E-3</v>
          </cell>
          <cell r="DD717">
            <v>-1E-3</v>
          </cell>
          <cell r="DE717">
            <v>-1E-3</v>
          </cell>
          <cell r="DF717">
            <v>-1E-3</v>
          </cell>
          <cell r="DG717">
            <v>-1E-3</v>
          </cell>
          <cell r="DH717">
            <v>-1E-3</v>
          </cell>
          <cell r="DI717">
            <v>-1E-3</v>
          </cell>
          <cell r="DJ717">
            <v>-2E-3</v>
          </cell>
          <cell r="DK717">
            <v>-1E-3</v>
          </cell>
          <cell r="DL717">
            <v>0</v>
          </cell>
          <cell r="DM717">
            <v>0</v>
          </cell>
          <cell r="DN717">
            <v>-1E-3</v>
          </cell>
          <cell r="DO717">
            <v>-1E-3</v>
          </cell>
          <cell r="DP717">
            <v>-1E-3</v>
          </cell>
          <cell r="DQ717">
            <v>-1E-3</v>
          </cell>
          <cell r="DR717">
            <v>-1E-3</v>
          </cell>
          <cell r="DS717">
            <v>-1E-3</v>
          </cell>
          <cell r="DT717">
            <v>-1E-3</v>
          </cell>
          <cell r="DU717">
            <v>-1E-3</v>
          </cell>
          <cell r="DV717">
            <v>-1E-3</v>
          </cell>
          <cell r="DW717">
            <v>-1E-3</v>
          </cell>
          <cell r="DX717">
            <v>-1E-3</v>
          </cell>
          <cell r="DY717">
            <v>0</v>
          </cell>
          <cell r="DZ717">
            <v>0</v>
          </cell>
          <cell r="EA717">
            <v>-1E-3</v>
          </cell>
          <cell r="EB717">
            <v>-1E-3</v>
          </cell>
          <cell r="EC717">
            <v>-1E-3</v>
          </cell>
          <cell r="ED717">
            <v>0</v>
          </cell>
        </row>
        <row r="718">
          <cell r="F718">
            <v>-1E-3</v>
          </cell>
          <cell r="G718">
            <v>-1E-3</v>
          </cell>
          <cell r="H718">
            <v>-1E-3</v>
          </cell>
          <cell r="I718">
            <v>-2E-3</v>
          </cell>
          <cell r="J718">
            <v>-2E-3</v>
          </cell>
          <cell r="K718">
            <v>-1E-3</v>
          </cell>
          <cell r="L718">
            <v>-1E-3</v>
          </cell>
          <cell r="M718">
            <v>-1E-3</v>
          </cell>
          <cell r="N718">
            <v>-2E-3</v>
          </cell>
          <cell r="O718">
            <v>-2E-3</v>
          </cell>
          <cell r="P718">
            <v>-1E-3</v>
          </cell>
          <cell r="Q718">
            <v>0</v>
          </cell>
          <cell r="R718">
            <v>-2E-3</v>
          </cell>
          <cell r="S718">
            <v>0</v>
          </cell>
          <cell r="T718">
            <v>0</v>
          </cell>
          <cell r="U718">
            <v>-1E-3</v>
          </cell>
          <cell r="V718">
            <v>-2E-3</v>
          </cell>
          <cell r="W718">
            <v>-2E-3</v>
          </cell>
          <cell r="X718">
            <v>-3.0000000000000001E-3</v>
          </cell>
          <cell r="Y718">
            <v>-1E-3</v>
          </cell>
          <cell r="Z718">
            <v>-1E-3</v>
          </cell>
          <cell r="AA718">
            <v>-1E-3</v>
          </cell>
          <cell r="AB718">
            <v>-2E-3</v>
          </cell>
          <cell r="AC718">
            <v>-1E-3</v>
          </cell>
          <cell r="AD718">
            <v>-2E-3</v>
          </cell>
          <cell r="AE718">
            <v>-1E-3</v>
          </cell>
          <cell r="AF718">
            <v>-1E-3</v>
          </cell>
          <cell r="AG718">
            <v>0</v>
          </cell>
          <cell r="AH718">
            <v>-1E-3</v>
          </cell>
          <cell r="AI718">
            <v>-2E-3</v>
          </cell>
          <cell r="AJ718">
            <v>-1E-3</v>
          </cell>
          <cell r="AK718">
            <v>-1E-3</v>
          </cell>
          <cell r="AL718">
            <v>-1E-3</v>
          </cell>
          <cell r="AM718">
            <v>-1E-3</v>
          </cell>
          <cell r="AN718">
            <v>-2E-3</v>
          </cell>
          <cell r="AO718">
            <v>-1E-3</v>
          </cell>
          <cell r="AP718">
            <v>-1E-3</v>
          </cell>
          <cell r="AQ718">
            <v>0</v>
          </cell>
          <cell r="AR718">
            <v>-2E-3</v>
          </cell>
          <cell r="AS718">
            <v>-2E-3</v>
          </cell>
          <cell r="AT718">
            <v>-2E-3</v>
          </cell>
          <cell r="AU718">
            <v>-1E-3</v>
          </cell>
          <cell r="AV718">
            <v>-2E-3</v>
          </cell>
          <cell r="AW718">
            <v>-2E-3</v>
          </cell>
          <cell r="AX718">
            <v>-3.0000000000000001E-3</v>
          </cell>
          <cell r="AY718">
            <v>-1E-3</v>
          </cell>
          <cell r="AZ718">
            <v>-1E-3</v>
          </cell>
          <cell r="BA718">
            <v>-3.0000000000000001E-3</v>
          </cell>
          <cell r="BB718">
            <v>-2E-3</v>
          </cell>
          <cell r="BC718">
            <v>-3.0000000000000001E-3</v>
          </cell>
          <cell r="BD718">
            <v>-3.0000000000000001E-3</v>
          </cell>
          <cell r="BE718">
            <v>-2E-3</v>
          </cell>
          <cell r="BF718">
            <v>-2E-3</v>
          </cell>
          <cell r="BG718">
            <v>-2E-3</v>
          </cell>
          <cell r="BH718">
            <v>-3.0000000000000001E-3</v>
          </cell>
          <cell r="BI718">
            <v>-2E-3</v>
          </cell>
          <cell r="BJ718">
            <v>-2E-3</v>
          </cell>
          <cell r="BK718">
            <v>-3.0000000000000001E-3</v>
          </cell>
          <cell r="BL718">
            <v>-1E-3</v>
          </cell>
          <cell r="BM718">
            <v>-1E-3</v>
          </cell>
          <cell r="BN718">
            <v>-2E-3</v>
          </cell>
          <cell r="BO718">
            <v>-2E-3</v>
          </cell>
          <cell r="BP718">
            <v>-2E-3</v>
          </cell>
          <cell r="BQ718">
            <v>-2E-3</v>
          </cell>
          <cell r="BR718">
            <v>-2E-3</v>
          </cell>
          <cell r="BS718">
            <v>-2E-3</v>
          </cell>
          <cell r="BT718">
            <v>-1E-3</v>
          </cell>
          <cell r="BU718">
            <v>-3.0000000000000001E-3</v>
          </cell>
          <cell r="BV718">
            <v>-3.0000000000000001E-3</v>
          </cell>
          <cell r="BW718">
            <v>-2E-3</v>
          </cell>
          <cell r="BX718">
            <v>-2E-3</v>
          </cell>
          <cell r="BY718">
            <v>0</v>
          </cell>
          <cell r="BZ718">
            <v>0</v>
          </cell>
          <cell r="CA718">
            <v>-2E-3</v>
          </cell>
          <cell r="CB718">
            <v>-2E-3</v>
          </cell>
          <cell r="CC718">
            <v>-3.0000000000000001E-3</v>
          </cell>
          <cell r="CD718">
            <v>-3.0000000000000001E-3</v>
          </cell>
          <cell r="CE718">
            <v>-1E-3</v>
          </cell>
          <cell r="CF718">
            <v>-2E-3</v>
          </cell>
          <cell r="CG718">
            <v>0</v>
          </cell>
          <cell r="CH718">
            <v>0</v>
          </cell>
          <cell r="CI718">
            <v>-2E-3</v>
          </cell>
          <cell r="CJ718">
            <v>-1E-3</v>
          </cell>
          <cell r="CK718">
            <v>-1E-3</v>
          </cell>
          <cell r="CL718">
            <v>0</v>
          </cell>
          <cell r="CM718">
            <v>0</v>
          </cell>
          <cell r="CN718">
            <v>-1E-3</v>
          </cell>
          <cell r="CO718">
            <v>-1E-3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-1E-3</v>
          </cell>
          <cell r="CW718">
            <v>-1E-3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-1E-3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-1E-3</v>
          </cell>
          <cell r="DW718">
            <v>-1E-3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-2E-3</v>
          </cell>
          <cell r="G719">
            <v>-3.0000000000000001E-3</v>
          </cell>
          <cell r="H719">
            <v>-1E-3</v>
          </cell>
          <cell r="I719">
            <v>-1E-3</v>
          </cell>
          <cell r="J719">
            <v>-1E-3</v>
          </cell>
          <cell r="K719">
            <v>-1E-3</v>
          </cell>
          <cell r="L719">
            <v>0</v>
          </cell>
          <cell r="M719">
            <v>-2E-3</v>
          </cell>
          <cell r="N719">
            <v>-2E-3</v>
          </cell>
          <cell r="O719">
            <v>-1E-3</v>
          </cell>
          <cell r="P719">
            <v>-2E-3</v>
          </cell>
          <cell r="Q719">
            <v>-2E-3</v>
          </cell>
          <cell r="R719">
            <v>-1E-3</v>
          </cell>
          <cell r="S719">
            <v>-2E-3</v>
          </cell>
          <cell r="T719">
            <v>-2E-3</v>
          </cell>
          <cell r="U719">
            <v>-1E-3</v>
          </cell>
          <cell r="V719">
            <v>-1E-3</v>
          </cell>
          <cell r="W719">
            <v>-1E-3</v>
          </cell>
          <cell r="X719">
            <v>0</v>
          </cell>
          <cell r="Y719">
            <v>0</v>
          </cell>
          <cell r="Z719">
            <v>-2E-3</v>
          </cell>
          <cell r="AA719">
            <v>-2E-3</v>
          </cell>
          <cell r="AB719">
            <v>-1E-3</v>
          </cell>
          <cell r="AC719">
            <v>-2E-3</v>
          </cell>
          <cell r="AD719">
            <v>-2E-3</v>
          </cell>
          <cell r="AE719">
            <v>-1E-3</v>
          </cell>
          <cell r="AF719">
            <v>-2E-3</v>
          </cell>
          <cell r="AG719">
            <v>-2E-3</v>
          </cell>
          <cell r="AH719">
            <v>-1E-3</v>
          </cell>
          <cell r="AI719">
            <v>-1E-3</v>
          </cell>
          <cell r="AJ719">
            <v>-1E-3</v>
          </cell>
          <cell r="AK719">
            <v>-1E-3</v>
          </cell>
          <cell r="AL719">
            <v>0</v>
          </cell>
          <cell r="AM719">
            <v>-2E-3</v>
          </cell>
          <cell r="AN719">
            <v>-1E-3</v>
          </cell>
          <cell r="AO719">
            <v>-2E-3</v>
          </cell>
          <cell r="AP719">
            <v>-2E-3</v>
          </cell>
          <cell r="AQ719">
            <v>-1E-3</v>
          </cell>
          <cell r="AR719">
            <v>-1E-3</v>
          </cell>
          <cell r="AS719">
            <v>-2E-3</v>
          </cell>
          <cell r="AT719">
            <v>-2E-3</v>
          </cell>
          <cell r="AU719">
            <v>-1E-3</v>
          </cell>
          <cell r="AV719">
            <v>-1E-3</v>
          </cell>
          <cell r="AW719">
            <v>-1E-3</v>
          </cell>
          <cell r="AX719">
            <v>-1E-3</v>
          </cell>
          <cell r="AY719">
            <v>-1E-3</v>
          </cell>
          <cell r="AZ719">
            <v>-2E-3</v>
          </cell>
          <cell r="BA719">
            <v>-1E-3</v>
          </cell>
          <cell r="BB719">
            <v>-2E-3</v>
          </cell>
          <cell r="BC719">
            <v>-1E-3</v>
          </cell>
          <cell r="BD719">
            <v>-1E-3</v>
          </cell>
          <cell r="BE719">
            <v>-1E-3</v>
          </cell>
          <cell r="BF719">
            <v>-1E-3</v>
          </cell>
          <cell r="BG719">
            <v>-2E-3</v>
          </cell>
          <cell r="BH719">
            <v>-1E-3</v>
          </cell>
          <cell r="BI719">
            <v>-1E-3</v>
          </cell>
          <cell r="BJ719">
            <v>-1E-3</v>
          </cell>
          <cell r="BK719">
            <v>-1E-3</v>
          </cell>
          <cell r="BL719">
            <v>-1E-3</v>
          </cell>
          <cell r="BM719">
            <v>-2E-3</v>
          </cell>
          <cell r="BN719">
            <v>-2E-3</v>
          </cell>
          <cell r="BO719">
            <v>-2E-3</v>
          </cell>
          <cell r="BP719">
            <v>-2E-3</v>
          </cell>
          <cell r="BQ719">
            <v>-1E-3</v>
          </cell>
          <cell r="BR719">
            <v>-1E-3</v>
          </cell>
          <cell r="BS719">
            <v>-1E-3</v>
          </cell>
          <cell r="BT719">
            <v>-1E-3</v>
          </cell>
          <cell r="BU719">
            <v>-1E-3</v>
          </cell>
          <cell r="BV719">
            <v>-1E-3</v>
          </cell>
          <cell r="BW719">
            <v>-1E-3</v>
          </cell>
          <cell r="BX719">
            <v>-1E-3</v>
          </cell>
          <cell r="BY719">
            <v>-1E-3</v>
          </cell>
          <cell r="BZ719">
            <v>-2E-3</v>
          </cell>
          <cell r="CA719">
            <v>-1E-3</v>
          </cell>
          <cell r="CB719">
            <v>-1E-3</v>
          </cell>
          <cell r="CC719">
            <v>-1E-3</v>
          </cell>
          <cell r="CD719">
            <v>-1E-3</v>
          </cell>
          <cell r="CE719">
            <v>-1E-3</v>
          </cell>
          <cell r="CF719">
            <v>-1E-3</v>
          </cell>
          <cell r="CG719">
            <v>-2E-3</v>
          </cell>
          <cell r="CH719">
            <v>-1E-3</v>
          </cell>
          <cell r="CI719">
            <v>-1E-3</v>
          </cell>
          <cell r="CJ719">
            <v>-1E-3</v>
          </cell>
          <cell r="CK719">
            <v>-1E-3</v>
          </cell>
          <cell r="CL719">
            <v>-1E-3</v>
          </cell>
          <cell r="CM719">
            <v>-3.0000000000000001E-3</v>
          </cell>
          <cell r="CN719">
            <v>-2E-3</v>
          </cell>
          <cell r="CO719">
            <v>-2E-3</v>
          </cell>
          <cell r="CP719">
            <v>-1E-3</v>
          </cell>
          <cell r="CQ719">
            <v>1E-3</v>
          </cell>
          <cell r="CR719">
            <v>-1E-3</v>
          </cell>
          <cell r="CS719">
            <v>-2E-3</v>
          </cell>
          <cell r="CT719">
            <v>0</v>
          </cell>
          <cell r="CU719">
            <v>-1E-3</v>
          </cell>
          <cell r="CV719">
            <v>-1E-3</v>
          </cell>
          <cell r="CW719">
            <v>-1E-3</v>
          </cell>
          <cell r="CX719">
            <v>-1E-3</v>
          </cell>
          <cell r="CY719">
            <v>0</v>
          </cell>
          <cell r="CZ719">
            <v>-3.0000000000000001E-3</v>
          </cell>
          <cell r="DA719">
            <v>-1E-3</v>
          </cell>
          <cell r="DB719">
            <v>-1E-3</v>
          </cell>
          <cell r="DC719">
            <v>-1E-3</v>
          </cell>
          <cell r="DD719">
            <v>-1E-3</v>
          </cell>
          <cell r="DE719">
            <v>-2E-3</v>
          </cell>
          <cell r="DF719">
            <v>-2E-3</v>
          </cell>
          <cell r="DG719">
            <v>-2E-3</v>
          </cell>
          <cell r="DH719">
            <v>-1E-3</v>
          </cell>
          <cell r="DI719">
            <v>-1E-3</v>
          </cell>
          <cell r="DJ719">
            <v>-1E-3</v>
          </cell>
          <cell r="DK719">
            <v>-1E-3</v>
          </cell>
          <cell r="DL719">
            <v>-1E-3</v>
          </cell>
          <cell r="DM719">
            <v>-3.0000000000000001E-3</v>
          </cell>
          <cell r="DN719">
            <v>-1E-3</v>
          </cell>
          <cell r="DO719">
            <v>-2E-3</v>
          </cell>
          <cell r="DP719">
            <v>-2E-3</v>
          </cell>
          <cell r="DQ719">
            <v>-2E-3</v>
          </cell>
          <cell r="DR719">
            <v>-1E-3</v>
          </cell>
          <cell r="DS719">
            <v>-2E-3</v>
          </cell>
          <cell r="DT719">
            <v>-2E-3</v>
          </cell>
          <cell r="DU719">
            <v>-1E-3</v>
          </cell>
          <cell r="DV719">
            <v>-1E-3</v>
          </cell>
          <cell r="DW719">
            <v>-1E-3</v>
          </cell>
          <cell r="DX719">
            <v>-1E-3</v>
          </cell>
          <cell r="DY719">
            <v>-1E-3</v>
          </cell>
          <cell r="DZ719">
            <v>-2E-3</v>
          </cell>
          <cell r="EA719">
            <v>0</v>
          </cell>
          <cell r="EB719">
            <v>-2E-3</v>
          </cell>
          <cell r="EC719">
            <v>-2E-3</v>
          </cell>
          <cell r="ED719">
            <v>-2E-3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-1E-3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-1E-3</v>
          </cell>
          <cell r="BF720">
            <v>-1E-3</v>
          </cell>
          <cell r="BG720">
            <v>-1E-3</v>
          </cell>
          <cell r="BH720">
            <v>-1E-3</v>
          </cell>
          <cell r="BI720">
            <v>0</v>
          </cell>
          <cell r="BJ720">
            <v>0</v>
          </cell>
          <cell r="BK720">
            <v>0</v>
          </cell>
          <cell r="BL720">
            <v>-1E-3</v>
          </cell>
          <cell r="BM720">
            <v>-1E-3</v>
          </cell>
          <cell r="BN720">
            <v>-1E-3</v>
          </cell>
          <cell r="BO720">
            <v>-1E-3</v>
          </cell>
          <cell r="BP720">
            <v>-1E-3</v>
          </cell>
          <cell r="BQ720">
            <v>-1E-3</v>
          </cell>
          <cell r="BR720">
            <v>-1E-3</v>
          </cell>
          <cell r="BS720">
            <v>-1E-3</v>
          </cell>
          <cell r="BT720">
            <v>-2E-3</v>
          </cell>
          <cell r="BU720">
            <v>-1E-3</v>
          </cell>
          <cell r="BV720">
            <v>0</v>
          </cell>
          <cell r="BW720">
            <v>0</v>
          </cell>
          <cell r="BX720">
            <v>0</v>
          </cell>
          <cell r="BY720">
            <v>-1E-3</v>
          </cell>
          <cell r="BZ720">
            <v>-1E-3</v>
          </cell>
          <cell r="CA720">
            <v>-1E-3</v>
          </cell>
          <cell r="CB720">
            <v>-1E-3</v>
          </cell>
          <cell r="CC720">
            <v>-1E-3</v>
          </cell>
          <cell r="CD720">
            <v>-1E-3</v>
          </cell>
          <cell r="CE720">
            <v>-1E-3</v>
          </cell>
          <cell r="CF720">
            <v>0</v>
          </cell>
          <cell r="CG720">
            <v>-1E-3</v>
          </cell>
          <cell r="CH720">
            <v>-1E-3</v>
          </cell>
          <cell r="CI720">
            <v>-1E-3</v>
          </cell>
          <cell r="CJ720">
            <v>-1E-3</v>
          </cell>
          <cell r="CK720">
            <v>0</v>
          </cell>
          <cell r="CL720">
            <v>0</v>
          </cell>
          <cell r="CM720">
            <v>-1E-3</v>
          </cell>
          <cell r="CN720">
            <v>-1E-3</v>
          </cell>
          <cell r="CO720">
            <v>-1E-3</v>
          </cell>
          <cell r="CP720">
            <v>0</v>
          </cell>
          <cell r="CQ720">
            <v>-1E-3</v>
          </cell>
          <cell r="CR720">
            <v>-1E-3</v>
          </cell>
          <cell r="CS720">
            <v>-3.0000000000000001E-3</v>
          </cell>
          <cell r="CT720">
            <v>3.0000000000000001E-3</v>
          </cell>
          <cell r="CU720">
            <v>-1E-3</v>
          </cell>
          <cell r="CV720">
            <v>-1E-3</v>
          </cell>
          <cell r="CW720">
            <v>-1E-3</v>
          </cell>
          <cell r="CX720">
            <v>-1E-3</v>
          </cell>
          <cell r="CY720">
            <v>-1E-3</v>
          </cell>
          <cell r="CZ720">
            <v>-2E-3</v>
          </cell>
          <cell r="DA720">
            <v>-1E-3</v>
          </cell>
          <cell r="DB720">
            <v>-1E-3</v>
          </cell>
          <cell r="DC720">
            <v>-2E-3</v>
          </cell>
          <cell r="DD720">
            <v>-2E-3</v>
          </cell>
          <cell r="DE720">
            <v>-1E-3</v>
          </cell>
          <cell r="DF720">
            <v>-2E-3</v>
          </cell>
          <cell r="DG720">
            <v>-1E-3</v>
          </cell>
          <cell r="DH720">
            <v>-1E-3</v>
          </cell>
          <cell r="DI720">
            <v>-1E-3</v>
          </cell>
          <cell r="DJ720">
            <v>-1E-3</v>
          </cell>
          <cell r="DK720">
            <v>-1E-3</v>
          </cell>
          <cell r="DL720">
            <v>-1E-3</v>
          </cell>
          <cell r="DM720">
            <v>-2E-3</v>
          </cell>
          <cell r="DN720">
            <v>-1E-3</v>
          </cell>
          <cell r="DO720">
            <v>-2E-3</v>
          </cell>
          <cell r="DP720">
            <v>-1E-3</v>
          </cell>
          <cell r="DQ720">
            <v>-2E-3</v>
          </cell>
          <cell r="DR720">
            <v>-1E-3</v>
          </cell>
          <cell r="DS720">
            <v>-2E-3</v>
          </cell>
          <cell r="DT720">
            <v>-1E-3</v>
          </cell>
          <cell r="DU720">
            <v>-2E-3</v>
          </cell>
          <cell r="DV720">
            <v>-1E-3</v>
          </cell>
          <cell r="DW720">
            <v>-1E-3</v>
          </cell>
          <cell r="DX720">
            <v>-1E-3</v>
          </cell>
          <cell r="DY720">
            <v>-1E-3</v>
          </cell>
          <cell r="DZ720">
            <v>-1E-3</v>
          </cell>
          <cell r="EA720">
            <v>0</v>
          </cell>
          <cell r="EB720">
            <v>-1E-3</v>
          </cell>
          <cell r="EC720">
            <v>-1E-3</v>
          </cell>
          <cell r="ED720">
            <v>-2E-3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-2E-3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-2E-3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-1E-3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-2E-3</v>
          </cell>
          <cell r="CE723">
            <v>0</v>
          </cell>
          <cell r="CF723">
            <v>-2E-3</v>
          </cell>
          <cell r="CG723">
            <v>0</v>
          </cell>
          <cell r="CH723">
            <v>0</v>
          </cell>
          <cell r="CI723">
            <v>-1E-3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-1E-3</v>
          </cell>
          <cell r="CO723">
            <v>0</v>
          </cell>
          <cell r="CP723">
            <v>1E-3</v>
          </cell>
          <cell r="CQ723">
            <v>0</v>
          </cell>
          <cell r="CR723">
            <v>0</v>
          </cell>
          <cell r="CS723">
            <v>-2E-3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-1E-3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-1E-3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-2E-3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-1E-3</v>
          </cell>
          <cell r="EA723">
            <v>1E-3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-1E-3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-1E-3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-1E-3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-1E-3</v>
          </cell>
          <cell r="CO725">
            <v>0</v>
          </cell>
          <cell r="CP725">
            <v>0</v>
          </cell>
          <cell r="CQ725">
            <v>5.0000000000000001E-3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-1E-3</v>
          </cell>
          <cell r="DA725">
            <v>-1E-3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-1E-3</v>
          </cell>
          <cell r="DN725">
            <v>-1E-3</v>
          </cell>
          <cell r="DO725">
            <v>0</v>
          </cell>
          <cell r="DP725">
            <v>0</v>
          </cell>
          <cell r="DQ725">
            <v>-1E-3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-1E-3</v>
          </cell>
          <cell r="EA725">
            <v>-3.0000000000000001E-3</v>
          </cell>
          <cell r="EB725">
            <v>-1E-3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-1E-3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-1E-3</v>
          </cell>
          <cell r="BZ727">
            <v>-1E-3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1E-3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-1E-3</v>
          </cell>
          <cell r="DD728">
            <v>-1E-3</v>
          </cell>
          <cell r="DE728">
            <v>-1E-3</v>
          </cell>
          <cell r="DF728">
            <v>-1E-3</v>
          </cell>
          <cell r="DG728">
            <v>-1E-3</v>
          </cell>
          <cell r="DH728">
            <v>-1E-3</v>
          </cell>
          <cell r="DI728">
            <v>-0.01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-1E-3</v>
          </cell>
          <cell r="DQ728">
            <v>0</v>
          </cell>
          <cell r="DR728">
            <v>0</v>
          </cell>
          <cell r="DS728">
            <v>0</v>
          </cell>
          <cell r="DT728">
            <v>-1E-3</v>
          </cell>
          <cell r="DU728">
            <v>-1E-3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-1E-3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-1E-3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-1E-3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-1E-3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-1E-3</v>
          </cell>
          <cell r="BB729">
            <v>-1E-3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-1E-3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-1E-3</v>
          </cell>
          <cell r="BW729">
            <v>-1E-3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-2E-3</v>
          </cell>
          <cell r="CH729">
            <v>0</v>
          </cell>
          <cell r="CI729">
            <v>-1E-3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2E-3</v>
          </cell>
          <cell r="CQ729">
            <v>0</v>
          </cell>
          <cell r="CR729">
            <v>-1E-3</v>
          </cell>
          <cell r="CS729">
            <v>-2E-3</v>
          </cell>
          <cell r="CT729">
            <v>-2E-3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-1E-3</v>
          </cell>
          <cell r="DB729">
            <v>-1E-3</v>
          </cell>
          <cell r="DC729">
            <v>0</v>
          </cell>
          <cell r="DD729">
            <v>-1E-3</v>
          </cell>
          <cell r="DE729">
            <v>0</v>
          </cell>
          <cell r="DF729">
            <v>-1E-3</v>
          </cell>
          <cell r="DG729">
            <v>-1E-3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-1E-3</v>
          </cell>
          <cell r="DO729">
            <v>-1E-3</v>
          </cell>
          <cell r="DP729">
            <v>-2E-3</v>
          </cell>
          <cell r="DQ729">
            <v>0</v>
          </cell>
          <cell r="DR729">
            <v>-1E-3</v>
          </cell>
          <cell r="DS729">
            <v>-1E-3</v>
          </cell>
          <cell r="DT729">
            <v>-1E-3</v>
          </cell>
          <cell r="DU729">
            <v>0</v>
          </cell>
          <cell r="DV729">
            <v>-1E-3</v>
          </cell>
          <cell r="DW729">
            <v>0</v>
          </cell>
          <cell r="DX729">
            <v>0</v>
          </cell>
          <cell r="DY729">
            <v>0</v>
          </cell>
          <cell r="DZ729">
            <v>-1E-3</v>
          </cell>
          <cell r="EA729">
            <v>-1E-3</v>
          </cell>
          <cell r="EB729">
            <v>-1E-3</v>
          </cell>
          <cell r="EC729">
            <v>-2E-3</v>
          </cell>
          <cell r="ED729">
            <v>-1E-3</v>
          </cell>
        </row>
        <row r="730">
          <cell r="F730">
            <v>0</v>
          </cell>
          <cell r="G730">
            <v>0</v>
          </cell>
          <cell r="H730">
            <v>-1E-3</v>
          </cell>
          <cell r="I730">
            <v>-1E-3</v>
          </cell>
          <cell r="J730">
            <v>-1E-3</v>
          </cell>
          <cell r="K730">
            <v>-1E-3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-1E-3</v>
          </cell>
          <cell r="W730">
            <v>-1E-3</v>
          </cell>
          <cell r="X730">
            <v>-1E-3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-1E-3</v>
          </cell>
          <cell r="AS730">
            <v>0</v>
          </cell>
          <cell r="AT730">
            <v>-1E-3</v>
          </cell>
          <cell r="AU730">
            <v>-1E-3</v>
          </cell>
          <cell r="AV730">
            <v>-1E-3</v>
          </cell>
          <cell r="AW730">
            <v>-1E-3</v>
          </cell>
          <cell r="AX730">
            <v>0</v>
          </cell>
          <cell r="AY730">
            <v>0</v>
          </cell>
          <cell r="AZ730">
            <v>0</v>
          </cell>
          <cell r="BA730">
            <v>-1E-3</v>
          </cell>
          <cell r="BB730">
            <v>-1E-3</v>
          </cell>
          <cell r="BC730">
            <v>0</v>
          </cell>
          <cell r="BD730">
            <v>-1E-3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-1E-3</v>
          </cell>
          <cell r="BJ730">
            <v>-1E-3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-1E-3</v>
          </cell>
          <cell r="BS730">
            <v>-2E-3</v>
          </cell>
          <cell r="BT730">
            <v>-1E-3</v>
          </cell>
          <cell r="BU730">
            <v>-1E-3</v>
          </cell>
          <cell r="BV730">
            <v>-1E-3</v>
          </cell>
          <cell r="BW730">
            <v>-1E-3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-1E-3</v>
          </cell>
          <cell r="CC730">
            <v>-1E-3</v>
          </cell>
          <cell r="CD730">
            <v>-1E-3</v>
          </cell>
          <cell r="CE730">
            <v>-4.0000000000000001E-3</v>
          </cell>
          <cell r="CF730">
            <v>-1E-3</v>
          </cell>
          <cell r="CG730">
            <v>0</v>
          </cell>
          <cell r="CH730">
            <v>-1E-3</v>
          </cell>
          <cell r="CI730">
            <v>-1E-3</v>
          </cell>
          <cell r="CJ730">
            <v>-1E-3</v>
          </cell>
          <cell r="CK730">
            <v>0</v>
          </cell>
          <cell r="CL730">
            <v>0</v>
          </cell>
          <cell r="CM730">
            <v>0</v>
          </cell>
          <cell r="CN730">
            <v>-1E-3</v>
          </cell>
          <cell r="CO730">
            <v>-1E-3</v>
          </cell>
          <cell r="CP730">
            <v>-0.02</v>
          </cell>
          <cell r="CQ730">
            <v>-1.7000000000000001E-2</v>
          </cell>
          <cell r="CR730">
            <v>0</v>
          </cell>
          <cell r="CS730">
            <v>8.9999999999999993E-3</v>
          </cell>
          <cell r="CT730">
            <v>-8.0000000000000002E-3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-1E-3</v>
          </cell>
          <cell r="DA730">
            <v>-2E-3</v>
          </cell>
          <cell r="DB730">
            <v>0</v>
          </cell>
          <cell r="DC730">
            <v>0</v>
          </cell>
          <cell r="DD730">
            <v>0</v>
          </cell>
          <cell r="DE730">
            <v>-1E-3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-1E-3</v>
          </cell>
          <cell r="DN730">
            <v>-2E-3</v>
          </cell>
          <cell r="DO730">
            <v>0</v>
          </cell>
          <cell r="DP730">
            <v>-1E-3</v>
          </cell>
          <cell r="DQ730">
            <v>-1E-3</v>
          </cell>
          <cell r="DR730">
            <v>-1E-3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-1E-3</v>
          </cell>
          <cell r="EA730">
            <v>-8.9999999999999993E-3</v>
          </cell>
          <cell r="EB730">
            <v>-1E-3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5">
          <cell r="A755" t="str">
            <v>Integration Charge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-3.3765744381817342E-3</v>
          </cell>
          <cell r="G845">
            <v>-8.1045405239521529E-4</v>
          </cell>
          <cell r="H845">
            <v>-7.1878358053787395E-3</v>
          </cell>
          <cell r="I845">
            <v>-1.0018585673982727E-2</v>
          </cell>
          <cell r="J845">
            <v>6.9888987227528787E-4</v>
          </cell>
          <cell r="K845">
            <v>-8.8500592843310244E-3</v>
          </cell>
          <cell r="L845">
            <v>-2.9796239075917441E-2</v>
          </cell>
          <cell r="M845">
            <v>-1.5050777144544725E-2</v>
          </cell>
          <cell r="N845">
            <v>-9.9546970071138219E-3</v>
          </cell>
          <cell r="O845">
            <v>-1.7318874078174673E-2</v>
          </cell>
          <cell r="P845">
            <v>2.5757892029076856E-5</v>
          </cell>
          <cell r="Q845">
            <v>7.0886104826151097E-3</v>
          </cell>
          <cell r="R845">
            <v>3.8437239098954024E-3</v>
          </cell>
          <cell r="S845">
            <v>6.6562003751364784E-3</v>
          </cell>
          <cell r="T845">
            <v>5.2681221558898983E-3</v>
          </cell>
          <cell r="U845">
            <v>-3.9767568282584875E-3</v>
          </cell>
          <cell r="V845">
            <v>1.2834505705058064E-2</v>
          </cell>
          <cell r="W845">
            <v>1.6842830596242919E-2</v>
          </cell>
          <cell r="X845">
            <v>-4.6580115203376238E-3</v>
          </cell>
          <cell r="Y845">
            <v>-3.0527703670767181E-2</v>
          </cell>
          <cell r="Z845">
            <v>-3.5657340400092608E-2</v>
          </cell>
          <cell r="AA845">
            <v>2.3220713427690498E-2</v>
          </cell>
          <cell r="AB845">
            <v>-1.2453069196588729E-2</v>
          </cell>
          <cell r="AC845">
            <v>4.9238242868206328E-2</v>
          </cell>
          <cell r="AD845">
            <v>1.9336953406565272E-2</v>
          </cell>
          <cell r="AE845">
            <v>9.5197232341206472E-3</v>
          </cell>
          <cell r="AF845">
            <v>1.8199631697434882E-2</v>
          </cell>
          <cell r="AG845">
            <v>7.8903682008579779E-3</v>
          </cell>
          <cell r="AH845">
            <v>-1.2105525517579707E-2</v>
          </cell>
          <cell r="AI845">
            <v>5.4690938599932792E-3</v>
          </cell>
          <cell r="AJ845">
            <v>-1.0772680956158354E-2</v>
          </cell>
          <cell r="AK845">
            <v>1.4158264109955354E-2</v>
          </cell>
          <cell r="AL845">
            <v>-5.5814225023187447E-2</v>
          </cell>
          <cell r="AM845">
            <v>0.14864707639615204</v>
          </cell>
          <cell r="AN845">
            <v>-2.1565622360562031E-2</v>
          </cell>
          <cell r="AO845">
            <v>-1.5434673258660325E-2</v>
          </cell>
          <cell r="AP845">
            <v>2.17246333039256E-3</v>
          </cell>
          <cell r="AQ845">
            <v>3.3392508330795323E-2</v>
          </cell>
          <cell r="AR845">
            <v>-2.5657758220392068E-2</v>
          </cell>
          <cell r="AS845">
            <v>-3.5202171447526354E-2</v>
          </cell>
          <cell r="AT845">
            <v>5.4113067194215603E-2</v>
          </cell>
          <cell r="AU845">
            <v>-1.4525238871872403E-2</v>
          </cell>
          <cell r="AV845">
            <v>-3.3309908753146544E-2</v>
          </cell>
          <cell r="AW845">
            <v>0</v>
          </cell>
          <cell r="AX845">
            <v>-0.19235483277372367</v>
          </cell>
          <cell r="AY845">
            <v>3.7802509666619244E-2</v>
          </cell>
          <cell r="AZ845">
            <v>-2.0845877976064742E-2</v>
          </cell>
          <cell r="BA845">
            <v>-6.0585341685452931E-2</v>
          </cell>
          <cell r="BB845">
            <v>-6.5148843035878201E-3</v>
          </cell>
          <cell r="BC845">
            <v>-2.5796051307988677E-2</v>
          </cell>
          <cell r="BD845">
            <v>-1.067436838618363E-2</v>
          </cell>
          <cell r="BE845">
            <v>-2.3793629091235502E-2</v>
          </cell>
          <cell r="BF845">
            <v>7.1065005990256225E-3</v>
          </cell>
          <cell r="BG845">
            <v>-8.3526621347900232E-3</v>
          </cell>
          <cell r="BH845">
            <v>-5.8048606001186442E-3</v>
          </cell>
          <cell r="BI845">
            <v>-2.2030654144817419E-2</v>
          </cell>
          <cell r="BJ845">
            <v>0</v>
          </cell>
          <cell r="BK845">
            <v>-3.1292360912754447E-2</v>
          </cell>
          <cell r="BL845">
            <v>-1.9160279267964597E-2</v>
          </cell>
          <cell r="BM845">
            <v>-9.1125949226654512E-2</v>
          </cell>
          <cell r="BN845">
            <v>-9.1437264910151583E-2</v>
          </cell>
          <cell r="BO845">
            <v>-1.7628447053258611E-2</v>
          </cell>
          <cell r="BP845">
            <v>7.6898582524442816E-3</v>
          </cell>
          <cell r="BQ845">
            <v>-1.3487429695786091E-2</v>
          </cell>
          <cell r="BR845">
            <v>-2.5227841593505218E-2</v>
          </cell>
          <cell r="BS845">
            <v>-1.2516046377761825E-2</v>
          </cell>
          <cell r="BT845">
            <v>-1.1571781865860942E-2</v>
          </cell>
          <cell r="BU845">
            <v>-4.3097032264785895E-2</v>
          </cell>
          <cell r="BV845">
            <v>-2.8119123752794906E-2</v>
          </cell>
          <cell r="BW845">
            <v>0</v>
          </cell>
          <cell r="BX845">
            <v>-1.3402706146809606E-2</v>
          </cell>
          <cell r="BY845">
            <v>-1.2297030054405411E-2</v>
          </cell>
          <cell r="BZ845">
            <v>-7.4526617047371957E-2</v>
          </cell>
          <cell r="CA845">
            <v>-2.3818642436392423E-2</v>
          </cell>
          <cell r="CB845">
            <v>-1.4761450940724785E-2</v>
          </cell>
          <cell r="CC845">
            <v>-6.3669986732037387E-2</v>
          </cell>
          <cell r="CD845">
            <v>-4.9536815031281378E-3</v>
          </cell>
          <cell r="CE845">
            <v>4.5768342724539224E-2</v>
          </cell>
          <cell r="CF845">
            <v>9.9778120752134214E-3</v>
          </cell>
          <cell r="CG845">
            <v>3.8775182769299477E-2</v>
          </cell>
          <cell r="CH845">
            <v>4.85212141519753E-4</v>
          </cell>
          <cell r="CI845">
            <v>-5.3485243294808527E-3</v>
          </cell>
          <cell r="CJ845">
            <v>-4.9690382114000897E-2</v>
          </cell>
          <cell r="CK845">
            <v>1.5322075699536697E-2</v>
          </cell>
          <cell r="CL845">
            <v>-1.1346075158726876E-2</v>
          </cell>
          <cell r="CM845">
            <v>-0.1732490195305445</v>
          </cell>
          <cell r="CN845">
            <v>0.66569094631902814</v>
          </cell>
          <cell r="CO845">
            <v>7.439187607261033E-5</v>
          </cell>
          <cell r="CP845">
            <v>6.4069910727120316E-2</v>
          </cell>
          <cell r="CQ845">
            <v>-5.5414177805097609E-3</v>
          </cell>
          <cell r="CR845">
            <v>4.4473300012484174E-2</v>
          </cell>
          <cell r="CS845">
            <v>9.5423222794508433E-3</v>
          </cell>
          <cell r="CT845">
            <v>1.188250551500758E-2</v>
          </cell>
          <cell r="CU845">
            <v>1.2370421527663211E-3</v>
          </cell>
          <cell r="CV845">
            <v>1.9581851154093499E-3</v>
          </cell>
          <cell r="CW845">
            <v>-3.8018411212533465E-2</v>
          </cell>
          <cell r="CX845">
            <v>5.3744860265680927E-4</v>
          </cell>
          <cell r="CY845">
            <v>1.144710914545044E-2</v>
          </cell>
          <cell r="CZ845">
            <v>-5.5547841513629237E-2</v>
          </cell>
          <cell r="DA845">
            <v>0.51888342036105328</v>
          </cell>
          <cell r="DB845">
            <v>8.6359577736416782E-4</v>
          </cell>
          <cell r="DC845">
            <v>4.2897745488978956E-2</v>
          </cell>
          <cell r="DD845">
            <v>2.7996478437852801E-2</v>
          </cell>
          <cell r="DE845">
            <v>-1.193153515327694E-2</v>
          </cell>
          <cell r="DF845">
            <v>-1.4491636622757653E-3</v>
          </cell>
          <cell r="DG845">
            <v>-1.309969494851515E-3</v>
          </cell>
          <cell r="DH845">
            <v>5.316395655988515E-3</v>
          </cell>
          <cell r="DI845">
            <v>-6.5680659227176363E-3</v>
          </cell>
          <cell r="DJ845">
            <v>9.9004068747134966E-3</v>
          </cell>
          <cell r="DK845">
            <v>1.0214430721134704E-2</v>
          </cell>
          <cell r="DL845">
            <v>-1.0663514655391282E-3</v>
          </cell>
          <cell r="DM845">
            <v>-0.13409090172068261</v>
          </cell>
          <cell r="DN845">
            <v>-7.6256337246434214E-3</v>
          </cell>
          <cell r="DO845">
            <v>-2.1216649448493996E-2</v>
          </cell>
          <cell r="DP845">
            <v>6.7398643320970564E-4</v>
          </cell>
          <cell r="DQ845">
            <v>4.0430939148343725E-3</v>
          </cell>
          <cell r="DR845">
            <v>-8.1484887438669773E-2</v>
          </cell>
          <cell r="DS845">
            <v>1.0776205464011923E-2</v>
          </cell>
          <cell r="DT845">
            <v>1.9629449333635307E-2</v>
          </cell>
          <cell r="DU845">
            <v>5.4712227523161516E-3</v>
          </cell>
          <cell r="DV845">
            <v>-6.3062821330603924E-3</v>
          </cell>
          <cell r="DW845">
            <v>9.9555530180026608E-3</v>
          </cell>
          <cell r="DX845">
            <v>2.9435896174305753E-3</v>
          </cell>
          <cell r="DY845">
            <v>3.0820926047958608E-2</v>
          </cell>
          <cell r="DZ845">
            <v>-2.6429941571848303E-3</v>
          </cell>
          <cell r="EA845">
            <v>-1.058175423302103</v>
          </cell>
          <cell r="EB845">
            <v>-1.6069704240063487E-2</v>
          </cell>
          <cell r="EC845">
            <v>9.9045406454365548E-3</v>
          </cell>
          <cell r="ED845">
            <v>1.5874267689621746E-2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-5.570262333618814E-2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-2.743205614436306E-2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-2.8910014874032441E-2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-5.6420973259667662E-3</v>
          </cell>
          <cell r="AF849">
            <v>-3.7099031165496399E-2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-1.6167538597368747E-2</v>
          </cell>
          <cell r="AN849">
            <v>0</v>
          </cell>
          <cell r="AO849">
            <v>0</v>
          </cell>
          <cell r="AP849">
            <v>0</v>
          </cell>
          <cell r="AQ849">
            <v>-1.4438598148736048E-2</v>
          </cell>
          <cell r="AR849">
            <v>0</v>
          </cell>
          <cell r="AS849">
            <v>-7.5421190323162079E-2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-5.6156472482996378E-2</v>
          </cell>
          <cell r="BA849">
            <v>0</v>
          </cell>
          <cell r="BB849">
            <v>0</v>
          </cell>
          <cell r="BC849">
            <v>0</v>
          </cell>
          <cell r="BD849">
            <v>-4.172849598785433E-2</v>
          </cell>
          <cell r="BE849">
            <v>0</v>
          </cell>
          <cell r="BF849">
            <v>-4.4592356286813128E-2</v>
          </cell>
          <cell r="BG849">
            <v>-3.5876987653750803E-2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-4.4182366773689807E-2</v>
          </cell>
          <cell r="BN849">
            <v>-6.2388135243629961E-2</v>
          </cell>
          <cell r="BO849">
            <v>0</v>
          </cell>
          <cell r="BP849">
            <v>-4.4775483910637348E-2</v>
          </cell>
          <cell r="BQ849">
            <v>-4.5865544349641851E-2</v>
          </cell>
          <cell r="BR849">
            <v>-4.3808924607319E-2</v>
          </cell>
          <cell r="BS849">
            <v>-5.0571300281148979E-2</v>
          </cell>
          <cell r="BT849">
            <v>-3.1803553815848318E-2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-5.1048932701391436E-2</v>
          </cell>
          <cell r="CA849">
            <v>-6.2864377210310352E-2</v>
          </cell>
          <cell r="CB849">
            <v>-4.3808924607319E-2</v>
          </cell>
          <cell r="CC849">
            <v>-4.0975547508679711E-2</v>
          </cell>
          <cell r="CD849">
            <v>-2.9514030219722542E-2</v>
          </cell>
          <cell r="CE849">
            <v>-4.2540215558002359E-3</v>
          </cell>
          <cell r="CF849">
            <v>-4.6150918789674478E-2</v>
          </cell>
          <cell r="CG849">
            <v>-3.7316613099179108E-2</v>
          </cell>
          <cell r="CH849">
            <v>-1.0650211300966106E-2</v>
          </cell>
          <cell r="CI849">
            <v>0</v>
          </cell>
          <cell r="CJ849">
            <v>0</v>
          </cell>
          <cell r="CK849">
            <v>0</v>
          </cell>
          <cell r="CL849">
            <v>0.10998365617762573</v>
          </cell>
          <cell r="CM849">
            <v>-3.485749342535982E-2</v>
          </cell>
          <cell r="CN849">
            <v>-5.5839964492566452E-2</v>
          </cell>
          <cell r="CO849">
            <v>-3.4906915340805256E-2</v>
          </cell>
          <cell r="CP849">
            <v>-1.4881249526844442E-2</v>
          </cell>
          <cell r="CQ849">
            <v>7.3571451128188414E-2</v>
          </cell>
          <cell r="CR849">
            <v>-3.3964356267439655E-3</v>
          </cell>
          <cell r="CS849">
            <v>-2.8010500256979043E-2</v>
          </cell>
          <cell r="CT849">
            <v>1.9987740228167183E-2</v>
          </cell>
          <cell r="CU849">
            <v>-1.104112420329173E-2</v>
          </cell>
          <cell r="CV849">
            <v>-3.415852281157683E-2</v>
          </cell>
          <cell r="CW849">
            <v>0</v>
          </cell>
          <cell r="CX849">
            <v>0</v>
          </cell>
          <cell r="CY849">
            <v>0.10145001059061087</v>
          </cell>
          <cell r="CZ849">
            <v>-2.9347535145213044E-2</v>
          </cell>
          <cell r="DA849">
            <v>-3.977243418538734E-2</v>
          </cell>
          <cell r="DB849">
            <v>-1.4683366780175788E-2</v>
          </cell>
          <cell r="DC849">
            <v>-2.5281282485885015E-3</v>
          </cell>
          <cell r="DD849">
            <v>-2.653366708461391E-3</v>
          </cell>
          <cell r="DE849">
            <v>-8.5195850614780966E-3</v>
          </cell>
          <cell r="DF849">
            <v>-1.2619302844509406E-2</v>
          </cell>
          <cell r="DG849">
            <v>-1.6386578007779207E-2</v>
          </cell>
          <cell r="DH849">
            <v>-1.1227882797189892E-2</v>
          </cell>
          <cell r="DI849">
            <v>-2.8239703325933618E-2</v>
          </cell>
          <cell r="DJ849">
            <v>0</v>
          </cell>
          <cell r="DK849">
            <v>0</v>
          </cell>
          <cell r="DL849">
            <v>6.2958505453174496E-2</v>
          </cell>
          <cell r="DM849">
            <v>-2.1588687252950933E-2</v>
          </cell>
          <cell r="DN849">
            <v>-4.0955155184015268E-2</v>
          </cell>
          <cell r="DO849">
            <v>-1.6868593522268327E-2</v>
          </cell>
          <cell r="DP849">
            <v>-1.6699286613299336E-2</v>
          </cell>
          <cell r="DQ849">
            <v>-6.0833664294079881E-4</v>
          </cell>
          <cell r="DR849">
            <v>-1.0267050960557356E-2</v>
          </cell>
          <cell r="DS849">
            <v>-1.6688985739747864E-2</v>
          </cell>
          <cell r="DT849">
            <v>-2.8622597978291253E-2</v>
          </cell>
          <cell r="DU849">
            <v>5.1181421018142714E-4</v>
          </cell>
          <cell r="DV849">
            <v>1.2837218911858628E-2</v>
          </cell>
          <cell r="DW849">
            <v>0</v>
          </cell>
          <cell r="DX849">
            <v>-3.2930692536709216E-2</v>
          </cell>
          <cell r="DY849">
            <v>6.5923658101571192E-2</v>
          </cell>
          <cell r="DZ849">
            <v>-4.7222969912468216E-3</v>
          </cell>
          <cell r="EA849">
            <v>-5.3475883561290516E-2</v>
          </cell>
          <cell r="EB849">
            <v>-2.7529450392083987E-2</v>
          </cell>
          <cell r="EC849">
            <v>-2.4614760708910666E-2</v>
          </cell>
          <cell r="ED849">
            <v>-1.3892634842004981E-2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-1.0920163019017188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-1.0920163019017188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-1.0920163019017188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-1.0920163019017188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-1.09201630204916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-1.0920163019327447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2">
          <cell r="A862" t="str">
            <v>Additional Fixed Costs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6">
          <cell r="A876" t="str">
            <v>Special Sales For Resale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-0.01</v>
          </cell>
          <cell r="L901">
            <v>-0.01</v>
          </cell>
          <cell r="M901">
            <v>0.01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-0.01</v>
          </cell>
          <cell r="Z901">
            <v>0.01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0.01</v>
          </cell>
          <cell r="AK901">
            <v>0.01</v>
          </cell>
          <cell r="AL901">
            <v>0</v>
          </cell>
          <cell r="AM901">
            <v>0.02</v>
          </cell>
          <cell r="AN901">
            <v>0</v>
          </cell>
          <cell r="AO901">
            <v>0</v>
          </cell>
          <cell r="AP901">
            <v>0</v>
          </cell>
          <cell r="AQ901">
            <v>0.01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0.01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-0.01</v>
          </cell>
          <cell r="BK901">
            <v>0</v>
          </cell>
          <cell r="BL901">
            <v>0</v>
          </cell>
          <cell r="BM901">
            <v>0.01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-0.01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-0.01</v>
          </cell>
          <cell r="BX901">
            <v>-0.03</v>
          </cell>
          <cell r="BY901">
            <v>-0.01</v>
          </cell>
          <cell r="BZ901">
            <v>0.01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-0.02</v>
          </cell>
          <cell r="CL901">
            <v>-0.01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0.01</v>
          </cell>
          <cell r="CW901">
            <v>0</v>
          </cell>
          <cell r="CX901">
            <v>0</v>
          </cell>
          <cell r="CY901">
            <v>-0.01</v>
          </cell>
          <cell r="CZ901">
            <v>0.01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0.01</v>
          </cell>
          <cell r="DJ901">
            <v>0</v>
          </cell>
          <cell r="DK901">
            <v>0.01</v>
          </cell>
          <cell r="DL901">
            <v>0</v>
          </cell>
          <cell r="DM901">
            <v>0.01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0.01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-0.02</v>
          </cell>
          <cell r="K902">
            <v>0</v>
          </cell>
          <cell r="L902">
            <v>0.01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0.01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0.01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0.01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0.01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0.02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0.01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0.03</v>
          </cell>
          <cell r="CR902">
            <v>0</v>
          </cell>
          <cell r="CS902">
            <v>0.02</v>
          </cell>
          <cell r="CT902">
            <v>-0.02</v>
          </cell>
          <cell r="CU902">
            <v>0</v>
          </cell>
          <cell r="CV902">
            <v>0.01</v>
          </cell>
          <cell r="CW902">
            <v>0</v>
          </cell>
          <cell r="CX902">
            <v>0</v>
          </cell>
          <cell r="CY902">
            <v>0.02</v>
          </cell>
          <cell r="CZ902">
            <v>0</v>
          </cell>
          <cell r="DA902">
            <v>0</v>
          </cell>
          <cell r="DB902">
            <v>0.01</v>
          </cell>
          <cell r="DC902">
            <v>0</v>
          </cell>
          <cell r="DD902">
            <v>0.01</v>
          </cell>
          <cell r="DE902">
            <v>0</v>
          </cell>
          <cell r="DF902">
            <v>0.01</v>
          </cell>
          <cell r="DG902">
            <v>0.01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0.01</v>
          </cell>
          <cell r="DN902">
            <v>0</v>
          </cell>
          <cell r="DO902">
            <v>0</v>
          </cell>
          <cell r="DP902">
            <v>0.01</v>
          </cell>
          <cell r="DQ902">
            <v>0</v>
          </cell>
          <cell r="DR902">
            <v>0</v>
          </cell>
          <cell r="DS902">
            <v>0.02</v>
          </cell>
          <cell r="DT902">
            <v>0.02</v>
          </cell>
          <cell r="DU902">
            <v>0.01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0.01</v>
          </cell>
          <cell r="EA902">
            <v>0</v>
          </cell>
          <cell r="EB902">
            <v>0.01</v>
          </cell>
          <cell r="EC902">
            <v>0.02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-0.02</v>
          </cell>
          <cell r="I903">
            <v>-0.04</v>
          </cell>
          <cell r="J903">
            <v>0</v>
          </cell>
          <cell r="K903">
            <v>-0.01</v>
          </cell>
          <cell r="L903">
            <v>-0.01</v>
          </cell>
          <cell r="M903">
            <v>0.02</v>
          </cell>
          <cell r="N903">
            <v>0.01</v>
          </cell>
          <cell r="O903">
            <v>0</v>
          </cell>
          <cell r="P903">
            <v>0</v>
          </cell>
          <cell r="Q903">
            <v>-0.02</v>
          </cell>
          <cell r="R903">
            <v>-0.04</v>
          </cell>
          <cell r="S903">
            <v>0</v>
          </cell>
          <cell r="T903">
            <v>0</v>
          </cell>
          <cell r="U903">
            <v>-0.02</v>
          </cell>
          <cell r="V903">
            <v>-0.04</v>
          </cell>
          <cell r="W903">
            <v>0</v>
          </cell>
          <cell r="X903">
            <v>0.01</v>
          </cell>
          <cell r="Y903">
            <v>-0.01</v>
          </cell>
          <cell r="Z903">
            <v>0.01</v>
          </cell>
          <cell r="AA903">
            <v>0.01</v>
          </cell>
          <cell r="AB903">
            <v>0</v>
          </cell>
          <cell r="AC903">
            <v>0</v>
          </cell>
          <cell r="AD903">
            <v>-0.04</v>
          </cell>
          <cell r="AE903">
            <v>-0.03</v>
          </cell>
          <cell r="AF903">
            <v>0</v>
          </cell>
          <cell r="AG903">
            <v>0</v>
          </cell>
          <cell r="AH903">
            <v>-0.01</v>
          </cell>
          <cell r="AI903">
            <v>-0.04</v>
          </cell>
          <cell r="AJ903">
            <v>0.01</v>
          </cell>
          <cell r="AK903">
            <v>0</v>
          </cell>
          <cell r="AL903">
            <v>-0.01</v>
          </cell>
          <cell r="AM903">
            <v>0</v>
          </cell>
          <cell r="AN903">
            <v>0.01</v>
          </cell>
          <cell r="AO903">
            <v>0</v>
          </cell>
          <cell r="AP903">
            <v>0</v>
          </cell>
          <cell r="AQ903">
            <v>-0.05</v>
          </cell>
          <cell r="AR903">
            <v>-0.04</v>
          </cell>
          <cell r="AS903">
            <v>0</v>
          </cell>
          <cell r="AT903">
            <v>0</v>
          </cell>
          <cell r="AU903">
            <v>-0.02</v>
          </cell>
          <cell r="AV903">
            <v>-0.02</v>
          </cell>
          <cell r="AW903">
            <v>0</v>
          </cell>
          <cell r="AX903">
            <v>-0.01</v>
          </cell>
          <cell r="AY903">
            <v>-0.01</v>
          </cell>
          <cell r="AZ903">
            <v>0</v>
          </cell>
          <cell r="BA903">
            <v>0.01</v>
          </cell>
          <cell r="BB903">
            <v>0</v>
          </cell>
          <cell r="BC903">
            <v>0.01</v>
          </cell>
          <cell r="BD903">
            <v>-0.05</v>
          </cell>
          <cell r="BE903">
            <v>-0.02</v>
          </cell>
          <cell r="BF903">
            <v>0</v>
          </cell>
          <cell r="BG903">
            <v>0</v>
          </cell>
          <cell r="BH903">
            <v>0</v>
          </cell>
          <cell r="BI903">
            <v>-0.02</v>
          </cell>
          <cell r="BJ903">
            <v>-0.01</v>
          </cell>
          <cell r="BK903">
            <v>0</v>
          </cell>
          <cell r="BL903">
            <v>-0.02</v>
          </cell>
          <cell r="BM903">
            <v>0.01</v>
          </cell>
          <cell r="BN903">
            <v>0.01</v>
          </cell>
          <cell r="BO903">
            <v>0</v>
          </cell>
          <cell r="BP903">
            <v>0</v>
          </cell>
          <cell r="BQ903">
            <v>-0.04</v>
          </cell>
          <cell r="BR903">
            <v>-0.03</v>
          </cell>
          <cell r="BS903">
            <v>0.01</v>
          </cell>
          <cell r="BT903">
            <v>0</v>
          </cell>
          <cell r="BU903">
            <v>0</v>
          </cell>
          <cell r="BV903">
            <v>-0.02</v>
          </cell>
          <cell r="BW903">
            <v>-0.01</v>
          </cell>
          <cell r="BX903">
            <v>-0.02</v>
          </cell>
          <cell r="BY903">
            <v>-0.02</v>
          </cell>
          <cell r="BZ903">
            <v>0.01</v>
          </cell>
          <cell r="CA903">
            <v>0</v>
          </cell>
          <cell r="CB903">
            <v>0</v>
          </cell>
          <cell r="CC903">
            <v>0</v>
          </cell>
          <cell r="CD903">
            <v>-0.03</v>
          </cell>
          <cell r="CE903">
            <v>-0.03</v>
          </cell>
          <cell r="CF903">
            <v>0</v>
          </cell>
          <cell r="CG903">
            <v>0</v>
          </cell>
          <cell r="CH903">
            <v>-0.01</v>
          </cell>
          <cell r="CI903">
            <v>-0.02</v>
          </cell>
          <cell r="CJ903">
            <v>0</v>
          </cell>
          <cell r="CK903">
            <v>0.01</v>
          </cell>
          <cell r="CL903">
            <v>-0.02</v>
          </cell>
          <cell r="CM903">
            <v>0.01</v>
          </cell>
          <cell r="CN903">
            <v>0.01</v>
          </cell>
          <cell r="CO903">
            <v>0</v>
          </cell>
          <cell r="CP903">
            <v>-0.01</v>
          </cell>
          <cell r="CQ903">
            <v>-0.09</v>
          </cell>
          <cell r="CR903">
            <v>-0.02</v>
          </cell>
          <cell r="CS903">
            <v>0.05</v>
          </cell>
          <cell r="CT903">
            <v>-0.01</v>
          </cell>
          <cell r="CU903">
            <v>-0.02</v>
          </cell>
          <cell r="CV903">
            <v>-0.03</v>
          </cell>
          <cell r="CW903">
            <v>-0.02</v>
          </cell>
          <cell r="CX903">
            <v>0</v>
          </cell>
          <cell r="CY903">
            <v>-0.03</v>
          </cell>
          <cell r="CZ903">
            <v>0.01</v>
          </cell>
          <cell r="DA903">
            <v>0.01</v>
          </cell>
          <cell r="DB903">
            <v>0</v>
          </cell>
          <cell r="DC903">
            <v>-0.01</v>
          </cell>
          <cell r="DD903">
            <v>-0.08</v>
          </cell>
          <cell r="DE903">
            <v>-0.02</v>
          </cell>
          <cell r="DF903">
            <v>0</v>
          </cell>
          <cell r="DG903">
            <v>0</v>
          </cell>
          <cell r="DH903">
            <v>-0.01</v>
          </cell>
          <cell r="DI903">
            <v>-0.03</v>
          </cell>
          <cell r="DJ903">
            <v>-0.02</v>
          </cell>
          <cell r="DK903">
            <v>0.01</v>
          </cell>
          <cell r="DL903">
            <v>-0.02</v>
          </cell>
          <cell r="DM903">
            <v>0.01</v>
          </cell>
          <cell r="DN903">
            <v>0.01</v>
          </cell>
          <cell r="DO903">
            <v>0</v>
          </cell>
          <cell r="DP903">
            <v>0.01</v>
          </cell>
          <cell r="DQ903">
            <v>-7.0000000000000007E-2</v>
          </cell>
          <cell r="DR903">
            <v>-0.02</v>
          </cell>
          <cell r="DS903">
            <v>0</v>
          </cell>
          <cell r="DT903">
            <v>0</v>
          </cell>
          <cell r="DU903">
            <v>-0.01</v>
          </cell>
          <cell r="DV903">
            <v>-0.02</v>
          </cell>
          <cell r="DW903">
            <v>-0.02</v>
          </cell>
          <cell r="DX903">
            <v>-0.01</v>
          </cell>
          <cell r="DY903">
            <v>-0.01</v>
          </cell>
          <cell r="DZ903">
            <v>0.02</v>
          </cell>
          <cell r="EA903">
            <v>0.01</v>
          </cell>
          <cell r="EB903">
            <v>0</v>
          </cell>
          <cell r="EC903">
            <v>0</v>
          </cell>
          <cell r="ED903">
            <v>-7.0000000000000007E-2</v>
          </cell>
        </row>
        <row r="904">
          <cell r="F904">
            <v>0.02</v>
          </cell>
          <cell r="G904">
            <v>-0.02</v>
          </cell>
          <cell r="H904">
            <v>-0.01</v>
          </cell>
          <cell r="I904">
            <v>0</v>
          </cell>
          <cell r="J904">
            <v>-0.01</v>
          </cell>
          <cell r="K904">
            <v>0</v>
          </cell>
          <cell r="L904">
            <v>0.01</v>
          </cell>
          <cell r="M904">
            <v>0</v>
          </cell>
          <cell r="N904">
            <v>0</v>
          </cell>
          <cell r="O904">
            <v>0</v>
          </cell>
          <cell r="P904">
            <v>-0.01</v>
          </cell>
          <cell r="Q904">
            <v>-0.03</v>
          </cell>
          <cell r="R904">
            <v>-0.01</v>
          </cell>
          <cell r="S904">
            <v>-0.03</v>
          </cell>
          <cell r="T904">
            <v>-0.01</v>
          </cell>
          <cell r="U904">
            <v>-0.01</v>
          </cell>
          <cell r="V904">
            <v>0</v>
          </cell>
          <cell r="W904">
            <v>-0.01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-0.01</v>
          </cell>
          <cell r="AE904">
            <v>-0.01</v>
          </cell>
          <cell r="AF904">
            <v>-0.01</v>
          </cell>
          <cell r="AG904">
            <v>-0.01</v>
          </cell>
          <cell r="AH904">
            <v>-0.01</v>
          </cell>
          <cell r="AI904">
            <v>0</v>
          </cell>
          <cell r="AJ904">
            <v>0</v>
          </cell>
          <cell r="AK904">
            <v>0</v>
          </cell>
          <cell r="AL904">
            <v>0.01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-0.01</v>
          </cell>
          <cell r="AR904">
            <v>0</v>
          </cell>
          <cell r="AS904">
            <v>-0.01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-0.01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-0.01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0.01</v>
          </cell>
          <cell r="CR904">
            <v>0</v>
          </cell>
          <cell r="CS904">
            <v>-0.01</v>
          </cell>
          <cell r="CT904">
            <v>0</v>
          </cell>
          <cell r="CU904">
            <v>0</v>
          </cell>
          <cell r="CV904">
            <v>0.01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-0.01</v>
          </cell>
          <cell r="DD904">
            <v>-0.01</v>
          </cell>
          <cell r="DE904">
            <v>0</v>
          </cell>
          <cell r="DF904">
            <v>-0.01</v>
          </cell>
          <cell r="DG904">
            <v>0</v>
          </cell>
          <cell r="DH904">
            <v>0</v>
          </cell>
          <cell r="DI904">
            <v>0.01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-0.01</v>
          </cell>
          <cell r="DS904">
            <v>-0.01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0.01</v>
          </cell>
          <cell r="EB904">
            <v>0</v>
          </cell>
          <cell r="EC904">
            <v>0</v>
          </cell>
          <cell r="ED904">
            <v>-0.01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0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0</v>
          </cell>
          <cell r="BK905">
            <v>0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-0.01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-0.01</v>
          </cell>
          <cell r="CT905">
            <v>0.03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-0.01</v>
          </cell>
          <cell r="DC905">
            <v>-0.02</v>
          </cell>
          <cell r="DD905">
            <v>0</v>
          </cell>
          <cell r="DE905">
            <v>0</v>
          </cell>
          <cell r="DF905">
            <v>-0.01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-0.01</v>
          </cell>
          <cell r="DR905">
            <v>0</v>
          </cell>
          <cell r="DS905">
            <v>-0.01</v>
          </cell>
          <cell r="DT905">
            <v>0.01</v>
          </cell>
          <cell r="DU905">
            <v>0.01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0.02</v>
          </cell>
          <cell r="EA905">
            <v>0.01</v>
          </cell>
          <cell r="EB905">
            <v>0</v>
          </cell>
          <cell r="EC905">
            <v>-0.01</v>
          </cell>
          <cell r="ED905">
            <v>-0.02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-0.06</v>
          </cell>
          <cell r="AS907">
            <v>0</v>
          </cell>
          <cell r="AT907">
            <v>0</v>
          </cell>
          <cell r="AU907">
            <v>0</v>
          </cell>
          <cell r="AV907">
            <v>-0.03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0.03</v>
          </cell>
          <cell r="BF907">
            <v>0</v>
          </cell>
          <cell r="BG907">
            <v>0</v>
          </cell>
          <cell r="BH907">
            <v>0</v>
          </cell>
          <cell r="BI907">
            <v>0.03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-0.04</v>
          </cell>
          <cell r="CF907">
            <v>0</v>
          </cell>
          <cell r="CG907">
            <v>0</v>
          </cell>
          <cell r="CH907">
            <v>0</v>
          </cell>
          <cell r="CI907">
            <v>-0.04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0</v>
          </cell>
          <cell r="G909">
            <v>0</v>
          </cell>
          <cell r="H909">
            <v>-0.02</v>
          </cell>
          <cell r="I909">
            <v>-0.01</v>
          </cell>
          <cell r="J909">
            <v>-0.01</v>
          </cell>
          <cell r="K909">
            <v>-0.02</v>
          </cell>
          <cell r="L909">
            <v>0</v>
          </cell>
          <cell r="M909">
            <v>-0.01</v>
          </cell>
          <cell r="N909">
            <v>-0.01</v>
          </cell>
          <cell r="O909">
            <v>0</v>
          </cell>
          <cell r="P909">
            <v>0</v>
          </cell>
          <cell r="Q909">
            <v>-0.01</v>
          </cell>
          <cell r="R909">
            <v>0</v>
          </cell>
          <cell r="S909">
            <v>-0.01</v>
          </cell>
          <cell r="T909">
            <v>-0.01</v>
          </cell>
          <cell r="U909">
            <v>-0.01</v>
          </cell>
          <cell r="V909">
            <v>0</v>
          </cell>
          <cell r="W909">
            <v>0</v>
          </cell>
          <cell r="X909">
            <v>-0.01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-0.01</v>
          </cell>
          <cell r="AL909">
            <v>0.01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-0.01</v>
          </cell>
          <cell r="AV909">
            <v>-0.01</v>
          </cell>
          <cell r="AW909">
            <v>0</v>
          </cell>
          <cell r="AX909">
            <v>-0.01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0.01</v>
          </cell>
          <cell r="BG909">
            <v>0</v>
          </cell>
          <cell r="BH909">
            <v>0</v>
          </cell>
          <cell r="BI909">
            <v>-0.01</v>
          </cell>
          <cell r="BJ909">
            <v>-0.01</v>
          </cell>
          <cell r="BK909">
            <v>-0.01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0.01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-0.01</v>
          </cell>
          <cell r="BW909">
            <v>-0.01</v>
          </cell>
          <cell r="BX909">
            <v>-0.02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-0.01</v>
          </cell>
          <cell r="CI909">
            <v>-0.01</v>
          </cell>
          <cell r="CJ909">
            <v>-0.01</v>
          </cell>
          <cell r="CK909">
            <v>-0.03</v>
          </cell>
          <cell r="CL909">
            <v>-0.01</v>
          </cell>
          <cell r="CM909">
            <v>0</v>
          </cell>
          <cell r="CN909">
            <v>0</v>
          </cell>
          <cell r="CO909">
            <v>0</v>
          </cell>
          <cell r="CP909">
            <v>0</v>
          </cell>
          <cell r="CQ909">
            <v>-0.01</v>
          </cell>
          <cell r="CR909">
            <v>-0.01</v>
          </cell>
          <cell r="CS909">
            <v>0.02</v>
          </cell>
          <cell r="CT909">
            <v>0</v>
          </cell>
          <cell r="CU909">
            <v>-0.01</v>
          </cell>
          <cell r="CV909">
            <v>0</v>
          </cell>
          <cell r="CW909">
            <v>-0.01</v>
          </cell>
          <cell r="CX909">
            <v>-0.03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-0.01</v>
          </cell>
          <cell r="DE909">
            <v>0</v>
          </cell>
          <cell r="DF909">
            <v>0.01</v>
          </cell>
          <cell r="DG909">
            <v>0</v>
          </cell>
          <cell r="DH909">
            <v>0</v>
          </cell>
          <cell r="DI909">
            <v>0</v>
          </cell>
          <cell r="DJ909">
            <v>-0.01</v>
          </cell>
          <cell r="DK909">
            <v>-0.03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0.01</v>
          </cell>
          <cell r="DQ909">
            <v>-0.01</v>
          </cell>
          <cell r="DR909">
            <v>-0.01</v>
          </cell>
          <cell r="DS909">
            <v>0.01</v>
          </cell>
          <cell r="DT909">
            <v>0</v>
          </cell>
          <cell r="DU909">
            <v>0</v>
          </cell>
          <cell r="DV909">
            <v>-0.01</v>
          </cell>
          <cell r="DW909">
            <v>-0.01</v>
          </cell>
          <cell r="DX909">
            <v>-0.03</v>
          </cell>
          <cell r="DY909">
            <v>-0.01</v>
          </cell>
          <cell r="DZ909">
            <v>0</v>
          </cell>
          <cell r="EA909">
            <v>0</v>
          </cell>
          <cell r="EB909">
            <v>0</v>
          </cell>
          <cell r="EC909">
            <v>0.01</v>
          </cell>
          <cell r="ED909">
            <v>-0.02</v>
          </cell>
        </row>
        <row r="911">
          <cell r="A911" t="str">
            <v>Total Special Sales For Resale</v>
          </cell>
          <cell r="F911">
            <v>0</v>
          </cell>
          <cell r="G911">
            <v>0</v>
          </cell>
          <cell r="H911">
            <v>-0.01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-0.01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0.01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-0.01</v>
          </cell>
          <cell r="AV911">
            <v>-0.01</v>
          </cell>
          <cell r="AW911">
            <v>0</v>
          </cell>
          <cell r="AX911">
            <v>-0.01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0.01</v>
          </cell>
          <cell r="BG911">
            <v>0</v>
          </cell>
          <cell r="BH911">
            <v>0</v>
          </cell>
          <cell r="BI911">
            <v>-0.01</v>
          </cell>
          <cell r="BJ911">
            <v>-0.01</v>
          </cell>
          <cell r="BK911">
            <v>-0.01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0.01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-0.01</v>
          </cell>
          <cell r="BW911">
            <v>-0.01</v>
          </cell>
          <cell r="BX911">
            <v>-0.02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-0.01</v>
          </cell>
          <cell r="CI911">
            <v>-0.01</v>
          </cell>
          <cell r="CJ911">
            <v>-0.01</v>
          </cell>
          <cell r="CK911">
            <v>-0.03</v>
          </cell>
          <cell r="CL911">
            <v>-0.01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-0.01</v>
          </cell>
          <cell r="CR911">
            <v>-0.01</v>
          </cell>
          <cell r="CS911">
            <v>0.02</v>
          </cell>
          <cell r="CT911">
            <v>0</v>
          </cell>
          <cell r="CU911">
            <v>-0.01</v>
          </cell>
          <cell r="CV911">
            <v>0</v>
          </cell>
          <cell r="CW911">
            <v>-0.01</v>
          </cell>
          <cell r="CX911">
            <v>-0.03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-0.01</v>
          </cell>
          <cell r="DE911">
            <v>0</v>
          </cell>
          <cell r="DF911">
            <v>0.01</v>
          </cell>
          <cell r="DG911">
            <v>0</v>
          </cell>
          <cell r="DH911">
            <v>0</v>
          </cell>
          <cell r="DI911">
            <v>0</v>
          </cell>
          <cell r="DJ911">
            <v>-0.01</v>
          </cell>
          <cell r="DK911">
            <v>-0.03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0.01</v>
          </cell>
          <cell r="DQ911">
            <v>-0.01</v>
          </cell>
          <cell r="DR911">
            <v>-0.01</v>
          </cell>
          <cell r="DS911">
            <v>0.01</v>
          </cell>
          <cell r="DT911">
            <v>0</v>
          </cell>
          <cell r="DU911">
            <v>0</v>
          </cell>
          <cell r="DV911">
            <v>-0.01</v>
          </cell>
          <cell r="DW911">
            <v>-0.01</v>
          </cell>
          <cell r="DX911">
            <v>-0.03</v>
          </cell>
          <cell r="DY911">
            <v>-0.01</v>
          </cell>
          <cell r="DZ911">
            <v>0</v>
          </cell>
          <cell r="EA911">
            <v>0</v>
          </cell>
          <cell r="EB911">
            <v>0</v>
          </cell>
          <cell r="EC911">
            <v>0.01</v>
          </cell>
          <cell r="ED911">
            <v>-0.02</v>
          </cell>
        </row>
        <row r="913">
          <cell r="A913" t="str">
            <v>Purchased Power &amp; Net Interchange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5">
        <row r="3">
          <cell r="F3">
            <v>43101</v>
          </cell>
        </row>
        <row r="77">
          <cell r="EI77" t="str">
            <v>Avoided Cost Resource</v>
          </cell>
          <cell r="EK77" t="str">
            <v>Not Used</v>
          </cell>
          <cell r="EM77" t="str">
            <v>Not Used</v>
          </cell>
          <cell r="EO77" t="str">
            <v>Not Used</v>
          </cell>
          <cell r="EQ77">
            <v>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E3">
            <v>2028</v>
          </cell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455.79999999981374</v>
          </cell>
          <cell r="G32">
            <v>357.29999999981374</v>
          </cell>
          <cell r="H32">
            <v>2876</v>
          </cell>
          <cell r="I32">
            <v>2873.7999999998137</v>
          </cell>
          <cell r="J32">
            <v>4289</v>
          </cell>
          <cell r="K32">
            <v>6434.2000000001863</v>
          </cell>
          <cell r="L32">
            <v>1820.7000000001863</v>
          </cell>
          <cell r="M32">
            <v>984.5</v>
          </cell>
          <cell r="N32">
            <v>0</v>
          </cell>
          <cell r="O32">
            <v>799.70000000018626</v>
          </cell>
          <cell r="P32">
            <v>0</v>
          </cell>
          <cell r="Q32">
            <v>-2479.5</v>
          </cell>
          <cell r="R32">
            <v>29662.60000000149</v>
          </cell>
          <cell r="S32">
            <v>483.60000000009313</v>
          </cell>
          <cell r="T32">
            <v>482</v>
          </cell>
          <cell r="U32">
            <v>914.40000000037253</v>
          </cell>
          <cell r="V32">
            <v>2065.7999999998137</v>
          </cell>
          <cell r="W32">
            <v>8843.1999999999534</v>
          </cell>
          <cell r="X32">
            <v>8820.2999999998137</v>
          </cell>
          <cell r="Y32">
            <v>974</v>
          </cell>
          <cell r="Z32">
            <v>5720</v>
          </cell>
          <cell r="AA32">
            <v>414</v>
          </cell>
          <cell r="AB32">
            <v>945.29999999981374</v>
          </cell>
          <cell r="AC32">
            <v>0</v>
          </cell>
          <cell r="AD32">
            <v>0</v>
          </cell>
          <cell r="AE32">
            <v>15888.79999999702</v>
          </cell>
          <cell r="AF32">
            <v>308</v>
          </cell>
          <cell r="AG32">
            <v>660.5</v>
          </cell>
          <cell r="AH32">
            <v>3251.7999999998137</v>
          </cell>
          <cell r="AI32">
            <v>0</v>
          </cell>
          <cell r="AJ32">
            <v>3052.5</v>
          </cell>
          <cell r="AK32">
            <v>3829</v>
          </cell>
          <cell r="AL32">
            <v>289</v>
          </cell>
          <cell r="AM32">
            <v>4064</v>
          </cell>
          <cell r="AN32">
            <v>434</v>
          </cell>
          <cell r="AO32">
            <v>0</v>
          </cell>
          <cell r="AP32">
            <v>0</v>
          </cell>
          <cell r="AQ32">
            <v>0</v>
          </cell>
          <cell r="AR32">
            <v>20281.5</v>
          </cell>
          <cell r="AS32">
            <v>0</v>
          </cell>
          <cell r="AT32">
            <v>515.20000000018626</v>
          </cell>
          <cell r="AU32">
            <v>3642</v>
          </cell>
          <cell r="AV32">
            <v>969.79999999981374</v>
          </cell>
          <cell r="AW32">
            <v>3583.7000000001863</v>
          </cell>
          <cell r="AX32">
            <v>5640</v>
          </cell>
          <cell r="AY32">
            <v>0</v>
          </cell>
          <cell r="AZ32">
            <v>4614</v>
          </cell>
          <cell r="BA32">
            <v>498.5</v>
          </cell>
          <cell r="BB32">
            <v>494</v>
          </cell>
          <cell r="BC32">
            <v>324.29999999981374</v>
          </cell>
          <cell r="BD32">
            <v>0</v>
          </cell>
          <cell r="BE32">
            <v>15668.19999999553</v>
          </cell>
          <cell r="BF32">
            <v>0</v>
          </cell>
          <cell r="BG32">
            <v>526</v>
          </cell>
          <cell r="BH32">
            <v>3693</v>
          </cell>
          <cell r="BI32">
            <v>518</v>
          </cell>
          <cell r="BJ32">
            <v>2953.2000000001863</v>
          </cell>
          <cell r="BK32">
            <v>4375.5</v>
          </cell>
          <cell r="BL32">
            <v>1032</v>
          </cell>
          <cell r="BM32">
            <v>1623</v>
          </cell>
          <cell r="BN32">
            <v>947.5</v>
          </cell>
          <cell r="BO32">
            <v>0</v>
          </cell>
          <cell r="BP32">
            <v>0</v>
          </cell>
          <cell r="BQ32">
            <v>0</v>
          </cell>
          <cell r="BR32">
            <v>21747.29999999702</v>
          </cell>
          <cell r="BS32">
            <v>0</v>
          </cell>
          <cell r="BT32">
            <v>0</v>
          </cell>
          <cell r="BU32">
            <v>1985.7999999998137</v>
          </cell>
          <cell r="BV32">
            <v>522.29999999981374</v>
          </cell>
          <cell r="BW32">
            <v>4430.7000000001863</v>
          </cell>
          <cell r="BX32">
            <v>6530.5</v>
          </cell>
          <cell r="BY32">
            <v>518</v>
          </cell>
          <cell r="BZ32">
            <v>6755</v>
          </cell>
          <cell r="CA32">
            <v>1005</v>
          </cell>
          <cell r="CB32">
            <v>0</v>
          </cell>
          <cell r="CC32">
            <v>0</v>
          </cell>
          <cell r="CD32">
            <v>0</v>
          </cell>
          <cell r="CE32">
            <v>17050.19999999553</v>
          </cell>
          <cell r="CF32">
            <v>0</v>
          </cell>
          <cell r="CG32">
            <v>0</v>
          </cell>
          <cell r="CH32">
            <v>1458.5</v>
          </cell>
          <cell r="CI32">
            <v>2185</v>
          </cell>
          <cell r="CJ32">
            <v>5294</v>
          </cell>
          <cell r="CK32">
            <v>5694.7000000001863</v>
          </cell>
          <cell r="CL32">
            <v>22</v>
          </cell>
          <cell r="CM32">
            <v>1827</v>
          </cell>
          <cell r="CN32">
            <v>0</v>
          </cell>
          <cell r="CO32">
            <v>0</v>
          </cell>
          <cell r="CP32">
            <v>569</v>
          </cell>
          <cell r="CQ32">
            <v>0</v>
          </cell>
          <cell r="CR32">
            <v>15989.40000000596</v>
          </cell>
          <cell r="CS32">
            <v>0</v>
          </cell>
          <cell r="CT32">
            <v>0</v>
          </cell>
          <cell r="CU32">
            <v>1068</v>
          </cell>
          <cell r="CV32">
            <v>1142</v>
          </cell>
          <cell r="CW32">
            <v>3375</v>
          </cell>
          <cell r="CX32">
            <v>4737.7000000001863</v>
          </cell>
          <cell r="CY32">
            <v>0</v>
          </cell>
          <cell r="CZ32">
            <v>4134.5</v>
          </cell>
          <cell r="DA32">
            <v>552</v>
          </cell>
          <cell r="DB32">
            <v>980.20000000018626</v>
          </cell>
          <cell r="DC32">
            <v>0</v>
          </cell>
          <cell r="DD32">
            <v>0</v>
          </cell>
          <cell r="DE32">
            <v>22307.70000000298</v>
          </cell>
          <cell r="DF32">
            <v>0</v>
          </cell>
          <cell r="DG32">
            <v>0</v>
          </cell>
          <cell r="DH32">
            <v>1248</v>
          </cell>
          <cell r="DI32">
            <v>1173</v>
          </cell>
          <cell r="DJ32">
            <v>4848.5</v>
          </cell>
          <cell r="DK32">
            <v>5908.2000000001863</v>
          </cell>
          <cell r="DL32">
            <v>1315</v>
          </cell>
          <cell r="DM32">
            <v>6221</v>
          </cell>
          <cell r="DN32">
            <v>595</v>
          </cell>
          <cell r="DO32">
            <v>0</v>
          </cell>
          <cell r="DP32">
            <v>401</v>
          </cell>
          <cell r="DQ32">
            <v>598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17880.400000000373</v>
          </cell>
          <cell r="G33">
            <v>18401.200000000186</v>
          </cell>
          <cell r="H33">
            <v>17745.299999999814</v>
          </cell>
          <cell r="I33">
            <v>4710.2000000001863</v>
          </cell>
          <cell r="J33">
            <v>1978.5999999996275</v>
          </cell>
          <cell r="K33">
            <v>1586.4000000003725</v>
          </cell>
          <cell r="L33">
            <v>2267.5</v>
          </cell>
          <cell r="M33">
            <v>11107.5</v>
          </cell>
          <cell r="N33">
            <v>10944</v>
          </cell>
          <cell r="O33">
            <v>20522.5</v>
          </cell>
          <cell r="P33">
            <v>15317.5</v>
          </cell>
          <cell r="Q33">
            <v>8203.5</v>
          </cell>
          <cell r="R33">
            <v>121332.60000000894</v>
          </cell>
          <cell r="S33">
            <v>12716.700000000186</v>
          </cell>
          <cell r="T33">
            <v>13860.700000000186</v>
          </cell>
          <cell r="U33">
            <v>6235.2000000001863</v>
          </cell>
          <cell r="V33">
            <v>7530.7000000001863</v>
          </cell>
          <cell r="W33">
            <v>-1217.2000000001863</v>
          </cell>
          <cell r="X33">
            <v>2833.2999999998137</v>
          </cell>
          <cell r="Y33">
            <v>13597.5</v>
          </cell>
          <cell r="Z33">
            <v>7260.5</v>
          </cell>
          <cell r="AA33">
            <v>14824.5</v>
          </cell>
          <cell r="AB33">
            <v>10869</v>
          </cell>
          <cell r="AC33">
            <v>13786</v>
          </cell>
          <cell r="AD33">
            <v>19035.700000000186</v>
          </cell>
          <cell r="AE33">
            <v>163980.89999999851</v>
          </cell>
          <cell r="AF33">
            <v>20761.599999999627</v>
          </cell>
          <cell r="AG33">
            <v>20545.599999999627</v>
          </cell>
          <cell r="AH33">
            <v>14373.5</v>
          </cell>
          <cell r="AI33">
            <v>6148.5</v>
          </cell>
          <cell r="AJ33">
            <v>9420.2000000001863</v>
          </cell>
          <cell r="AK33">
            <v>1404.5</v>
          </cell>
          <cell r="AL33">
            <v>25662</v>
          </cell>
          <cell r="AM33">
            <v>13684</v>
          </cell>
          <cell r="AN33">
            <v>9163</v>
          </cell>
          <cell r="AO33">
            <v>22011</v>
          </cell>
          <cell r="AP33">
            <v>8794</v>
          </cell>
          <cell r="AQ33">
            <v>12013</v>
          </cell>
          <cell r="AR33">
            <v>174809.70000000298</v>
          </cell>
          <cell r="AS33">
            <v>19220</v>
          </cell>
          <cell r="AT33">
            <v>22751.299999999814</v>
          </cell>
          <cell r="AU33">
            <v>12892</v>
          </cell>
          <cell r="AV33">
            <v>5683.5</v>
          </cell>
          <cell r="AW33">
            <v>5122.4000000003725</v>
          </cell>
          <cell r="AX33">
            <v>690</v>
          </cell>
          <cell r="AY33">
            <v>27432</v>
          </cell>
          <cell r="AZ33">
            <v>18462.5</v>
          </cell>
          <cell r="BA33">
            <v>24548</v>
          </cell>
          <cell r="BB33">
            <v>19724</v>
          </cell>
          <cell r="BC33">
            <v>8691.5</v>
          </cell>
          <cell r="BD33">
            <v>9592.5</v>
          </cell>
          <cell r="BE33">
            <v>195724.09999999404</v>
          </cell>
          <cell r="BF33">
            <v>16504</v>
          </cell>
          <cell r="BG33">
            <v>21318</v>
          </cell>
          <cell r="BH33">
            <v>13618.799999999814</v>
          </cell>
          <cell r="BI33">
            <v>11345</v>
          </cell>
          <cell r="BJ33">
            <v>5321.2999999998137</v>
          </cell>
          <cell r="BK33">
            <v>3902</v>
          </cell>
          <cell r="BL33">
            <v>24779.5</v>
          </cell>
          <cell r="BM33">
            <v>14154</v>
          </cell>
          <cell r="BN33">
            <v>29789</v>
          </cell>
          <cell r="BO33">
            <v>28700</v>
          </cell>
          <cell r="BP33">
            <v>13882.5</v>
          </cell>
          <cell r="BQ33">
            <v>12410</v>
          </cell>
          <cell r="BR33">
            <v>168820</v>
          </cell>
          <cell r="BS33">
            <v>18189</v>
          </cell>
          <cell r="BT33">
            <v>17890.5</v>
          </cell>
          <cell r="BU33">
            <v>5751</v>
          </cell>
          <cell r="BV33">
            <v>7360</v>
          </cell>
          <cell r="BW33">
            <v>5255</v>
          </cell>
          <cell r="BX33">
            <v>1739.5</v>
          </cell>
          <cell r="BY33">
            <v>31168.5</v>
          </cell>
          <cell r="BZ33">
            <v>18668</v>
          </cell>
          <cell r="CA33">
            <v>18000.5</v>
          </cell>
          <cell r="CB33">
            <v>21831.5</v>
          </cell>
          <cell r="CC33">
            <v>13453.5</v>
          </cell>
          <cell r="CD33">
            <v>9513</v>
          </cell>
          <cell r="CE33">
            <v>210340</v>
          </cell>
          <cell r="CF33">
            <v>26454.5</v>
          </cell>
          <cell r="CG33">
            <v>20108.5</v>
          </cell>
          <cell r="CH33">
            <v>7839</v>
          </cell>
          <cell r="CI33">
            <v>10462</v>
          </cell>
          <cell r="CJ33">
            <v>4054</v>
          </cell>
          <cell r="CK33">
            <v>2279</v>
          </cell>
          <cell r="CL33">
            <v>35993.5</v>
          </cell>
          <cell r="CM33">
            <v>20600.5</v>
          </cell>
          <cell r="CN33">
            <v>22118.5</v>
          </cell>
          <cell r="CO33">
            <v>30100.5</v>
          </cell>
          <cell r="CP33">
            <v>14042.5</v>
          </cell>
          <cell r="CQ33">
            <v>16287.5</v>
          </cell>
          <cell r="CR33">
            <v>222618.70000000298</v>
          </cell>
          <cell r="CS33">
            <v>22525.5</v>
          </cell>
          <cell r="CT33">
            <v>16946</v>
          </cell>
          <cell r="CU33">
            <v>13041</v>
          </cell>
          <cell r="CV33">
            <v>14161</v>
          </cell>
          <cell r="CW33">
            <v>7565.2000000001863</v>
          </cell>
          <cell r="CX33">
            <v>5797</v>
          </cell>
          <cell r="CY33">
            <v>32819</v>
          </cell>
          <cell r="CZ33">
            <v>21610</v>
          </cell>
          <cell r="DA33">
            <v>32255.5</v>
          </cell>
          <cell r="DB33">
            <v>23014.5</v>
          </cell>
          <cell r="DC33">
            <v>12260.5</v>
          </cell>
          <cell r="DD33">
            <v>20623.5</v>
          </cell>
          <cell r="DE33">
            <v>182924</v>
          </cell>
          <cell r="DF33">
            <v>28582</v>
          </cell>
          <cell r="DG33">
            <v>14549.5</v>
          </cell>
          <cell r="DH33">
            <v>-29032.5</v>
          </cell>
          <cell r="DI33">
            <v>7264.5</v>
          </cell>
          <cell r="DJ33">
            <v>5750</v>
          </cell>
          <cell r="DK33">
            <v>4066.5</v>
          </cell>
          <cell r="DL33">
            <v>34372</v>
          </cell>
          <cell r="DM33">
            <v>17552.5</v>
          </cell>
          <cell r="DN33">
            <v>43738</v>
          </cell>
          <cell r="DO33">
            <v>25704</v>
          </cell>
          <cell r="DP33">
            <v>12834</v>
          </cell>
          <cell r="DQ33">
            <v>17543.5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358.79999999993015</v>
          </cell>
          <cell r="G34">
            <v>1041.1000000000931</v>
          </cell>
          <cell r="H34">
            <v>15382.199999999953</v>
          </cell>
          <cell r="I34">
            <v>11177.5</v>
          </cell>
          <cell r="J34">
            <v>5890.5599999999977</v>
          </cell>
          <cell r="K34">
            <v>13672.299999999814</v>
          </cell>
          <cell r="L34">
            <v>1501</v>
          </cell>
          <cell r="M34">
            <v>25518.400000000373</v>
          </cell>
          <cell r="N34">
            <v>10406.5</v>
          </cell>
          <cell r="O34">
            <v>2630.5999999996275</v>
          </cell>
          <cell r="P34">
            <v>2222.7000000001863</v>
          </cell>
          <cell r="Q34">
            <v>-54063.5</v>
          </cell>
          <cell r="R34">
            <v>187578.46999999136</v>
          </cell>
          <cell r="S34">
            <v>2382.5999999998603</v>
          </cell>
          <cell r="T34">
            <v>1145.6999999999534</v>
          </cell>
          <cell r="U34">
            <v>11881</v>
          </cell>
          <cell r="V34">
            <v>12529.5</v>
          </cell>
          <cell r="W34">
            <v>2413.6300000000047</v>
          </cell>
          <cell r="X34">
            <v>14805.239999999991</v>
          </cell>
          <cell r="Y34">
            <v>91308</v>
          </cell>
          <cell r="Z34">
            <v>23513.399999999907</v>
          </cell>
          <cell r="AA34">
            <v>9840.5</v>
          </cell>
          <cell r="AB34">
            <v>5944.5</v>
          </cell>
          <cell r="AC34">
            <v>1358.4000000003725</v>
          </cell>
          <cell r="AD34">
            <v>10456</v>
          </cell>
          <cell r="AE34">
            <v>155445.00999999791</v>
          </cell>
          <cell r="AF34">
            <v>-19928.100000000093</v>
          </cell>
          <cell r="AG34">
            <v>2349</v>
          </cell>
          <cell r="AH34">
            <v>11952.599999999627</v>
          </cell>
          <cell r="AI34">
            <v>8154</v>
          </cell>
          <cell r="AJ34">
            <v>3019.8099999999977</v>
          </cell>
          <cell r="AK34">
            <v>12212.699999999953</v>
          </cell>
          <cell r="AL34">
            <v>80425.5</v>
          </cell>
          <cell r="AM34">
            <v>22210.200000000186</v>
          </cell>
          <cell r="AN34">
            <v>8280.2999999998137</v>
          </cell>
          <cell r="AO34">
            <v>8601.5</v>
          </cell>
          <cell r="AP34">
            <v>3240.5</v>
          </cell>
          <cell r="AQ34">
            <v>14927</v>
          </cell>
          <cell r="AR34">
            <v>174215.21999999881</v>
          </cell>
          <cell r="AS34">
            <v>2147.2000000001863</v>
          </cell>
          <cell r="AT34">
            <v>6111.6000000000931</v>
          </cell>
          <cell r="AU34">
            <v>8956</v>
          </cell>
          <cell r="AV34">
            <v>10476.5</v>
          </cell>
          <cell r="AW34">
            <v>2122.6199999999953</v>
          </cell>
          <cell r="AX34">
            <v>13903.5</v>
          </cell>
          <cell r="AY34">
            <v>66266</v>
          </cell>
          <cell r="AZ34">
            <v>25291.299999999814</v>
          </cell>
          <cell r="BA34">
            <v>12373</v>
          </cell>
          <cell r="BB34">
            <v>8561.5</v>
          </cell>
          <cell r="BC34">
            <v>2670</v>
          </cell>
          <cell r="BD34">
            <v>15336</v>
          </cell>
          <cell r="BE34">
            <v>213655.16000000387</v>
          </cell>
          <cell r="BF34">
            <v>3579.2999999998137</v>
          </cell>
          <cell r="BG34">
            <v>5586.2999999998137</v>
          </cell>
          <cell r="BH34">
            <v>12035.700000000186</v>
          </cell>
          <cell r="BI34">
            <v>13848.5</v>
          </cell>
          <cell r="BJ34">
            <v>6351.5600000000559</v>
          </cell>
          <cell r="BK34">
            <v>20991.299999999814</v>
          </cell>
          <cell r="BL34">
            <v>83452</v>
          </cell>
          <cell r="BM34">
            <v>34867.5</v>
          </cell>
          <cell r="BN34">
            <v>9434.5</v>
          </cell>
          <cell r="BO34">
            <v>10787.5</v>
          </cell>
          <cell r="BP34">
            <v>2347</v>
          </cell>
          <cell r="BQ34">
            <v>10374</v>
          </cell>
          <cell r="BR34">
            <v>204558.70000000298</v>
          </cell>
          <cell r="BS34">
            <v>3500</v>
          </cell>
          <cell r="BT34">
            <v>2356.7999999998137</v>
          </cell>
          <cell r="BU34">
            <v>10181.799999999814</v>
          </cell>
          <cell r="BV34">
            <v>12370</v>
          </cell>
          <cell r="BW34">
            <v>3855.5999999998603</v>
          </cell>
          <cell r="BX34">
            <v>17363.5</v>
          </cell>
          <cell r="BY34">
            <v>81294</v>
          </cell>
          <cell r="BZ34">
            <v>35137</v>
          </cell>
          <cell r="CA34">
            <v>10773.5</v>
          </cell>
          <cell r="CB34">
            <v>9123.5</v>
          </cell>
          <cell r="CC34">
            <v>3428</v>
          </cell>
          <cell r="CD34">
            <v>15175</v>
          </cell>
          <cell r="CE34">
            <v>182245.40000000596</v>
          </cell>
          <cell r="CF34">
            <v>-6967</v>
          </cell>
          <cell r="CG34">
            <v>908</v>
          </cell>
          <cell r="CH34">
            <v>7700.5</v>
          </cell>
          <cell r="CI34">
            <v>9170</v>
          </cell>
          <cell r="CJ34">
            <v>5471.2000000001863</v>
          </cell>
          <cell r="CK34">
            <v>19485.5</v>
          </cell>
          <cell r="CL34">
            <v>72813</v>
          </cell>
          <cell r="CM34">
            <v>34423.700000000186</v>
          </cell>
          <cell r="CN34">
            <v>11597.5</v>
          </cell>
          <cell r="CO34">
            <v>7846</v>
          </cell>
          <cell r="CP34">
            <v>6092</v>
          </cell>
          <cell r="CQ34">
            <v>13705</v>
          </cell>
          <cell r="CR34">
            <v>204345.09999999404</v>
          </cell>
          <cell r="CS34">
            <v>1726</v>
          </cell>
          <cell r="CT34">
            <v>1618</v>
          </cell>
          <cell r="CU34">
            <v>10393.200000000186</v>
          </cell>
          <cell r="CV34">
            <v>9878</v>
          </cell>
          <cell r="CW34">
            <v>6285.5999999998603</v>
          </cell>
          <cell r="CX34">
            <v>24564</v>
          </cell>
          <cell r="CY34">
            <v>78472</v>
          </cell>
          <cell r="CZ34">
            <v>30581.799999999814</v>
          </cell>
          <cell r="DA34">
            <v>5780</v>
          </cell>
          <cell r="DB34">
            <v>10695</v>
          </cell>
          <cell r="DC34">
            <v>8381.5</v>
          </cell>
          <cell r="DD34">
            <v>15970</v>
          </cell>
          <cell r="DE34">
            <v>-118173.60000000894</v>
          </cell>
          <cell r="DF34">
            <v>5.400000000372529</v>
          </cell>
          <cell r="DG34">
            <v>1486.7000000001863</v>
          </cell>
          <cell r="DH34">
            <v>-314821</v>
          </cell>
          <cell r="DI34">
            <v>12022</v>
          </cell>
          <cell r="DJ34">
            <v>5771.2000000001863</v>
          </cell>
          <cell r="DK34">
            <v>22245</v>
          </cell>
          <cell r="DL34">
            <v>86206</v>
          </cell>
          <cell r="DM34">
            <v>30118.599999999627</v>
          </cell>
          <cell r="DN34">
            <v>6315.5</v>
          </cell>
          <cell r="DO34">
            <v>5173</v>
          </cell>
          <cell r="DP34">
            <v>7830</v>
          </cell>
          <cell r="DQ34">
            <v>19474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15255.200000000186</v>
          </cell>
          <cell r="G35">
            <v>14330.100000000093</v>
          </cell>
          <cell r="H35">
            <v>9832.1999999999534</v>
          </cell>
          <cell r="I35">
            <v>5091.1000000005588</v>
          </cell>
          <cell r="J35">
            <v>3466.7999999998137</v>
          </cell>
          <cell r="K35">
            <v>782.59999999962747</v>
          </cell>
          <cell r="L35">
            <v>0</v>
          </cell>
          <cell r="M35">
            <v>4122.5</v>
          </cell>
          <cell r="N35">
            <v>9241.5</v>
          </cell>
          <cell r="O35">
            <v>10439.700000000186</v>
          </cell>
          <cell r="P35">
            <v>17744.799999999814</v>
          </cell>
          <cell r="Q35">
            <v>16315</v>
          </cell>
          <cell r="R35">
            <v>139772.80000001192</v>
          </cell>
          <cell r="S35">
            <v>13587.899999999441</v>
          </cell>
          <cell r="T35">
            <v>24029.100000000093</v>
          </cell>
          <cell r="U35">
            <v>9224.7000000001863</v>
          </cell>
          <cell r="V35">
            <v>4919.5999999996275</v>
          </cell>
          <cell r="W35">
            <v>7556.5</v>
          </cell>
          <cell r="X35">
            <v>1993.6000000000931</v>
          </cell>
          <cell r="Y35">
            <v>1463.1000000000931</v>
          </cell>
          <cell r="Z35">
            <v>8656</v>
          </cell>
          <cell r="AA35">
            <v>19372.400000000373</v>
          </cell>
          <cell r="AB35">
            <v>13669.200000000186</v>
          </cell>
          <cell r="AC35">
            <v>12704.5</v>
          </cell>
          <cell r="AD35">
            <v>22596.200000000186</v>
          </cell>
          <cell r="AE35">
            <v>133938.8599999845</v>
          </cell>
          <cell r="AF35">
            <v>15191.900000000373</v>
          </cell>
          <cell r="AG35">
            <v>16905.5</v>
          </cell>
          <cell r="AH35">
            <v>10640.760000000242</v>
          </cell>
          <cell r="AI35">
            <v>2854.7000000001863</v>
          </cell>
          <cell r="AJ35">
            <v>9757.6999999997206</v>
          </cell>
          <cell r="AK35">
            <v>1626</v>
          </cell>
          <cell r="AL35">
            <v>5155.1000000000931</v>
          </cell>
          <cell r="AM35">
            <v>12658.700000000186</v>
          </cell>
          <cell r="AN35">
            <v>13431.800000000745</v>
          </cell>
          <cell r="AO35">
            <v>17499.299999999814</v>
          </cell>
          <cell r="AP35">
            <v>11953.599999999627</v>
          </cell>
          <cell r="AQ35">
            <v>16263.799999999814</v>
          </cell>
          <cell r="AR35">
            <v>147983.50000000745</v>
          </cell>
          <cell r="AS35">
            <v>22375.200000000186</v>
          </cell>
          <cell r="AT35">
            <v>15071.500000000466</v>
          </cell>
          <cell r="AU35">
            <v>8076.8000000002794</v>
          </cell>
          <cell r="AV35">
            <v>5489.5999999996275</v>
          </cell>
          <cell r="AW35">
            <v>8373.2000000001863</v>
          </cell>
          <cell r="AX35">
            <v>1197.6000000000931</v>
          </cell>
          <cell r="AY35">
            <v>7217.3000000002794</v>
          </cell>
          <cell r="AZ35">
            <v>8991.3999999994412</v>
          </cell>
          <cell r="BA35">
            <v>16644.5</v>
          </cell>
          <cell r="BB35">
            <v>18411.900000000373</v>
          </cell>
          <cell r="BC35">
            <v>10431.700000000186</v>
          </cell>
          <cell r="BD35">
            <v>25702.799999999814</v>
          </cell>
          <cell r="BE35">
            <v>148041.30000000447</v>
          </cell>
          <cell r="BF35">
            <v>26325.900000000373</v>
          </cell>
          <cell r="BG35">
            <v>14486.599999999627</v>
          </cell>
          <cell r="BH35">
            <v>5586.6000000000931</v>
          </cell>
          <cell r="BI35">
            <v>4068</v>
          </cell>
          <cell r="BJ35">
            <v>9015.8999999999069</v>
          </cell>
          <cell r="BK35">
            <v>2999.7000000001863</v>
          </cell>
          <cell r="BL35">
            <v>5905.5</v>
          </cell>
          <cell r="BM35">
            <v>11244.900000000373</v>
          </cell>
          <cell r="BN35">
            <v>20867.799999999814</v>
          </cell>
          <cell r="BO35">
            <v>13861.5</v>
          </cell>
          <cell r="BP35">
            <v>10193.700000000186</v>
          </cell>
          <cell r="BQ35">
            <v>23485.200000000186</v>
          </cell>
          <cell r="BR35">
            <v>154435</v>
          </cell>
          <cell r="BS35">
            <v>10388.799999999814</v>
          </cell>
          <cell r="BT35">
            <v>17676.100000000559</v>
          </cell>
          <cell r="BU35">
            <v>6248.5</v>
          </cell>
          <cell r="BV35">
            <v>12519.200000000186</v>
          </cell>
          <cell r="BW35">
            <v>7184.2999999998137</v>
          </cell>
          <cell r="BX35">
            <v>4209.3000000007451</v>
          </cell>
          <cell r="BY35">
            <v>8856.9000000003725</v>
          </cell>
          <cell r="BZ35">
            <v>7296.2000000001863</v>
          </cell>
          <cell r="CA35">
            <v>26130.5</v>
          </cell>
          <cell r="CB35">
            <v>15723.200000000186</v>
          </cell>
          <cell r="CC35">
            <v>12506.799999999814</v>
          </cell>
          <cell r="CD35">
            <v>25695.200000000186</v>
          </cell>
          <cell r="CE35">
            <v>177619.70000000298</v>
          </cell>
          <cell r="CF35">
            <v>19463.099999999627</v>
          </cell>
          <cell r="CG35">
            <v>17812.400000000373</v>
          </cell>
          <cell r="CH35">
            <v>8234.3000000002794</v>
          </cell>
          <cell r="CI35">
            <v>13238.199999999721</v>
          </cell>
          <cell r="CJ35">
            <v>6648.0999999996275</v>
          </cell>
          <cell r="CK35">
            <v>2185</v>
          </cell>
          <cell r="CL35">
            <v>14871.900000000373</v>
          </cell>
          <cell r="CM35">
            <v>17575.700000000186</v>
          </cell>
          <cell r="CN35">
            <v>22910.800000000745</v>
          </cell>
          <cell r="CO35">
            <v>18330.700000000186</v>
          </cell>
          <cell r="CP35">
            <v>14602</v>
          </cell>
          <cell r="CQ35">
            <v>21747.5</v>
          </cell>
          <cell r="CR35">
            <v>156448.89999999851</v>
          </cell>
          <cell r="CS35">
            <v>18006.199999999255</v>
          </cell>
          <cell r="CT35">
            <v>8379.5999999996275</v>
          </cell>
          <cell r="CU35">
            <v>7360</v>
          </cell>
          <cell r="CV35">
            <v>12960.399999999907</v>
          </cell>
          <cell r="CW35">
            <v>9476.6000000000931</v>
          </cell>
          <cell r="CX35">
            <v>3502.5999999996275</v>
          </cell>
          <cell r="CY35">
            <v>6540.5</v>
          </cell>
          <cell r="CZ35">
            <v>23721.200000000186</v>
          </cell>
          <cell r="DA35">
            <v>25199.5</v>
          </cell>
          <cell r="DB35">
            <v>16163.299999999814</v>
          </cell>
          <cell r="DC35">
            <v>7936.5</v>
          </cell>
          <cell r="DD35">
            <v>17202.5</v>
          </cell>
          <cell r="DE35">
            <v>152338.19999998808</v>
          </cell>
          <cell r="DF35">
            <v>10568</v>
          </cell>
          <cell r="DG35">
            <v>13410.900000000373</v>
          </cell>
          <cell r="DH35">
            <v>-1371.7000000001863</v>
          </cell>
          <cell r="DI35">
            <v>9252.3999999999069</v>
          </cell>
          <cell r="DJ35">
            <v>3926.7000000001863</v>
          </cell>
          <cell r="DK35">
            <v>3388.4000000003725</v>
          </cell>
          <cell r="DL35">
            <v>10133.700000000186</v>
          </cell>
          <cell r="DM35">
            <v>22278.299999999814</v>
          </cell>
          <cell r="DN35">
            <v>26183.699999999255</v>
          </cell>
          <cell r="DO35">
            <v>20351.300000000745</v>
          </cell>
          <cell r="DP35">
            <v>13169.299999999814</v>
          </cell>
          <cell r="DQ35">
            <v>21047.200000000186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1692.3699999999953</v>
          </cell>
          <cell r="G36">
            <v>1347.2799999999988</v>
          </cell>
          <cell r="H36">
            <v>324.07000000000698</v>
          </cell>
          <cell r="I36">
            <v>0</v>
          </cell>
          <cell r="J36">
            <v>0</v>
          </cell>
          <cell r="K36">
            <v>0</v>
          </cell>
          <cell r="L36">
            <v>-91.099999999976717</v>
          </cell>
          <cell r="M36">
            <v>465.36999999999534</v>
          </cell>
          <cell r="N36">
            <v>1.1500000000232831</v>
          </cell>
          <cell r="O36">
            <v>1062.1800000000512</v>
          </cell>
          <cell r="P36">
            <v>489.62999999994645</v>
          </cell>
          <cell r="Q36">
            <v>340.9100000000326</v>
          </cell>
          <cell r="R36">
            <v>10064.459999999963</v>
          </cell>
          <cell r="S36">
            <v>922.1699999999837</v>
          </cell>
          <cell r="T36">
            <v>469.86999999999534</v>
          </cell>
          <cell r="U36">
            <v>932.34000000002561</v>
          </cell>
          <cell r="V36">
            <v>0</v>
          </cell>
          <cell r="W36">
            <v>191.21999999997206</v>
          </cell>
          <cell r="X36">
            <v>0</v>
          </cell>
          <cell r="Y36">
            <v>669.75999999995111</v>
          </cell>
          <cell r="Z36">
            <v>1678.039999999979</v>
          </cell>
          <cell r="AA36">
            <v>1601.0499999999884</v>
          </cell>
          <cell r="AB36">
            <v>967.86999999999534</v>
          </cell>
          <cell r="AC36">
            <v>582.14000000001397</v>
          </cell>
          <cell r="AD36">
            <v>2050</v>
          </cell>
          <cell r="AE36">
            <v>9648.6399999987334</v>
          </cell>
          <cell r="AF36">
            <v>880.44000000000233</v>
          </cell>
          <cell r="AG36">
            <v>1208.3300000000163</v>
          </cell>
          <cell r="AH36">
            <v>1251</v>
          </cell>
          <cell r="AI36">
            <v>0</v>
          </cell>
          <cell r="AJ36">
            <v>923.30999999999767</v>
          </cell>
          <cell r="AK36">
            <v>0</v>
          </cell>
          <cell r="AL36">
            <v>1924.0899999999674</v>
          </cell>
          <cell r="AM36">
            <v>628</v>
          </cell>
          <cell r="AN36">
            <v>639.84999999997672</v>
          </cell>
          <cell r="AO36">
            <v>693.01999999996042</v>
          </cell>
          <cell r="AP36">
            <v>0</v>
          </cell>
          <cell r="AQ36">
            <v>1500.5999999999767</v>
          </cell>
          <cell r="AR36">
            <v>8646.2700000004843</v>
          </cell>
          <cell r="AS36">
            <v>1134.6199999999953</v>
          </cell>
          <cell r="AT36">
            <v>2299.4099999999744</v>
          </cell>
          <cell r="AU36">
            <v>571.22000000003027</v>
          </cell>
          <cell r="AV36">
            <v>317.97999999998137</v>
          </cell>
          <cell r="AW36">
            <v>274.15000000002328</v>
          </cell>
          <cell r="AX36">
            <v>0</v>
          </cell>
          <cell r="AY36">
            <v>574.17999999999302</v>
          </cell>
          <cell r="AZ36">
            <v>939.28000000002794</v>
          </cell>
          <cell r="BA36">
            <v>955.13000000000466</v>
          </cell>
          <cell r="BB36">
            <v>348.44000000000233</v>
          </cell>
          <cell r="BC36">
            <v>518.85999999998603</v>
          </cell>
          <cell r="BD36">
            <v>713</v>
          </cell>
          <cell r="BE36">
            <v>11525.980000000447</v>
          </cell>
          <cell r="BF36">
            <v>925.52000000001863</v>
          </cell>
          <cell r="BG36">
            <v>2688</v>
          </cell>
          <cell r="BH36">
            <v>1589.2999999999884</v>
          </cell>
          <cell r="BI36">
            <v>0</v>
          </cell>
          <cell r="BJ36">
            <v>342.76000000000931</v>
          </cell>
          <cell r="BK36">
            <v>0</v>
          </cell>
          <cell r="BL36">
            <v>2396.4000000000233</v>
          </cell>
          <cell r="BM36">
            <v>1187.8400000000256</v>
          </cell>
          <cell r="BN36">
            <v>431.17999999999302</v>
          </cell>
          <cell r="BO36">
            <v>727.96000000002095</v>
          </cell>
          <cell r="BP36">
            <v>0</v>
          </cell>
          <cell r="BQ36">
            <v>1237.0199999999604</v>
          </cell>
          <cell r="BR36">
            <v>9120.75</v>
          </cell>
          <cell r="BS36">
            <v>468.38000000000466</v>
          </cell>
          <cell r="BT36">
            <v>404.71999999997206</v>
          </cell>
          <cell r="BU36">
            <v>414.68999999994412</v>
          </cell>
          <cell r="BV36">
            <v>0</v>
          </cell>
          <cell r="BW36">
            <v>469.30999999999767</v>
          </cell>
          <cell r="BX36">
            <v>0</v>
          </cell>
          <cell r="BY36">
            <v>2152.2600000000093</v>
          </cell>
          <cell r="BZ36">
            <v>1667.9000000000233</v>
          </cell>
          <cell r="CA36">
            <v>1282.9400000000023</v>
          </cell>
          <cell r="CB36">
            <v>1688.2199999999721</v>
          </cell>
          <cell r="CC36">
            <v>85.53000000002794</v>
          </cell>
          <cell r="CD36">
            <v>486.79999999998836</v>
          </cell>
          <cell r="CE36">
            <v>17102.13000000082</v>
          </cell>
          <cell r="CF36">
            <v>5424.5</v>
          </cell>
          <cell r="CG36">
            <v>1038.6500000000233</v>
          </cell>
          <cell r="CH36">
            <v>1475.4799999999814</v>
          </cell>
          <cell r="CI36">
            <v>199.46000000002095</v>
          </cell>
          <cell r="CJ36">
            <v>1044.5599999999977</v>
          </cell>
          <cell r="CK36">
            <v>255.40000000002328</v>
          </cell>
          <cell r="CL36">
            <v>2804.6999999999534</v>
          </cell>
          <cell r="CM36">
            <v>2184.679999999993</v>
          </cell>
          <cell r="CN36">
            <v>1522.7199999999721</v>
          </cell>
          <cell r="CO36">
            <v>0</v>
          </cell>
          <cell r="CP36">
            <v>504.20000000001164</v>
          </cell>
          <cell r="CQ36">
            <v>647.78000000002794</v>
          </cell>
          <cell r="CR36">
            <v>13164.439999999478</v>
          </cell>
          <cell r="CS36">
            <v>1142.9500000000116</v>
          </cell>
          <cell r="CT36">
            <v>24.679999999993015</v>
          </cell>
          <cell r="CU36">
            <v>1429.960000000021</v>
          </cell>
          <cell r="CV36">
            <v>943.96000000002095</v>
          </cell>
          <cell r="CW36">
            <v>1665.4400000000023</v>
          </cell>
          <cell r="CX36">
            <v>0</v>
          </cell>
          <cell r="CY36">
            <v>3310.5599999999977</v>
          </cell>
          <cell r="CZ36">
            <v>1058.6500000000233</v>
          </cell>
          <cell r="DA36">
            <v>1175.4300000000512</v>
          </cell>
          <cell r="DB36">
            <v>1092.7199999999721</v>
          </cell>
          <cell r="DC36">
            <v>206.02000000001863</v>
          </cell>
          <cell r="DD36">
            <v>1114.0699999999488</v>
          </cell>
          <cell r="DE36">
            <v>14430.459999999031</v>
          </cell>
          <cell r="DF36">
            <v>2532.0999999999767</v>
          </cell>
          <cell r="DG36">
            <v>795.27999999996973</v>
          </cell>
          <cell r="DH36">
            <v>0</v>
          </cell>
          <cell r="DI36">
            <v>406.84999999997672</v>
          </cell>
          <cell r="DJ36">
            <v>0</v>
          </cell>
          <cell r="DK36">
            <v>416.76000000000931</v>
          </cell>
          <cell r="DL36">
            <v>1230</v>
          </cell>
          <cell r="DM36">
            <v>2237.0800000000163</v>
          </cell>
          <cell r="DN36">
            <v>1381.7799999999697</v>
          </cell>
          <cell r="DO36">
            <v>3023.8499999999767</v>
          </cell>
          <cell r="DP36">
            <v>880.29999999998836</v>
          </cell>
          <cell r="DQ36">
            <v>1526.4599999999627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-24.682449999963865</v>
          </cell>
          <cell r="G38">
            <v>-18.896800000045914</v>
          </cell>
          <cell r="H38">
            <v>-185.06007000006502</v>
          </cell>
          <cell r="I38">
            <v>-172.7472500000149</v>
          </cell>
          <cell r="J38">
            <v>-339.94206999999005</v>
          </cell>
          <cell r="K38">
            <v>-851.84064000006765</v>
          </cell>
          <cell r="L38">
            <v>-235.59459999995306</v>
          </cell>
          <cell r="M38">
            <v>-94.214999999850988</v>
          </cell>
          <cell r="N38">
            <v>0</v>
          </cell>
          <cell r="O38">
            <v>-42.248699999880046</v>
          </cell>
          <cell r="P38">
            <v>0</v>
          </cell>
          <cell r="Q38">
            <v>154.01490000006743</v>
          </cell>
          <cell r="R38">
            <v>-2798.6292800009251</v>
          </cell>
          <cell r="S38">
            <v>-25.630560000077821</v>
          </cell>
          <cell r="T38">
            <v>-25.642800000030547</v>
          </cell>
          <cell r="U38">
            <v>-51.270300000032876</v>
          </cell>
          <cell r="V38">
            <v>-102.54060000000754</v>
          </cell>
          <cell r="W38">
            <v>-665.04203999997117</v>
          </cell>
          <cell r="X38">
            <v>-1192.2944000000134</v>
          </cell>
          <cell r="Y38">
            <v>-146.81759999971837</v>
          </cell>
          <cell r="Z38">
            <v>-489.21680000028573</v>
          </cell>
          <cell r="AA38">
            <v>-48.910000000032596</v>
          </cell>
          <cell r="AB38">
            <v>-51.264180000056513</v>
          </cell>
          <cell r="AC38">
            <v>0</v>
          </cell>
          <cell r="AD38">
            <v>0</v>
          </cell>
          <cell r="AE38">
            <v>-1492.0642600022256</v>
          </cell>
          <cell r="AF38">
            <v>-15.775200000032783</v>
          </cell>
          <cell r="AG38">
            <v>-34.429999999993015</v>
          </cell>
          <cell r="AH38">
            <v>-182.75130999996327</v>
          </cell>
          <cell r="AI38">
            <v>0</v>
          </cell>
          <cell r="AJ38">
            <v>-288.77379999996629</v>
          </cell>
          <cell r="AK38">
            <v>-550.79220000002533</v>
          </cell>
          <cell r="AL38">
            <v>-25.879950000206009</v>
          </cell>
          <cell r="AM38">
            <v>-343.63320000004023</v>
          </cell>
          <cell r="AN38">
            <v>-50.028600000077859</v>
          </cell>
          <cell r="AO38">
            <v>0</v>
          </cell>
          <cell r="AP38">
            <v>0</v>
          </cell>
          <cell r="AQ38">
            <v>0</v>
          </cell>
          <cell r="AR38">
            <v>-1741.5990000031888</v>
          </cell>
          <cell r="AS38">
            <v>0</v>
          </cell>
          <cell r="AT38">
            <v>-26.812800000072457</v>
          </cell>
          <cell r="AU38">
            <v>-213.24799999996321</v>
          </cell>
          <cell r="AV38">
            <v>-53.599999999976717</v>
          </cell>
          <cell r="AW38">
            <v>-280.71039999998175</v>
          </cell>
          <cell r="AX38">
            <v>-694.22430999996141</v>
          </cell>
          <cell r="AY38">
            <v>0</v>
          </cell>
          <cell r="AZ38">
            <v>-368.21303999982774</v>
          </cell>
          <cell r="BA38">
            <v>-51.171250000130385</v>
          </cell>
          <cell r="BB38">
            <v>-26.806399999884889</v>
          </cell>
          <cell r="BC38">
            <v>-26.812800000072457</v>
          </cell>
          <cell r="BD38">
            <v>0</v>
          </cell>
          <cell r="BE38">
            <v>-1376.5004699993879</v>
          </cell>
          <cell r="BF38">
            <v>0</v>
          </cell>
          <cell r="BG38">
            <v>-27.386250000039581</v>
          </cell>
          <cell r="BH38">
            <v>-206.09174999996321</v>
          </cell>
          <cell r="BI38">
            <v>-27.402600000030361</v>
          </cell>
          <cell r="BJ38">
            <v>-233.258909999975</v>
          </cell>
          <cell r="BK38">
            <v>-516.50976000004448</v>
          </cell>
          <cell r="BL38">
            <v>-104.52000000001863</v>
          </cell>
          <cell r="BM38">
            <v>-156.81120000011288</v>
          </cell>
          <cell r="BN38">
            <v>-104.52000000001863</v>
          </cell>
          <cell r="BO38">
            <v>0</v>
          </cell>
          <cell r="BP38">
            <v>0</v>
          </cell>
          <cell r="BQ38">
            <v>0</v>
          </cell>
          <cell r="BR38">
            <v>-1891.8224199991673</v>
          </cell>
          <cell r="BS38">
            <v>0</v>
          </cell>
          <cell r="BT38">
            <v>0</v>
          </cell>
          <cell r="BU38">
            <v>-112.29079999995884</v>
          </cell>
          <cell r="BV38">
            <v>-27.969160000036936</v>
          </cell>
          <cell r="BW38">
            <v>-316.45164000010118</v>
          </cell>
          <cell r="BX38">
            <v>-759.66660000011325</v>
          </cell>
          <cell r="BY38">
            <v>-53.426120000192896</v>
          </cell>
          <cell r="BZ38">
            <v>-515.08929999987595</v>
          </cell>
          <cell r="CA38">
            <v>-106.92879999987781</v>
          </cell>
          <cell r="CB38">
            <v>0</v>
          </cell>
          <cell r="CC38">
            <v>0</v>
          </cell>
          <cell r="CD38">
            <v>0</v>
          </cell>
          <cell r="CE38">
            <v>-1330.2662699986249</v>
          </cell>
          <cell r="CF38">
            <v>0</v>
          </cell>
          <cell r="CG38">
            <v>0</v>
          </cell>
          <cell r="CH38">
            <v>-81.584099999919999</v>
          </cell>
          <cell r="CI38">
            <v>-114.57000000000698</v>
          </cell>
          <cell r="CJ38">
            <v>-361.33668000006583</v>
          </cell>
          <cell r="CK38">
            <v>-608.79189999983646</v>
          </cell>
          <cell r="CL38">
            <v>-3.0038000002969056</v>
          </cell>
          <cell r="CM38">
            <v>-132.33045000000857</v>
          </cell>
          <cell r="CN38">
            <v>0</v>
          </cell>
          <cell r="CO38">
            <v>0</v>
          </cell>
          <cell r="CP38">
            <v>-28.649340000061784</v>
          </cell>
          <cell r="CQ38">
            <v>0</v>
          </cell>
          <cell r="CR38">
            <v>-1295.9576799999923</v>
          </cell>
          <cell r="CS38">
            <v>0</v>
          </cell>
          <cell r="CT38">
            <v>0</v>
          </cell>
          <cell r="CU38">
            <v>-58.660000000032596</v>
          </cell>
          <cell r="CV38">
            <v>-58.625</v>
          </cell>
          <cell r="CW38">
            <v>-234.53499999991618</v>
          </cell>
          <cell r="CX38">
            <v>-558.62167999986559</v>
          </cell>
          <cell r="CY38">
            <v>0</v>
          </cell>
          <cell r="CZ38">
            <v>-282.19660000014119</v>
          </cell>
          <cell r="DA38">
            <v>-55.978399999905378</v>
          </cell>
          <cell r="DB38">
            <v>-47.340999999898486</v>
          </cell>
          <cell r="DC38">
            <v>0</v>
          </cell>
          <cell r="DD38">
            <v>0</v>
          </cell>
          <cell r="DE38">
            <v>-1770.6299399975687</v>
          </cell>
          <cell r="DF38">
            <v>0</v>
          </cell>
          <cell r="DG38">
            <v>0</v>
          </cell>
          <cell r="DH38">
            <v>-67.36128000007011</v>
          </cell>
          <cell r="DI38">
            <v>-59.964999999967404</v>
          </cell>
          <cell r="DJ38">
            <v>-314.58533999999054</v>
          </cell>
          <cell r="DK38">
            <v>-580.14020000002347</v>
          </cell>
          <cell r="DL38">
            <v>-171.59692000015639</v>
          </cell>
          <cell r="DM38">
            <v>-457.61000000010245</v>
          </cell>
          <cell r="DN38">
            <v>-57.20807999977842</v>
          </cell>
          <cell r="DO38">
            <v>0</v>
          </cell>
          <cell r="DP38">
            <v>-30.000400000018999</v>
          </cell>
          <cell r="DQ38">
            <v>-32.162720000138506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210.01705999998376</v>
          </cell>
          <cell r="AS39">
            <v>0</v>
          </cell>
          <cell r="AT39">
            <v>0</v>
          </cell>
          <cell r="AU39">
            <v>0</v>
          </cell>
          <cell r="AV39">
            <v>210.01705999999999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1814.5587599999271</v>
          </cell>
          <cell r="BS39">
            <v>0</v>
          </cell>
          <cell r="BT39">
            <v>0</v>
          </cell>
          <cell r="BU39">
            <v>391.36516000000006</v>
          </cell>
          <cell r="BV39">
            <v>1423.1935999999987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804.5341999999946</v>
          </cell>
          <cell r="CF39">
            <v>0</v>
          </cell>
          <cell r="CG39">
            <v>0</v>
          </cell>
          <cell r="CH39">
            <v>0</v>
          </cell>
          <cell r="CI39">
            <v>804.53419999999824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2189.596300000092</v>
          </cell>
          <cell r="CS39">
            <v>0</v>
          </cell>
          <cell r="CT39">
            <v>0</v>
          </cell>
          <cell r="CU39">
            <v>1687.0796000000046</v>
          </cell>
          <cell r="CV39">
            <v>502.51670000000195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20863.581000000006</v>
          </cell>
          <cell r="DF39">
            <v>0</v>
          </cell>
          <cell r="DG39">
            <v>0</v>
          </cell>
          <cell r="DH39">
            <v>10268.280999999959</v>
          </cell>
          <cell r="DI39">
            <v>7705.8206000000355</v>
          </cell>
          <cell r="DJ39">
            <v>0</v>
          </cell>
          <cell r="DK39">
            <v>2889.4793999999965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35617.887550000101</v>
          </cell>
          <cell r="G41">
            <v>35458.083199998364</v>
          </cell>
          <cell r="H41">
            <v>45974.709929997101</v>
          </cell>
          <cell r="I41">
            <v>23679.852749999613</v>
          </cell>
          <cell r="J41">
            <v>15285.017929999158</v>
          </cell>
          <cell r="K41">
            <v>21623.659360000864</v>
          </cell>
          <cell r="L41">
            <v>5262.5054000020027</v>
          </cell>
          <cell r="M41">
            <v>42104.054999999702</v>
          </cell>
          <cell r="N41">
            <v>30593.150000002235</v>
          </cell>
          <cell r="O41">
            <v>35412.431299999356</v>
          </cell>
          <cell r="P41">
            <v>35774.63000000082</v>
          </cell>
          <cell r="Q41">
            <v>-31529.575099997222</v>
          </cell>
          <cell r="R41">
            <v>485612.30071994662</v>
          </cell>
          <cell r="S41">
            <v>30067.339440001175</v>
          </cell>
          <cell r="T41">
            <v>39961.727199999616</v>
          </cell>
          <cell r="U41">
            <v>29136.369699997827</v>
          </cell>
          <cell r="V41">
            <v>26943.059399999678</v>
          </cell>
          <cell r="W41">
            <v>17122.307960001752</v>
          </cell>
          <cell r="X41">
            <v>27260.145599996671</v>
          </cell>
          <cell r="Y41">
            <v>107865.54240000248</v>
          </cell>
          <cell r="Z41">
            <v>46338.723200000823</v>
          </cell>
          <cell r="AA41">
            <v>46003.539999999106</v>
          </cell>
          <cell r="AB41">
            <v>32344.605819996446</v>
          </cell>
          <cell r="AC41">
            <v>28431.039999999106</v>
          </cell>
          <cell r="AD41">
            <v>54137.89999999851</v>
          </cell>
          <cell r="AE41">
            <v>477410.1457400322</v>
          </cell>
          <cell r="AF41">
            <v>17198.064800001681</v>
          </cell>
          <cell r="AG41">
            <v>41634.5</v>
          </cell>
          <cell r="AH41">
            <v>41286.908689999953</v>
          </cell>
          <cell r="AI41">
            <v>17157.20000000298</v>
          </cell>
          <cell r="AJ41">
            <v>25884.746200000867</v>
          </cell>
          <cell r="AK41">
            <v>18521.407800000161</v>
          </cell>
          <cell r="AL41">
            <v>113429.81004999578</v>
          </cell>
          <cell r="AM41">
            <v>52901.266800001264</v>
          </cell>
          <cell r="AN41">
            <v>31898.92139999941</v>
          </cell>
          <cell r="AO41">
            <v>48804.820000000298</v>
          </cell>
          <cell r="AP41">
            <v>23988.10000000149</v>
          </cell>
          <cell r="AQ41">
            <v>44704.39999999851</v>
          </cell>
          <cell r="AR41">
            <v>524404.60806000233</v>
          </cell>
          <cell r="AS41">
            <v>44877.019999999553</v>
          </cell>
          <cell r="AT41">
            <v>46722.197200002149</v>
          </cell>
          <cell r="AU41">
            <v>33924.771999999881</v>
          </cell>
          <cell r="AV41">
            <v>23093.797060001642</v>
          </cell>
          <cell r="AW41">
            <v>19195.359600001946</v>
          </cell>
          <cell r="AX41">
            <v>20736.875690000132</v>
          </cell>
          <cell r="AY41">
            <v>101489.48000000045</v>
          </cell>
          <cell r="AZ41">
            <v>57930.266960002482</v>
          </cell>
          <cell r="BA41">
            <v>54967.958749998361</v>
          </cell>
          <cell r="BB41">
            <v>47513.033600002527</v>
          </cell>
          <cell r="BC41">
            <v>22609.547199998051</v>
          </cell>
          <cell r="BD41">
            <v>51344.300000000745</v>
          </cell>
          <cell r="BE41">
            <v>583238.23952999711</v>
          </cell>
          <cell r="BF41">
            <v>47334.720000000671</v>
          </cell>
          <cell r="BG41">
            <v>44577.513749998063</v>
          </cell>
          <cell r="BH41">
            <v>36317.308250002563</v>
          </cell>
          <cell r="BI41">
            <v>29752.097399998456</v>
          </cell>
          <cell r="BJ41">
            <v>23751.461090000346</v>
          </cell>
          <cell r="BK41">
            <v>31751.990240000188</v>
          </cell>
          <cell r="BL41">
            <v>117460.87999999896</v>
          </cell>
          <cell r="BM41">
            <v>62920.428799998015</v>
          </cell>
          <cell r="BN41">
            <v>61365.460000000894</v>
          </cell>
          <cell r="BO41">
            <v>54076.959999997169</v>
          </cell>
          <cell r="BP41">
            <v>26423.199999999255</v>
          </cell>
          <cell r="BQ41">
            <v>47506.219999998808</v>
          </cell>
          <cell r="BR41">
            <v>558604.48633998632</v>
          </cell>
          <cell r="BS41">
            <v>32546.179999999702</v>
          </cell>
          <cell r="BT41">
            <v>38328.120000001043</v>
          </cell>
          <cell r="BU41">
            <v>24860.864360002801</v>
          </cell>
          <cell r="BV41">
            <v>34166.724440004677</v>
          </cell>
          <cell r="BW41">
            <v>20878.458360003307</v>
          </cell>
          <cell r="BX41">
            <v>29083.133400000632</v>
          </cell>
          <cell r="BY41">
            <v>123936.2338799946</v>
          </cell>
          <cell r="BZ41">
            <v>69009.010700002313</v>
          </cell>
          <cell r="CA41">
            <v>57085.511200003326</v>
          </cell>
          <cell r="CB41">
            <v>48366.420000001788</v>
          </cell>
          <cell r="CC41">
            <v>29473.830000001937</v>
          </cell>
          <cell r="CD41">
            <v>50870</v>
          </cell>
          <cell r="CE41">
            <v>603831.69792997837</v>
          </cell>
          <cell r="CF41">
            <v>44375.10000000149</v>
          </cell>
          <cell r="CG41">
            <v>39867.54999999702</v>
          </cell>
          <cell r="CH41">
            <v>26626.195899998769</v>
          </cell>
          <cell r="CI41">
            <v>35944.624199997634</v>
          </cell>
          <cell r="CJ41">
            <v>22150.523319998756</v>
          </cell>
          <cell r="CK41">
            <v>29290.808099996299</v>
          </cell>
          <cell r="CL41">
            <v>126502.09620000049</v>
          </cell>
          <cell r="CM41">
            <v>76479.249549996108</v>
          </cell>
          <cell r="CN41">
            <v>58149.519999999553</v>
          </cell>
          <cell r="CO41">
            <v>56277.199999999255</v>
          </cell>
          <cell r="CP41">
            <v>35781.050659999251</v>
          </cell>
          <cell r="CQ41">
            <v>52387.780000001192</v>
          </cell>
          <cell r="CR41">
            <v>613460.17862004042</v>
          </cell>
          <cell r="CS41">
            <v>43400.64999999851</v>
          </cell>
          <cell r="CT41">
            <v>26968.280000001192</v>
          </cell>
          <cell r="CU41">
            <v>34920.579599998891</v>
          </cell>
          <cell r="CV41">
            <v>39529.2517000027</v>
          </cell>
          <cell r="CW41">
            <v>28133.305000001565</v>
          </cell>
          <cell r="CX41">
            <v>38042.678319998085</v>
          </cell>
          <cell r="CY41">
            <v>121142.06000000238</v>
          </cell>
          <cell r="CZ41">
            <v>80823.95340000093</v>
          </cell>
          <cell r="DA41">
            <v>64906.451600000262</v>
          </cell>
          <cell r="DB41">
            <v>51898.37899999693</v>
          </cell>
          <cell r="DC41">
            <v>28784.519999999553</v>
          </cell>
          <cell r="DD41">
            <v>54910.070000000298</v>
          </cell>
          <cell r="DE41">
            <v>272919.71105998755</v>
          </cell>
          <cell r="DF41">
            <v>41687.5</v>
          </cell>
          <cell r="DG41">
            <v>30242.379999998957</v>
          </cell>
          <cell r="DH41">
            <v>-333776.28028000146</v>
          </cell>
          <cell r="DI41">
            <v>37764.605599999428</v>
          </cell>
          <cell r="DJ41">
            <v>19981.814659999683</v>
          </cell>
          <cell r="DK41">
            <v>38334.199199993163</v>
          </cell>
          <cell r="DL41">
            <v>133085.10308000445</v>
          </cell>
          <cell r="DM41">
            <v>77949.870000004768</v>
          </cell>
          <cell r="DN41">
            <v>78156.771919999272</v>
          </cell>
          <cell r="DO41">
            <v>54252.15000000596</v>
          </cell>
          <cell r="DP41">
            <v>35084.59960000217</v>
          </cell>
          <cell r="DQ41">
            <v>60156.99727999419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35617.887550000101</v>
          </cell>
          <cell r="G43">
            <v>35458.083199998364</v>
          </cell>
          <cell r="H43">
            <v>45974.709929997101</v>
          </cell>
          <cell r="I43">
            <v>23679.852749999613</v>
          </cell>
          <cell r="J43">
            <v>15285.017929999158</v>
          </cell>
          <cell r="K43">
            <v>21623.659360000864</v>
          </cell>
          <cell r="L43">
            <v>5262.5054000020027</v>
          </cell>
          <cell r="M43">
            <v>42104.054999999702</v>
          </cell>
          <cell r="N43">
            <v>30593.150000002235</v>
          </cell>
          <cell r="O43">
            <v>35412.431299999356</v>
          </cell>
          <cell r="P43">
            <v>35774.63000000082</v>
          </cell>
          <cell r="Q43">
            <v>-31529.575099997222</v>
          </cell>
          <cell r="R43">
            <v>485612.30071994662</v>
          </cell>
          <cell r="S43">
            <v>30067.339440001175</v>
          </cell>
          <cell r="T43">
            <v>39961.727199999616</v>
          </cell>
          <cell r="U43">
            <v>29136.369699997827</v>
          </cell>
          <cell r="V43">
            <v>26943.059399999678</v>
          </cell>
          <cell r="W43">
            <v>17122.307960001752</v>
          </cell>
          <cell r="X43">
            <v>27260.145599996671</v>
          </cell>
          <cell r="Y43">
            <v>107865.54240000248</v>
          </cell>
          <cell r="Z43">
            <v>46338.723200000823</v>
          </cell>
          <cell r="AA43">
            <v>46003.539999999106</v>
          </cell>
          <cell r="AB43">
            <v>32344.605819996446</v>
          </cell>
          <cell r="AC43">
            <v>28431.039999999106</v>
          </cell>
          <cell r="AD43">
            <v>54137.89999999851</v>
          </cell>
          <cell r="AE43">
            <v>477410.1457400322</v>
          </cell>
          <cell r="AF43">
            <v>17198.064800001681</v>
          </cell>
          <cell r="AG43">
            <v>41634.5</v>
          </cell>
          <cell r="AH43">
            <v>41286.908689999953</v>
          </cell>
          <cell r="AI43">
            <v>17157.20000000298</v>
          </cell>
          <cell r="AJ43">
            <v>25884.746200000867</v>
          </cell>
          <cell r="AK43">
            <v>18521.407800000161</v>
          </cell>
          <cell r="AL43">
            <v>113429.81004999578</v>
          </cell>
          <cell r="AM43">
            <v>52901.266800001264</v>
          </cell>
          <cell r="AN43">
            <v>31898.92139999941</v>
          </cell>
          <cell r="AO43">
            <v>48804.820000000298</v>
          </cell>
          <cell r="AP43">
            <v>23988.10000000149</v>
          </cell>
          <cell r="AQ43">
            <v>44704.39999999851</v>
          </cell>
          <cell r="AR43">
            <v>524404.60806000233</v>
          </cell>
          <cell r="AS43">
            <v>44877.019999999553</v>
          </cell>
          <cell r="AT43">
            <v>46722.197200002149</v>
          </cell>
          <cell r="AU43">
            <v>33924.771999999881</v>
          </cell>
          <cell r="AV43">
            <v>23093.797060001642</v>
          </cell>
          <cell r="AW43">
            <v>19195.359600001946</v>
          </cell>
          <cell r="AX43">
            <v>20736.875690000132</v>
          </cell>
          <cell r="AY43">
            <v>101489.48000000045</v>
          </cell>
          <cell r="AZ43">
            <v>57930.266960002482</v>
          </cell>
          <cell r="BA43">
            <v>54967.958749998361</v>
          </cell>
          <cell r="BB43">
            <v>47513.033600002527</v>
          </cell>
          <cell r="BC43">
            <v>22609.547199998051</v>
          </cell>
          <cell r="BD43">
            <v>51344.300000000745</v>
          </cell>
          <cell r="BE43">
            <v>583238.23952999711</v>
          </cell>
          <cell r="BF43">
            <v>47334.720000000671</v>
          </cell>
          <cell r="BG43">
            <v>44577.513749998063</v>
          </cell>
          <cell r="BH43">
            <v>36317.308250002563</v>
          </cell>
          <cell r="BI43">
            <v>29752.097399998456</v>
          </cell>
          <cell r="BJ43">
            <v>23751.461090000346</v>
          </cell>
          <cell r="BK43">
            <v>31751.990240000188</v>
          </cell>
          <cell r="BL43">
            <v>117460.87999999896</v>
          </cell>
          <cell r="BM43">
            <v>62920.428799998015</v>
          </cell>
          <cell r="BN43">
            <v>61365.460000000894</v>
          </cell>
          <cell r="BO43">
            <v>54076.959999997169</v>
          </cell>
          <cell r="BP43">
            <v>26423.199999999255</v>
          </cell>
          <cell r="BQ43">
            <v>47506.219999998808</v>
          </cell>
          <cell r="BR43">
            <v>558604.48633998632</v>
          </cell>
          <cell r="BS43">
            <v>32546.179999999702</v>
          </cell>
          <cell r="BT43">
            <v>38328.120000001043</v>
          </cell>
          <cell r="BU43">
            <v>24860.864360002801</v>
          </cell>
          <cell r="BV43">
            <v>34166.724440004677</v>
          </cell>
          <cell r="BW43">
            <v>20878.458360003307</v>
          </cell>
          <cell r="BX43">
            <v>29083.133400000632</v>
          </cell>
          <cell r="BY43">
            <v>123936.2338799946</v>
          </cell>
          <cell r="BZ43">
            <v>69009.010700002313</v>
          </cell>
          <cell r="CA43">
            <v>57085.511200003326</v>
          </cell>
          <cell r="CB43">
            <v>48366.420000001788</v>
          </cell>
          <cell r="CC43">
            <v>29473.830000001937</v>
          </cell>
          <cell r="CD43">
            <v>50870</v>
          </cell>
          <cell r="CE43">
            <v>603831.69792997837</v>
          </cell>
          <cell r="CF43">
            <v>44375.10000000149</v>
          </cell>
          <cell r="CG43">
            <v>39867.54999999702</v>
          </cell>
          <cell r="CH43">
            <v>26626.195899998769</v>
          </cell>
          <cell r="CI43">
            <v>35944.624199997634</v>
          </cell>
          <cell r="CJ43">
            <v>22150.523319998756</v>
          </cell>
          <cell r="CK43">
            <v>29290.808099996299</v>
          </cell>
          <cell r="CL43">
            <v>126502.09620000049</v>
          </cell>
          <cell r="CM43">
            <v>76479.249549996108</v>
          </cell>
          <cell r="CN43">
            <v>58149.519999999553</v>
          </cell>
          <cell r="CO43">
            <v>56277.199999999255</v>
          </cell>
          <cell r="CP43">
            <v>35781.050659999251</v>
          </cell>
          <cell r="CQ43">
            <v>52387.780000001192</v>
          </cell>
          <cell r="CR43">
            <v>613460.17862004042</v>
          </cell>
          <cell r="CS43">
            <v>43400.64999999851</v>
          </cell>
          <cell r="CT43">
            <v>26968.280000001192</v>
          </cell>
          <cell r="CU43">
            <v>34920.579599998891</v>
          </cell>
          <cell r="CV43">
            <v>39529.2517000027</v>
          </cell>
          <cell r="CW43">
            <v>28133.305000001565</v>
          </cell>
          <cell r="CX43">
            <v>38042.678319998085</v>
          </cell>
          <cell r="CY43">
            <v>121142.06000000238</v>
          </cell>
          <cell r="CZ43">
            <v>80823.95340000093</v>
          </cell>
          <cell r="DA43">
            <v>64906.451600000262</v>
          </cell>
          <cell r="DB43">
            <v>51898.37899999693</v>
          </cell>
          <cell r="DC43">
            <v>28784.519999999553</v>
          </cell>
          <cell r="DD43">
            <v>54910.070000000298</v>
          </cell>
          <cell r="DE43">
            <v>272919.71105998755</v>
          </cell>
          <cell r="DF43">
            <v>41687.5</v>
          </cell>
          <cell r="DG43">
            <v>30242.379999998957</v>
          </cell>
          <cell r="DH43">
            <v>-333776.28028000146</v>
          </cell>
          <cell r="DI43">
            <v>37764.605599999428</v>
          </cell>
          <cell r="DJ43">
            <v>19981.814659999683</v>
          </cell>
          <cell r="DK43">
            <v>38334.199199993163</v>
          </cell>
          <cell r="DL43">
            <v>133085.10308000445</v>
          </cell>
          <cell r="DM43">
            <v>77949.870000004768</v>
          </cell>
          <cell r="DN43">
            <v>78156.771919999272</v>
          </cell>
          <cell r="DO43">
            <v>54252.15000000596</v>
          </cell>
          <cell r="DP43">
            <v>35084.59960000217</v>
          </cell>
          <cell r="DQ43">
            <v>60156.99727999419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</row>
        <row r="178">
          <cell r="F178">
            <v>-3982.4370000000054</v>
          </cell>
          <cell r="G178">
            <v>-2230.8200000000652</v>
          </cell>
          <cell r="H178">
            <v>-10535.650000000023</v>
          </cell>
          <cell r="I178">
            <v>-815.11589999999705</v>
          </cell>
          <cell r="J178">
            <v>-14677.119999999995</v>
          </cell>
          <cell r="K178">
            <v>-17930.304999999702</v>
          </cell>
          <cell r="L178">
            <v>-1690.0179999999818</v>
          </cell>
          <cell r="M178">
            <v>-7629.7899999999208</v>
          </cell>
          <cell r="N178">
            <v>-2628.3650000000052</v>
          </cell>
          <cell r="O178">
            <v>-432.27499999999782</v>
          </cell>
          <cell r="P178">
            <v>-1411.7079999999842</v>
          </cell>
          <cell r="Q178">
            <v>8283.0900000000256</v>
          </cell>
          <cell r="R178">
            <v>-68131.053399999626</v>
          </cell>
          <cell r="S178">
            <v>-1468.5420000000086</v>
          </cell>
          <cell r="T178">
            <v>-18.650000000023283</v>
          </cell>
          <cell r="U178">
            <v>-6016.1499999999069</v>
          </cell>
          <cell r="V178">
            <v>-3340.5540000000183</v>
          </cell>
          <cell r="W178">
            <v>-15740.979999999981</v>
          </cell>
          <cell r="X178">
            <v>-18939.110000000102</v>
          </cell>
          <cell r="Y178">
            <v>-1917.7419999999984</v>
          </cell>
          <cell r="Z178">
            <v>-13048.899999999907</v>
          </cell>
          <cell r="AA178">
            <v>-4514.5224000000162</v>
          </cell>
          <cell r="AB178">
            <v>-2464.9619999999995</v>
          </cell>
          <cell r="AC178">
            <v>-314.28099999995902</v>
          </cell>
          <cell r="AD178">
            <v>-346.66000000000349</v>
          </cell>
          <cell r="AE178">
            <v>-51988.169565000571</v>
          </cell>
          <cell r="AF178">
            <v>-1052.700965</v>
          </cell>
          <cell r="AG178">
            <v>-1338.3600000000151</v>
          </cell>
          <cell r="AH178">
            <v>-7791.4100000000326</v>
          </cell>
          <cell r="AI178">
            <v>0</v>
          </cell>
          <cell r="AJ178">
            <v>-5994.890000000014</v>
          </cell>
          <cell r="AK178">
            <v>-11246.610000000102</v>
          </cell>
          <cell r="AL178">
            <v>-2619.7140000000072</v>
          </cell>
          <cell r="AM178">
            <v>-12404</v>
          </cell>
          <cell r="AN178">
            <v>-8244.2469999999739</v>
          </cell>
          <cell r="AO178">
            <v>0</v>
          </cell>
          <cell r="AP178">
            <v>-348.20960000000014</v>
          </cell>
          <cell r="AQ178">
            <v>-948.02800000000025</v>
          </cell>
          <cell r="AR178">
            <v>-68118.903400001116</v>
          </cell>
          <cell r="AS178">
            <v>-518.9984000000004</v>
          </cell>
          <cell r="AT178">
            <v>-515.21399999997811</v>
          </cell>
          <cell r="AU178">
            <v>-10042.75</v>
          </cell>
          <cell r="AV178">
            <v>-2464.3120000000054</v>
          </cell>
          <cell r="AW178">
            <v>-11434.989999999991</v>
          </cell>
          <cell r="AX178">
            <v>-18111.359999999986</v>
          </cell>
          <cell r="AY178">
            <v>-2128.7490000000107</v>
          </cell>
          <cell r="AZ178">
            <v>-16364.429999999935</v>
          </cell>
          <cell r="BA178">
            <v>-6538.1000000000349</v>
          </cell>
          <cell r="BB178">
            <v>0</v>
          </cell>
          <cell r="BC178">
            <v>0</v>
          </cell>
          <cell r="BD178">
            <v>0</v>
          </cell>
          <cell r="BE178">
            <v>-55005.357900000177</v>
          </cell>
          <cell r="BF178">
            <v>0</v>
          </cell>
          <cell r="BG178">
            <v>-1049.3199999999488</v>
          </cell>
          <cell r="BH178">
            <v>-10121.469999999972</v>
          </cell>
          <cell r="BI178">
            <v>-518.1620000000039</v>
          </cell>
          <cell r="BJ178">
            <v>-11513.689999999944</v>
          </cell>
          <cell r="BK178">
            <v>-9748.2600000000093</v>
          </cell>
          <cell r="BL178">
            <v>-836.10000000000582</v>
          </cell>
          <cell r="BM178">
            <v>-15108.850000000093</v>
          </cell>
          <cell r="BN178">
            <v>-5726.8753000000142</v>
          </cell>
          <cell r="BO178">
            <v>0</v>
          </cell>
          <cell r="BP178">
            <v>-382.63060000000041</v>
          </cell>
          <cell r="BQ178">
            <v>0</v>
          </cell>
          <cell r="BR178">
            <v>-45126.605600000359</v>
          </cell>
          <cell r="BS178">
            <v>0</v>
          </cell>
          <cell r="BT178">
            <v>-543.85999999998603</v>
          </cell>
          <cell r="BU178">
            <v>-4998.7600000000093</v>
          </cell>
          <cell r="BV178">
            <v>0</v>
          </cell>
          <cell r="BW178">
            <v>-9099.1899999999441</v>
          </cell>
          <cell r="BX178">
            <v>-11504.530000000028</v>
          </cell>
          <cell r="BY178">
            <v>-663.60000000003492</v>
          </cell>
          <cell r="BZ178">
            <v>-13732.139999999898</v>
          </cell>
          <cell r="CA178">
            <v>-3696.80799999999</v>
          </cell>
          <cell r="CB178">
            <v>0</v>
          </cell>
          <cell r="CC178">
            <v>-887.71759999999995</v>
          </cell>
          <cell r="CD178">
            <v>0</v>
          </cell>
          <cell r="CE178">
            <v>-73030.892999999225</v>
          </cell>
          <cell r="CF178">
            <v>0</v>
          </cell>
          <cell r="CG178">
            <v>-539.39000000001397</v>
          </cell>
          <cell r="CH178">
            <v>-13190.59999999986</v>
          </cell>
          <cell r="CI178">
            <v>-2619.3629999999976</v>
          </cell>
          <cell r="CJ178">
            <v>-13038.629999999888</v>
          </cell>
          <cell r="CK178">
            <v>-17177.050000000047</v>
          </cell>
          <cell r="CL178">
            <v>-334.79000000003725</v>
          </cell>
          <cell r="CM178">
            <v>-20846.939999999944</v>
          </cell>
          <cell r="CN178">
            <v>-5284.1299999999756</v>
          </cell>
          <cell r="CO178">
            <v>0</v>
          </cell>
          <cell r="CP178">
            <v>0</v>
          </cell>
          <cell r="CQ178">
            <v>0</v>
          </cell>
          <cell r="CR178">
            <v>-57012.694000000134</v>
          </cell>
          <cell r="CS178">
            <v>0</v>
          </cell>
          <cell r="CT178">
            <v>0</v>
          </cell>
          <cell r="CU178">
            <v>-8516.5399999998044</v>
          </cell>
          <cell r="CV178">
            <v>-1141.3619999999937</v>
          </cell>
          <cell r="CW178">
            <v>-10764.409999999916</v>
          </cell>
          <cell r="CX178">
            <v>-19935.880000000005</v>
          </cell>
          <cell r="CY178">
            <v>-1736.5899999999674</v>
          </cell>
          <cell r="CZ178">
            <v>-13176.000000000233</v>
          </cell>
          <cell r="DA178">
            <v>-1741.9119999999966</v>
          </cell>
          <cell r="DB178">
            <v>0</v>
          </cell>
          <cell r="DC178">
            <v>0</v>
          </cell>
          <cell r="DD178">
            <v>0</v>
          </cell>
          <cell r="DE178">
            <v>-58892.753000001423</v>
          </cell>
          <cell r="DF178">
            <v>-1776.7699999999968</v>
          </cell>
          <cell r="DG178">
            <v>0</v>
          </cell>
          <cell r="DH178">
            <v>-2541.640000000014</v>
          </cell>
          <cell r="DI178">
            <v>-1604.0750000000116</v>
          </cell>
          <cell r="DJ178">
            <v>-15003.090000000084</v>
          </cell>
          <cell r="DK178">
            <v>-14127.830000000075</v>
          </cell>
          <cell r="DL178">
            <v>-2736.460000000021</v>
          </cell>
          <cell r="DM178">
            <v>-13513.160000000149</v>
          </cell>
          <cell r="DN178">
            <v>-3946.7350000000006</v>
          </cell>
          <cell r="DO178">
            <v>0</v>
          </cell>
          <cell r="DP178">
            <v>-2989.2289999999921</v>
          </cell>
          <cell r="DQ178">
            <v>-653.76400000000012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-43623.799999999814</v>
          </cell>
          <cell r="G179">
            <v>-39037.299999999814</v>
          </cell>
          <cell r="H179">
            <v>-24641.299999999814</v>
          </cell>
          <cell r="I179">
            <v>-7935.820000000007</v>
          </cell>
          <cell r="J179">
            <v>-4069.4399999999441</v>
          </cell>
          <cell r="K179">
            <v>-3650.7750000000087</v>
          </cell>
          <cell r="L179">
            <v>-5550.4400000000023</v>
          </cell>
          <cell r="M179">
            <v>-24104.700000000186</v>
          </cell>
          <cell r="N179">
            <v>-17480.650000000023</v>
          </cell>
          <cell r="O179">
            <v>-34356.400000000373</v>
          </cell>
          <cell r="P179">
            <v>-40639.700000000186</v>
          </cell>
          <cell r="Q179">
            <v>-25353.899999999907</v>
          </cell>
          <cell r="R179">
            <v>-316475.26999999955</v>
          </cell>
          <cell r="S179">
            <v>-37208.299999999814</v>
          </cell>
          <cell r="T179">
            <v>-32362.40000000014</v>
          </cell>
          <cell r="U179">
            <v>-28726.400000000373</v>
          </cell>
          <cell r="V179">
            <v>-13279.900000000023</v>
          </cell>
          <cell r="W179">
            <v>-16859.5</v>
          </cell>
          <cell r="X179">
            <v>-6247.4699999999721</v>
          </cell>
          <cell r="Y179">
            <v>-14359.700000000012</v>
          </cell>
          <cell r="Z179">
            <v>-32354.5</v>
          </cell>
          <cell r="AA179">
            <v>-34832.100000000093</v>
          </cell>
          <cell r="AB179">
            <v>-31441.799999999814</v>
          </cell>
          <cell r="AC179">
            <v>-22405.699999999953</v>
          </cell>
          <cell r="AD179">
            <v>-46397.5</v>
          </cell>
          <cell r="AE179">
            <v>-327004.08500000089</v>
          </cell>
          <cell r="AF179">
            <v>-37020.599999999627</v>
          </cell>
          <cell r="AG179">
            <v>-33099.299999999814</v>
          </cell>
          <cell r="AH179">
            <v>-29262.200000000186</v>
          </cell>
          <cell r="AI179">
            <v>-7921.0299999999988</v>
          </cell>
          <cell r="AJ179">
            <v>-24565.899999999907</v>
          </cell>
          <cell r="AK179">
            <v>-3084.5149999999994</v>
          </cell>
          <cell r="AL179">
            <v>-42248.5</v>
          </cell>
          <cell r="AM179">
            <v>-27657</v>
          </cell>
          <cell r="AN179">
            <v>-37288.700000000186</v>
          </cell>
          <cell r="AO179">
            <v>-38688.200000000186</v>
          </cell>
          <cell r="AP179">
            <v>-17002.739999999991</v>
          </cell>
          <cell r="AQ179">
            <v>-29165.400000000373</v>
          </cell>
          <cell r="AR179">
            <v>-323541.60999999568</v>
          </cell>
          <cell r="AS179">
            <v>-30291.799999999814</v>
          </cell>
          <cell r="AT179">
            <v>-34359.400000000373</v>
          </cell>
          <cell r="AU179">
            <v>-38738</v>
          </cell>
          <cell r="AV179">
            <v>-9634.25</v>
          </cell>
          <cell r="AW179">
            <v>-14898.099999999977</v>
          </cell>
          <cell r="AX179">
            <v>-5275.0599999999977</v>
          </cell>
          <cell r="AY179">
            <v>-58637.5</v>
          </cell>
          <cell r="AZ179">
            <v>-13871.5</v>
          </cell>
          <cell r="BA179">
            <v>-30606.799999999814</v>
          </cell>
          <cell r="BB179">
            <v>-40457.400000000373</v>
          </cell>
          <cell r="BC179">
            <v>-11965</v>
          </cell>
          <cell r="BD179">
            <v>-34806.799999999814</v>
          </cell>
          <cell r="BE179">
            <v>-309579.44000000507</v>
          </cell>
          <cell r="BF179">
            <v>-29424.799999999814</v>
          </cell>
          <cell r="BG179">
            <v>-34689.700000000186</v>
          </cell>
          <cell r="BH179">
            <v>-28563.700000000186</v>
          </cell>
          <cell r="BI179">
            <v>-9505.960000000021</v>
          </cell>
          <cell r="BJ179">
            <v>-18964.239999999991</v>
          </cell>
          <cell r="BK179">
            <v>-5037.2399999999907</v>
          </cell>
          <cell r="BL179">
            <v>-49648.299999999814</v>
          </cell>
          <cell r="BM179">
            <v>-32595</v>
          </cell>
          <cell r="BN179">
            <v>-29100.90000000014</v>
          </cell>
          <cell r="BO179">
            <v>-21426</v>
          </cell>
          <cell r="BP179">
            <v>-18574.79999999993</v>
          </cell>
          <cell r="BQ179">
            <v>-32048.799999999814</v>
          </cell>
          <cell r="BR179">
            <v>-344415.20000000298</v>
          </cell>
          <cell r="BS179">
            <v>-36788.299999999814</v>
          </cell>
          <cell r="BT179">
            <v>-28762.899999999907</v>
          </cell>
          <cell r="BU179">
            <v>-22643.09999999986</v>
          </cell>
          <cell r="BV179">
            <v>-9992.5199999999895</v>
          </cell>
          <cell r="BW179">
            <v>-12257.800000000047</v>
          </cell>
          <cell r="BX179">
            <v>-5998.3799999999464</v>
          </cell>
          <cell r="BY179">
            <v>-45878.700000000186</v>
          </cell>
          <cell r="BZ179">
            <v>-38833.5</v>
          </cell>
          <cell r="CA179">
            <v>-43248.400000000373</v>
          </cell>
          <cell r="CB179">
            <v>-42108.799999999814</v>
          </cell>
          <cell r="CC179">
            <v>-24559.600000000093</v>
          </cell>
          <cell r="CD179">
            <v>-33343.200000000186</v>
          </cell>
          <cell r="CE179">
            <v>-396849.04000000656</v>
          </cell>
          <cell r="CF179">
            <v>-52456.5</v>
          </cell>
          <cell r="CG179">
            <v>-24613.5</v>
          </cell>
          <cell r="CH179">
            <v>-23782.5</v>
          </cell>
          <cell r="CI179">
            <v>-19477.639999999898</v>
          </cell>
          <cell r="CJ179">
            <v>-13051.360000000102</v>
          </cell>
          <cell r="CK179">
            <v>-5922.640000000014</v>
          </cell>
          <cell r="CL179">
            <v>-58514.700000000186</v>
          </cell>
          <cell r="CM179">
            <v>-33666.5</v>
          </cell>
          <cell r="CN179">
            <v>-56705.799999999814</v>
          </cell>
          <cell r="CO179">
            <v>-46287.299999999814</v>
          </cell>
          <cell r="CP179">
            <v>-26204.600000000093</v>
          </cell>
          <cell r="CQ179">
            <v>-36166</v>
          </cell>
          <cell r="CR179">
            <v>-510629.5</v>
          </cell>
          <cell r="CS179">
            <v>-64883.5</v>
          </cell>
          <cell r="CT179">
            <v>-48580.299999999814</v>
          </cell>
          <cell r="CU179">
            <v>-39669.700000000186</v>
          </cell>
          <cell r="CV179">
            <v>-26383</v>
          </cell>
          <cell r="CW179">
            <v>-24117</v>
          </cell>
          <cell r="CX179">
            <v>-12278.5</v>
          </cell>
          <cell r="CY179">
            <v>-72093.5</v>
          </cell>
          <cell r="CZ179">
            <v>-53839</v>
          </cell>
          <cell r="DA179">
            <v>-52938</v>
          </cell>
          <cell r="DB179">
            <v>-47967</v>
          </cell>
          <cell r="DC179">
            <v>-17709.699999999953</v>
          </cell>
          <cell r="DD179">
            <v>-50170.299999999814</v>
          </cell>
          <cell r="DE179">
            <v>-464157.29999999702</v>
          </cell>
          <cell r="DF179">
            <v>-53605.799999999814</v>
          </cell>
          <cell r="DG179">
            <v>-40275.600000000093</v>
          </cell>
          <cell r="DH179">
            <v>7172.5999999998603</v>
          </cell>
          <cell r="DI179">
            <v>-15734.120000000112</v>
          </cell>
          <cell r="DJ179">
            <v>-21537.5</v>
          </cell>
          <cell r="DK179">
            <v>-10364.180000000051</v>
          </cell>
          <cell r="DL179">
            <v>-74351.5</v>
          </cell>
          <cell r="DM179">
            <v>-76854</v>
          </cell>
          <cell r="DN179">
            <v>-52527.5</v>
          </cell>
          <cell r="DO179">
            <v>-55686</v>
          </cell>
          <cell r="DP179">
            <v>-24293.90000000014</v>
          </cell>
          <cell r="DQ179">
            <v>-46099.799999999814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-46905</v>
          </cell>
          <cell r="G180">
            <v>-35758</v>
          </cell>
          <cell r="H180">
            <v>-73273</v>
          </cell>
          <cell r="I180">
            <v>-31729</v>
          </cell>
          <cell r="J180">
            <v>-90594</v>
          </cell>
          <cell r="K180">
            <v>-89609</v>
          </cell>
          <cell r="L180">
            <v>-50664</v>
          </cell>
          <cell r="M180">
            <v>-135737</v>
          </cell>
          <cell r="N180">
            <v>-57060.5</v>
          </cell>
          <cell r="O180">
            <v>-24569.299999999814</v>
          </cell>
          <cell r="P180">
            <v>-27701</v>
          </cell>
          <cell r="Q180">
            <v>38855.5</v>
          </cell>
          <cell r="R180">
            <v>-819885.09999999404</v>
          </cell>
          <cell r="S180">
            <v>-29943</v>
          </cell>
          <cell r="T180">
            <v>-13898.599999999627</v>
          </cell>
          <cell r="U180">
            <v>-70306</v>
          </cell>
          <cell r="V180">
            <v>-38244.299999999814</v>
          </cell>
          <cell r="W180">
            <v>-102472</v>
          </cell>
          <cell r="X180">
            <v>-123291</v>
          </cell>
          <cell r="Y180">
            <v>-94314.5</v>
          </cell>
          <cell r="Z180">
            <v>-165352</v>
          </cell>
          <cell r="AA180">
            <v>-66826</v>
          </cell>
          <cell r="AB180">
            <v>-46553.5</v>
          </cell>
          <cell r="AC180">
            <v>-26585.700000000186</v>
          </cell>
          <cell r="AD180">
            <v>-42098.5</v>
          </cell>
          <cell r="AE180">
            <v>-756929.70000001788</v>
          </cell>
          <cell r="AF180">
            <v>-42690.5</v>
          </cell>
          <cell r="AG180">
            <v>-18418</v>
          </cell>
          <cell r="AH180">
            <v>-63700.5</v>
          </cell>
          <cell r="AI180">
            <v>-18929.600000000093</v>
          </cell>
          <cell r="AJ180">
            <v>-97070</v>
          </cell>
          <cell r="AK180">
            <v>-84567.5</v>
          </cell>
          <cell r="AL180">
            <v>-105544</v>
          </cell>
          <cell r="AM180">
            <v>-174938</v>
          </cell>
          <cell r="AN180">
            <v>-69804</v>
          </cell>
          <cell r="AO180">
            <v>-29408.700000000186</v>
          </cell>
          <cell r="AP180">
            <v>-23522.100000000093</v>
          </cell>
          <cell r="AQ180">
            <v>-28336.799999999814</v>
          </cell>
          <cell r="AR180">
            <v>-727859.09999999404</v>
          </cell>
          <cell r="AS180">
            <v>-22239.599999999627</v>
          </cell>
          <cell r="AT180">
            <v>-23424.600000000093</v>
          </cell>
          <cell r="AU180">
            <v>-70354</v>
          </cell>
          <cell r="AV180">
            <v>-24926.799999999814</v>
          </cell>
          <cell r="AW180">
            <v>-100745</v>
          </cell>
          <cell r="AX180">
            <v>-75551</v>
          </cell>
          <cell r="AY180">
            <v>-74050.5</v>
          </cell>
          <cell r="AZ180">
            <v>-202556</v>
          </cell>
          <cell r="BA180">
            <v>-56491</v>
          </cell>
          <cell r="BB180">
            <v>-35795.5</v>
          </cell>
          <cell r="BC180">
            <v>-22372.899999999907</v>
          </cell>
          <cell r="BD180">
            <v>-19352.200000000186</v>
          </cell>
          <cell r="BE180">
            <v>-694296.4999999851</v>
          </cell>
          <cell r="BF180">
            <v>-24663.200000000186</v>
          </cell>
          <cell r="BG180">
            <v>-32876</v>
          </cell>
          <cell r="BH180">
            <v>-72884.5</v>
          </cell>
          <cell r="BI180">
            <v>28742.300000000047</v>
          </cell>
          <cell r="BJ180">
            <v>-90420</v>
          </cell>
          <cell r="BK180">
            <v>-74445</v>
          </cell>
          <cell r="BL180">
            <v>-72734</v>
          </cell>
          <cell r="BM180">
            <v>-186264</v>
          </cell>
          <cell r="BN180">
            <v>-64114</v>
          </cell>
          <cell r="BO180">
            <v>-45161</v>
          </cell>
          <cell r="BP180">
            <v>-22920.600000000093</v>
          </cell>
          <cell r="BQ180">
            <v>-36556.5</v>
          </cell>
          <cell r="BR180">
            <v>-681816.26000000536</v>
          </cell>
          <cell r="BS180">
            <v>-22949.100000000093</v>
          </cell>
          <cell r="BT180">
            <v>-34291.299999999814</v>
          </cell>
          <cell r="BU180">
            <v>-59950.5</v>
          </cell>
          <cell r="BV180">
            <v>-29947</v>
          </cell>
          <cell r="BW180">
            <v>-89429</v>
          </cell>
          <cell r="BX180">
            <v>-41258.5</v>
          </cell>
          <cell r="BY180">
            <v>-80103</v>
          </cell>
          <cell r="BZ180">
            <v>-174830</v>
          </cell>
          <cell r="CA180">
            <v>-58364</v>
          </cell>
          <cell r="CB180">
            <v>-41759.200000000186</v>
          </cell>
          <cell r="CC180">
            <v>-17668.060000000056</v>
          </cell>
          <cell r="CD180">
            <v>-31266.600000000093</v>
          </cell>
          <cell r="CE180">
            <v>-698239.40000002086</v>
          </cell>
          <cell r="CF180">
            <v>-20497.299999999814</v>
          </cell>
          <cell r="CG180">
            <v>-22001.200000000186</v>
          </cell>
          <cell r="CH180">
            <v>-66700.5</v>
          </cell>
          <cell r="CI180">
            <v>-39526</v>
          </cell>
          <cell r="CJ180">
            <v>-96952</v>
          </cell>
          <cell r="CK180">
            <v>-46889.700000000186</v>
          </cell>
          <cell r="CL180">
            <v>-79535</v>
          </cell>
          <cell r="CM180">
            <v>-180402</v>
          </cell>
          <cell r="CN180">
            <v>-47653</v>
          </cell>
          <cell r="CO180">
            <v>-43396</v>
          </cell>
          <cell r="CP180">
            <v>-20625.399999999907</v>
          </cell>
          <cell r="CQ180">
            <v>-34061.299999999814</v>
          </cell>
          <cell r="CR180">
            <v>-700041.09999999404</v>
          </cell>
          <cell r="CS180">
            <v>-28733.5</v>
          </cell>
          <cell r="CT180">
            <v>-19257</v>
          </cell>
          <cell r="CU180">
            <v>-62782.5</v>
          </cell>
          <cell r="CV180">
            <v>-36899</v>
          </cell>
          <cell r="CW180">
            <v>-94448</v>
          </cell>
          <cell r="CX180">
            <v>-50375</v>
          </cell>
          <cell r="CY180">
            <v>-68218</v>
          </cell>
          <cell r="CZ180">
            <v>-166590</v>
          </cell>
          <cell r="DA180">
            <v>-58193</v>
          </cell>
          <cell r="DB180">
            <v>-42449</v>
          </cell>
          <cell r="DC180">
            <v>-43720.5</v>
          </cell>
          <cell r="DD180">
            <v>-28375.600000000093</v>
          </cell>
          <cell r="DE180">
            <v>-375471.39999999106</v>
          </cell>
          <cell r="DF180">
            <v>-28015.700000000186</v>
          </cell>
          <cell r="DG180">
            <v>-10345</v>
          </cell>
          <cell r="DH180">
            <v>246607</v>
          </cell>
          <cell r="DI180">
            <v>-43617.5</v>
          </cell>
          <cell r="DJ180">
            <v>-92357</v>
          </cell>
          <cell r="DK180">
            <v>-48215</v>
          </cell>
          <cell r="DL180">
            <v>-61500</v>
          </cell>
          <cell r="DM180">
            <v>-190972</v>
          </cell>
          <cell r="DN180">
            <v>-65881.5</v>
          </cell>
          <cell r="DO180">
            <v>-36396.700000000186</v>
          </cell>
          <cell r="DP180">
            <v>-22496.199999999953</v>
          </cell>
          <cell r="DQ180">
            <v>-22281.800000000047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-20541.5</v>
          </cell>
          <cell r="G181">
            <v>-19587</v>
          </cell>
          <cell r="H181">
            <v>-11057.274999999907</v>
          </cell>
          <cell r="I181">
            <v>-7772.7999999999884</v>
          </cell>
          <cell r="J181">
            <v>-6197.4400000000023</v>
          </cell>
          <cell r="K181">
            <v>-1941.8500000000058</v>
          </cell>
          <cell r="L181">
            <v>-229.70017999999999</v>
          </cell>
          <cell r="M181">
            <v>-7078.9739999999292</v>
          </cell>
          <cell r="N181">
            <v>-5545.7600000000093</v>
          </cell>
          <cell r="O181">
            <v>-13657.177999999956</v>
          </cell>
          <cell r="P181">
            <v>-16537.364999999991</v>
          </cell>
          <cell r="Q181">
            <v>-15697.263799999841</v>
          </cell>
          <cell r="R181">
            <v>-136489.64760000259</v>
          </cell>
          <cell r="S181">
            <v>-20047.016999999993</v>
          </cell>
          <cell r="T181">
            <v>-15813.898900000146</v>
          </cell>
          <cell r="U181">
            <v>-8021.8449999999721</v>
          </cell>
          <cell r="V181">
            <v>-8968.3399999999674</v>
          </cell>
          <cell r="W181">
            <v>-6217.2797000000719</v>
          </cell>
          <cell r="X181">
            <v>-4468.2799999999988</v>
          </cell>
          <cell r="Y181">
            <v>-1122.507999999998</v>
          </cell>
          <cell r="Z181">
            <v>-10540.439999999944</v>
          </cell>
          <cell r="AA181">
            <v>-13223.391999999993</v>
          </cell>
          <cell r="AB181">
            <v>-7817.8540000001667</v>
          </cell>
          <cell r="AC181">
            <v>-14513.600000000093</v>
          </cell>
          <cell r="AD181">
            <v>-25735.193000000436</v>
          </cell>
          <cell r="AE181">
            <v>-145678.95390000194</v>
          </cell>
          <cell r="AF181">
            <v>-28595.184000000358</v>
          </cell>
          <cell r="AG181">
            <v>-20816.384599999757</v>
          </cell>
          <cell r="AH181">
            <v>-13794.055999999866</v>
          </cell>
          <cell r="AI181">
            <v>-7649.0300000000279</v>
          </cell>
          <cell r="AJ181">
            <v>-14184.400000000023</v>
          </cell>
          <cell r="AK181">
            <v>-3562.7400000000198</v>
          </cell>
          <cell r="AL181">
            <v>-2928.5400000000081</v>
          </cell>
          <cell r="AM181">
            <v>-10595.699999999953</v>
          </cell>
          <cell r="AN181">
            <v>-7415.5300000000279</v>
          </cell>
          <cell r="AO181">
            <v>-10171.381999999983</v>
          </cell>
          <cell r="AP181">
            <v>-11239.907299999963</v>
          </cell>
          <cell r="AQ181">
            <v>-14726.09999999986</v>
          </cell>
          <cell r="AR181">
            <v>-168137.68060000055</v>
          </cell>
          <cell r="AS181">
            <v>-20952.300000000047</v>
          </cell>
          <cell r="AT181">
            <v>-24191.516100000124</v>
          </cell>
          <cell r="AU181">
            <v>-14687.654000000563</v>
          </cell>
          <cell r="AV181">
            <v>-7161.7199999999721</v>
          </cell>
          <cell r="AW181">
            <v>-10215.239999999991</v>
          </cell>
          <cell r="AX181">
            <v>-6886.7699999999895</v>
          </cell>
          <cell r="AY181">
            <v>-5788.6645000000135</v>
          </cell>
          <cell r="AZ181">
            <v>-21657.663000000175</v>
          </cell>
          <cell r="BA181">
            <v>-12483.031000000075</v>
          </cell>
          <cell r="BB181">
            <v>-10705.238999999943</v>
          </cell>
          <cell r="BC181">
            <v>-13720.379999999888</v>
          </cell>
          <cell r="BD181">
            <v>-19687.502999999793</v>
          </cell>
          <cell r="BE181">
            <v>-189023.8113000039</v>
          </cell>
          <cell r="BF181">
            <v>-23637.110999999801</v>
          </cell>
          <cell r="BG181">
            <v>-25883.928000000305</v>
          </cell>
          <cell r="BH181">
            <v>-19585.856000000145</v>
          </cell>
          <cell r="BI181">
            <v>-9042.1200000001118</v>
          </cell>
          <cell r="BJ181">
            <v>-9212.1853000000119</v>
          </cell>
          <cell r="BK181">
            <v>-12432.564000000071</v>
          </cell>
          <cell r="BL181">
            <v>-8998.9349999999686</v>
          </cell>
          <cell r="BM181">
            <v>-10512.781000000192</v>
          </cell>
          <cell r="BN181">
            <v>-20771.915000000037</v>
          </cell>
          <cell r="BO181">
            <v>-13244.525999999954</v>
          </cell>
          <cell r="BP181">
            <v>-10995.689999999944</v>
          </cell>
          <cell r="BQ181">
            <v>-24706.199999999953</v>
          </cell>
          <cell r="BR181">
            <v>-192843.18969999626</v>
          </cell>
          <cell r="BS181">
            <v>-37731.074999999953</v>
          </cell>
          <cell r="BT181">
            <v>-20892.953999999911</v>
          </cell>
          <cell r="BU181">
            <v>-14798.579999999842</v>
          </cell>
          <cell r="BV181">
            <v>-303.73000000003958</v>
          </cell>
          <cell r="BW181">
            <v>-12084.454200000037</v>
          </cell>
          <cell r="BX181">
            <v>-7124.6300000000047</v>
          </cell>
          <cell r="BY181">
            <v>-13317.099999999977</v>
          </cell>
          <cell r="BZ181">
            <v>-11867.83200000017</v>
          </cell>
          <cell r="CA181">
            <v>-17549.202000000048</v>
          </cell>
          <cell r="CB181">
            <v>-16382.399999999907</v>
          </cell>
          <cell r="CC181">
            <v>-11650.322500000009</v>
          </cell>
          <cell r="CD181">
            <v>-29140.909999999916</v>
          </cell>
          <cell r="CE181">
            <v>-208946.77199999988</v>
          </cell>
          <cell r="CF181">
            <v>-22406.939999999944</v>
          </cell>
          <cell r="CG181">
            <v>-19331.348699999973</v>
          </cell>
          <cell r="CH181">
            <v>-17368.983000000007</v>
          </cell>
          <cell r="CI181">
            <v>-10821.699999999953</v>
          </cell>
          <cell r="CJ181">
            <v>-12617.835500000045</v>
          </cell>
          <cell r="CK181">
            <v>-10373.835799999943</v>
          </cell>
          <cell r="CL181">
            <v>-5425.4060000000172</v>
          </cell>
          <cell r="CM181">
            <v>-19400.344999999972</v>
          </cell>
          <cell r="CN181">
            <v>-25196.17799999984</v>
          </cell>
          <cell r="CO181">
            <v>-14086.09999999986</v>
          </cell>
          <cell r="CP181">
            <v>-18676.899999999907</v>
          </cell>
          <cell r="CQ181">
            <v>-33241.200000000186</v>
          </cell>
          <cell r="CR181">
            <v>-240454.25190000236</v>
          </cell>
          <cell r="CS181">
            <v>-25710.99199999962</v>
          </cell>
          <cell r="CT181">
            <v>-28292.252000000095</v>
          </cell>
          <cell r="CU181">
            <v>-16210.087999999989</v>
          </cell>
          <cell r="CV181">
            <v>-19455.799999999814</v>
          </cell>
          <cell r="CW181">
            <v>-11720.335900000064</v>
          </cell>
          <cell r="CX181">
            <v>-9929.25</v>
          </cell>
          <cell r="CY181">
            <v>-16827.530999999959</v>
          </cell>
          <cell r="CZ181">
            <v>-19466.730000000447</v>
          </cell>
          <cell r="DA181">
            <v>-24155.024999999674</v>
          </cell>
          <cell r="DB181">
            <v>-18628.399999999907</v>
          </cell>
          <cell r="DC181">
            <v>-16276.40000000014</v>
          </cell>
          <cell r="DD181">
            <v>-33781.448000000324</v>
          </cell>
          <cell r="DE181">
            <v>-179782.28120000288</v>
          </cell>
          <cell r="DF181">
            <v>-29269.993999999948</v>
          </cell>
          <cell r="DG181">
            <v>-20278</v>
          </cell>
          <cell r="DH181">
            <v>18351.998099999968</v>
          </cell>
          <cell r="DI181">
            <v>-14003.699999999953</v>
          </cell>
          <cell r="DJ181">
            <v>-12588.949999999953</v>
          </cell>
          <cell r="DK181">
            <v>-9161</v>
          </cell>
          <cell r="DL181">
            <v>-14281.419999999925</v>
          </cell>
          <cell r="DM181">
            <v>-8143.9290000000037</v>
          </cell>
          <cell r="DN181">
            <v>-20303</v>
          </cell>
          <cell r="DO181">
            <v>-23826.41100000008</v>
          </cell>
          <cell r="DP181">
            <v>-21764.902299999958</v>
          </cell>
          <cell r="DQ181">
            <v>-24512.972999999765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-806.31999999999971</v>
          </cell>
          <cell r="G182">
            <v>-299.83499999999913</v>
          </cell>
          <cell r="H182">
            <v>-456.90499999999884</v>
          </cell>
          <cell r="I182">
            <v>0</v>
          </cell>
          <cell r="J182">
            <v>0</v>
          </cell>
          <cell r="K182">
            <v>0</v>
          </cell>
          <cell r="L182">
            <v>331.30500000000029</v>
          </cell>
          <cell r="M182">
            <v>-215.12000000000262</v>
          </cell>
          <cell r="N182">
            <v>-145.62900000000081</v>
          </cell>
          <cell r="O182">
            <v>-373.04099999999744</v>
          </cell>
          <cell r="P182">
            <v>-350.00800000000163</v>
          </cell>
          <cell r="Q182">
            <v>-45.385999999998603</v>
          </cell>
          <cell r="R182">
            <v>-5161.9343999999983</v>
          </cell>
          <cell r="S182">
            <v>-826.95300000000134</v>
          </cell>
          <cell r="T182">
            <v>-395.24800000000323</v>
          </cell>
          <cell r="U182">
            <v>-249.60600000000341</v>
          </cell>
          <cell r="V182">
            <v>0</v>
          </cell>
          <cell r="W182">
            <v>-73.481400000000122</v>
          </cell>
          <cell r="X182">
            <v>0</v>
          </cell>
          <cell r="Y182">
            <v>-503.21199999999953</v>
          </cell>
          <cell r="Z182">
            <v>-1146.2760000000053</v>
          </cell>
          <cell r="AA182">
            <v>-517.06999999999971</v>
          </cell>
          <cell r="AB182">
            <v>-426.58599999999933</v>
          </cell>
          <cell r="AC182">
            <v>-274.52499999999964</v>
          </cell>
          <cell r="AD182">
            <v>-748.97699999999895</v>
          </cell>
          <cell r="AE182">
            <v>-2970.4729999999981</v>
          </cell>
          <cell r="AF182">
            <v>-277.31299999999828</v>
          </cell>
          <cell r="AG182">
            <v>-568.26299999999901</v>
          </cell>
          <cell r="AH182">
            <v>-279.80799999999726</v>
          </cell>
          <cell r="AI182">
            <v>0</v>
          </cell>
          <cell r="AJ182">
            <v>0</v>
          </cell>
          <cell r="AK182">
            <v>0</v>
          </cell>
          <cell r="AL182">
            <v>-408.51799999999639</v>
          </cell>
          <cell r="AM182">
            <v>0</v>
          </cell>
          <cell r="AN182">
            <v>-921.94599999999991</v>
          </cell>
          <cell r="AO182">
            <v>-153.6820000000007</v>
          </cell>
          <cell r="AP182">
            <v>0</v>
          </cell>
          <cell r="AQ182">
            <v>-360.9429999999993</v>
          </cell>
          <cell r="AR182">
            <v>-3557.8143000000273</v>
          </cell>
          <cell r="AS182">
            <v>-176.22400000000198</v>
          </cell>
          <cell r="AT182">
            <v>-814.03399999999965</v>
          </cell>
          <cell r="AU182">
            <v>-56.94999999999709</v>
          </cell>
          <cell r="AV182">
            <v>-45.951699999999619</v>
          </cell>
          <cell r="AW182">
            <v>-452.42900000000009</v>
          </cell>
          <cell r="AX182">
            <v>0</v>
          </cell>
          <cell r="AY182">
            <v>-745.69000000000233</v>
          </cell>
          <cell r="AZ182">
            <v>-157.11699999999837</v>
          </cell>
          <cell r="BA182">
            <v>-636.71299999999974</v>
          </cell>
          <cell r="BB182">
            <v>-265.10499999999956</v>
          </cell>
          <cell r="BC182">
            <v>-5.2656000000001768</v>
          </cell>
          <cell r="BD182">
            <v>-202.33500000000276</v>
          </cell>
          <cell r="BE182">
            <v>-3264.2370000000519</v>
          </cell>
          <cell r="BF182">
            <v>-628.80299999999988</v>
          </cell>
          <cell r="BG182">
            <v>-851.21899999999732</v>
          </cell>
          <cell r="BH182">
            <v>-366.19300000000294</v>
          </cell>
          <cell r="BI182">
            <v>0</v>
          </cell>
          <cell r="BJ182">
            <v>0</v>
          </cell>
          <cell r="BK182">
            <v>0</v>
          </cell>
          <cell r="BL182">
            <v>-216.84600000000501</v>
          </cell>
          <cell r="BM182">
            <v>-76.894000000000233</v>
          </cell>
          <cell r="BN182">
            <v>-715.42199999999866</v>
          </cell>
          <cell r="BO182">
            <v>-235.38299999999799</v>
          </cell>
          <cell r="BP182">
            <v>-47.289999999999964</v>
          </cell>
          <cell r="BQ182">
            <v>-126.18699999999808</v>
          </cell>
          <cell r="BR182">
            <v>-2374.3797000000195</v>
          </cell>
          <cell r="BS182">
            <v>0</v>
          </cell>
          <cell r="BT182">
            <v>-444.65200000000186</v>
          </cell>
          <cell r="BU182">
            <v>-209.06099999999969</v>
          </cell>
          <cell r="BV182">
            <v>0</v>
          </cell>
          <cell r="BW182">
            <v>-53.220699999999852</v>
          </cell>
          <cell r="BX182">
            <v>0</v>
          </cell>
          <cell r="BY182">
            <v>-655.47999999999593</v>
          </cell>
          <cell r="BZ182">
            <v>-529.16000000000349</v>
          </cell>
          <cell r="CA182">
            <v>-79.359000000000378</v>
          </cell>
          <cell r="CB182">
            <v>-311.46700000000055</v>
          </cell>
          <cell r="CC182">
            <v>0</v>
          </cell>
          <cell r="CD182">
            <v>-91.979999999999563</v>
          </cell>
          <cell r="CE182">
            <v>-5384.742900000012</v>
          </cell>
          <cell r="CF182">
            <v>-562.35199999999895</v>
          </cell>
          <cell r="CG182">
            <v>-111.03400000000147</v>
          </cell>
          <cell r="CH182">
            <v>-546.53800000000047</v>
          </cell>
          <cell r="CI182">
            <v>-211.50500000000011</v>
          </cell>
          <cell r="CJ182">
            <v>-129.15189999999984</v>
          </cell>
          <cell r="CK182">
            <v>0</v>
          </cell>
          <cell r="CL182">
            <v>-1374.8399999999965</v>
          </cell>
          <cell r="CM182">
            <v>-544.25</v>
          </cell>
          <cell r="CN182">
            <v>-1214.1039999999994</v>
          </cell>
          <cell r="CO182">
            <v>0</v>
          </cell>
          <cell r="CP182">
            <v>0</v>
          </cell>
          <cell r="CQ182">
            <v>-690.96800000000076</v>
          </cell>
          <cell r="CR182">
            <v>-5508.9584000000614</v>
          </cell>
          <cell r="CS182">
            <v>-338.85900000000038</v>
          </cell>
          <cell r="CT182">
            <v>-356.97000000000116</v>
          </cell>
          <cell r="CU182">
            <v>-703.28199999999924</v>
          </cell>
          <cell r="CV182">
            <v>-537.11740000000009</v>
          </cell>
          <cell r="CW182">
            <v>-62.408999999999651</v>
          </cell>
          <cell r="CX182">
            <v>0</v>
          </cell>
          <cell r="CY182">
            <v>-860.48999999999796</v>
          </cell>
          <cell r="CZ182">
            <v>-1535.4100000000035</v>
          </cell>
          <cell r="DA182">
            <v>-574.01699999999983</v>
          </cell>
          <cell r="DB182">
            <v>57.807000000000698</v>
          </cell>
          <cell r="DC182">
            <v>-170.16200000000026</v>
          </cell>
          <cell r="DD182">
            <v>-428.04899999999907</v>
          </cell>
          <cell r="DE182">
            <v>-6014.7859999999055</v>
          </cell>
          <cell r="DF182">
            <v>-250.67399999999907</v>
          </cell>
          <cell r="DG182">
            <v>0</v>
          </cell>
          <cell r="DH182">
            <v>0</v>
          </cell>
          <cell r="DI182">
            <v>-225.4350000000004</v>
          </cell>
          <cell r="DJ182">
            <v>0</v>
          </cell>
          <cell r="DK182">
            <v>0</v>
          </cell>
          <cell r="DL182">
            <v>-784.56999999999243</v>
          </cell>
          <cell r="DM182">
            <v>-2407.6239999999962</v>
          </cell>
          <cell r="DN182">
            <v>-464.66400000000431</v>
          </cell>
          <cell r="DO182">
            <v>-844.46199999999953</v>
          </cell>
          <cell r="DP182">
            <v>-645.95399999999972</v>
          </cell>
          <cell r="DQ182">
            <v>-391.40299999999843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-115859.05700000003</v>
          </cell>
          <cell r="G187">
            <v>-96912.955000001937</v>
          </cell>
          <cell r="H187">
            <v>-119964.12999999896</v>
          </cell>
          <cell r="I187">
            <v>-48252.735899999738</v>
          </cell>
          <cell r="J187">
            <v>-115538.00000000186</v>
          </cell>
          <cell r="K187">
            <v>-113131.93000000156</v>
          </cell>
          <cell r="L187">
            <v>-57802.853180000558</v>
          </cell>
          <cell r="M187">
            <v>-174765.58399999887</v>
          </cell>
          <cell r="N187">
            <v>-82860.903999999166</v>
          </cell>
          <cell r="O187">
            <v>-73388.194000001065</v>
          </cell>
          <cell r="P187">
            <v>-86639.781000000425</v>
          </cell>
          <cell r="Q187">
            <v>6042.0401999996975</v>
          </cell>
          <cell r="R187">
            <v>-1346143.005400002</v>
          </cell>
          <cell r="S187">
            <v>-89493.811999998987</v>
          </cell>
          <cell r="T187">
            <v>-62488.796899998561</v>
          </cell>
          <cell r="U187">
            <v>-113320.00100000016</v>
          </cell>
          <cell r="V187">
            <v>-63833.094000000507</v>
          </cell>
          <cell r="W187">
            <v>-141363.24110000208</v>
          </cell>
          <cell r="X187">
            <v>-152945.86000000127</v>
          </cell>
          <cell r="Y187">
            <v>-112217.66200000048</v>
          </cell>
          <cell r="Z187">
            <v>-222442.11600000411</v>
          </cell>
          <cell r="AA187">
            <v>-119913.08440000005</v>
          </cell>
          <cell r="AB187">
            <v>-88704.701999999583</v>
          </cell>
          <cell r="AC187">
            <v>-64093.806000001729</v>
          </cell>
          <cell r="AD187">
            <v>-115326.83000000007</v>
          </cell>
          <cell r="AE187">
            <v>-1284571.3814650029</v>
          </cell>
          <cell r="AF187">
            <v>-109636.29796499945</v>
          </cell>
          <cell r="AG187">
            <v>-74240.307599999942</v>
          </cell>
          <cell r="AH187">
            <v>-114827.97400000133</v>
          </cell>
          <cell r="AI187">
            <v>-34499.660000000149</v>
          </cell>
          <cell r="AJ187">
            <v>-141815.19000000134</v>
          </cell>
          <cell r="AK187">
            <v>-102461.36500000022</v>
          </cell>
          <cell r="AL187">
            <v>-153749.27199999802</v>
          </cell>
          <cell r="AM187">
            <v>-225594.69999999925</v>
          </cell>
          <cell r="AN187">
            <v>-123674.42299999855</v>
          </cell>
          <cell r="AO187">
            <v>-78421.964000000618</v>
          </cell>
          <cell r="AP187">
            <v>-52112.956900000572</v>
          </cell>
          <cell r="AQ187">
            <v>-73537.27100000158</v>
          </cell>
          <cell r="AR187">
            <v>-1291215.1082999855</v>
          </cell>
          <cell r="AS187">
            <v>-74178.922400000505</v>
          </cell>
          <cell r="AT187">
            <v>-83304.764100000262</v>
          </cell>
          <cell r="AU187">
            <v>-133879.35400000028</v>
          </cell>
          <cell r="AV187">
            <v>-44233.033699999098</v>
          </cell>
          <cell r="AW187">
            <v>-137745.75899999589</v>
          </cell>
          <cell r="AX187">
            <v>-105824.18999999855</v>
          </cell>
          <cell r="AY187">
            <v>-141351.10349999927</v>
          </cell>
          <cell r="AZ187">
            <v>-254606.71000000462</v>
          </cell>
          <cell r="BA187">
            <v>-106755.64399999939</v>
          </cell>
          <cell r="BB187">
            <v>-87223.244000000879</v>
          </cell>
          <cell r="BC187">
            <v>-48063.545600000303</v>
          </cell>
          <cell r="BD187">
            <v>-74048.837999999523</v>
          </cell>
          <cell r="BE187">
            <v>-1251169.3462000042</v>
          </cell>
          <cell r="BF187">
            <v>-78353.913999998942</v>
          </cell>
          <cell r="BG187">
            <v>-95350.166999997571</v>
          </cell>
          <cell r="BH187">
            <v>-131521.71899999864</v>
          </cell>
          <cell r="BI187">
            <v>9676.0579999997281</v>
          </cell>
          <cell r="BJ187">
            <v>-130110.11529999971</v>
          </cell>
          <cell r="BK187">
            <v>-101663.06399999931</v>
          </cell>
          <cell r="BL187">
            <v>-132434.180999998</v>
          </cell>
          <cell r="BM187">
            <v>-244557.52499999851</v>
          </cell>
          <cell r="BN187">
            <v>-120429.11230000108</v>
          </cell>
          <cell r="BO187">
            <v>-80066.908999999054</v>
          </cell>
          <cell r="BP187">
            <v>-52921.010600000154</v>
          </cell>
          <cell r="BQ187">
            <v>-93437.686999999918</v>
          </cell>
          <cell r="BR187">
            <v>-1266575.6350000054</v>
          </cell>
          <cell r="BS187">
            <v>-97468.475000000559</v>
          </cell>
          <cell r="BT187">
            <v>-84935.665999998339</v>
          </cell>
          <cell r="BU187">
            <v>-102600.0009999983</v>
          </cell>
          <cell r="BV187">
            <v>-40243.25</v>
          </cell>
          <cell r="BW187">
            <v>-122923.66489999741</v>
          </cell>
          <cell r="BX187">
            <v>-65886.040000000037</v>
          </cell>
          <cell r="BY187">
            <v>-140617.88000000268</v>
          </cell>
          <cell r="BZ187">
            <v>-239792.63199999928</v>
          </cell>
          <cell r="CA187">
            <v>-122937.76900000125</v>
          </cell>
          <cell r="CB187">
            <v>-100561.86699999869</v>
          </cell>
          <cell r="CC187">
            <v>-54765.700100000482</v>
          </cell>
          <cell r="CD187">
            <v>-93842.689999999478</v>
          </cell>
          <cell r="CE187">
            <v>-1382450.8479000032</v>
          </cell>
          <cell r="CF187">
            <v>-95923.092000000179</v>
          </cell>
          <cell r="CG187">
            <v>-66596.472700001672</v>
          </cell>
          <cell r="CH187">
            <v>-121589.12100000121</v>
          </cell>
          <cell r="CI187">
            <v>-72656.208000000566</v>
          </cell>
          <cell r="CJ187">
            <v>-135788.97739999741</v>
          </cell>
          <cell r="CK187">
            <v>-80363.225800000131</v>
          </cell>
          <cell r="CL187">
            <v>-145184.73599999957</v>
          </cell>
          <cell r="CM187">
            <v>-254860.03500000387</v>
          </cell>
          <cell r="CN187">
            <v>-136053.21199999936</v>
          </cell>
          <cell r="CO187">
            <v>-103769.39999999851</v>
          </cell>
          <cell r="CP187">
            <v>-65506.900000000373</v>
          </cell>
          <cell r="CQ187">
            <v>-104159.46800000127</v>
          </cell>
          <cell r="CR187">
            <v>-1513646.5043000281</v>
          </cell>
          <cell r="CS187">
            <v>-119666.85099999979</v>
          </cell>
          <cell r="CT187">
            <v>-96486.521999999881</v>
          </cell>
          <cell r="CU187">
            <v>-127882.1099999994</v>
          </cell>
          <cell r="CV187">
            <v>-84416.279400000349</v>
          </cell>
          <cell r="CW187">
            <v>-141112.15489999577</v>
          </cell>
          <cell r="CX187">
            <v>-92518.629999999888</v>
          </cell>
          <cell r="CY187">
            <v>-159736.11100000143</v>
          </cell>
          <cell r="CZ187">
            <v>-254607.1400000006</v>
          </cell>
          <cell r="DA187">
            <v>-137601.95399999805</v>
          </cell>
          <cell r="DB187">
            <v>-108986.59300000034</v>
          </cell>
          <cell r="DC187">
            <v>-77876.761999999173</v>
          </cell>
          <cell r="DD187">
            <v>-112755.39699999802</v>
          </cell>
          <cell r="DE187">
            <v>-1084318.5201999843</v>
          </cell>
          <cell r="DF187">
            <v>-112918.93799999915</v>
          </cell>
          <cell r="DG187">
            <v>-70898.600000000559</v>
          </cell>
          <cell r="DH187">
            <v>269589.95809999947</v>
          </cell>
          <cell r="DI187">
            <v>-75184.829999999143</v>
          </cell>
          <cell r="DJ187">
            <v>-141486.53999999911</v>
          </cell>
          <cell r="DK187">
            <v>-81868.010000000708</v>
          </cell>
          <cell r="DL187">
            <v>-153653.94999999925</v>
          </cell>
          <cell r="DM187">
            <v>-291890.71299999952</v>
          </cell>
          <cell r="DN187">
            <v>-143123.39900000021</v>
          </cell>
          <cell r="DO187">
            <v>-116753.57300000265</v>
          </cell>
          <cell r="DP187">
            <v>-72190.185300000012</v>
          </cell>
          <cell r="DQ187">
            <v>-93939.739999999292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89">
          <cell r="F189">
            <v>-115859.0569999963</v>
          </cell>
          <cell r="G189">
            <v>-96912.954999998212</v>
          </cell>
          <cell r="H189">
            <v>-119964.13000000268</v>
          </cell>
          <cell r="I189">
            <v>-48252.735899999738</v>
          </cell>
          <cell r="J189">
            <v>-115538.00000000745</v>
          </cell>
          <cell r="K189">
            <v>-113131.93000000715</v>
          </cell>
          <cell r="L189">
            <v>-57802.853179998696</v>
          </cell>
          <cell r="M189">
            <v>-174765.58399999887</v>
          </cell>
          <cell r="N189">
            <v>-82860.903999999166</v>
          </cell>
          <cell r="O189">
            <v>-73388.194000005722</v>
          </cell>
          <cell r="P189">
            <v>-86639.781000003219</v>
          </cell>
          <cell r="Q189">
            <v>6042.0401999950409</v>
          </cell>
          <cell r="R189">
            <v>-1346143.0054000616</v>
          </cell>
          <cell r="S189">
            <v>-89493.811999998987</v>
          </cell>
          <cell r="T189">
            <v>-62488.796899996698</v>
          </cell>
          <cell r="U189">
            <v>-113320.00100000203</v>
          </cell>
          <cell r="V189">
            <v>-63833.093999996781</v>
          </cell>
          <cell r="W189">
            <v>-141363.24109999835</v>
          </cell>
          <cell r="X189">
            <v>-152945.8599999994</v>
          </cell>
          <cell r="Y189">
            <v>-112217.66200000048</v>
          </cell>
          <cell r="Z189">
            <v>-222442.11600000411</v>
          </cell>
          <cell r="AA189">
            <v>-119913.08439999819</v>
          </cell>
          <cell r="AB189">
            <v>-88704.701999999583</v>
          </cell>
          <cell r="AC189">
            <v>-64093.806000001729</v>
          </cell>
          <cell r="AD189">
            <v>-115326.82999999821</v>
          </cell>
          <cell r="AE189">
            <v>-1284571.3814650774</v>
          </cell>
          <cell r="AF189">
            <v>-109636.29796500504</v>
          </cell>
          <cell r="AG189">
            <v>-74240.307599999011</v>
          </cell>
          <cell r="AH189">
            <v>-114827.97400000691</v>
          </cell>
          <cell r="AI189">
            <v>-34499.659999996424</v>
          </cell>
          <cell r="AJ189">
            <v>-141815.19000000507</v>
          </cell>
          <cell r="AK189">
            <v>-102461.36499999464</v>
          </cell>
          <cell r="AL189">
            <v>-153749.27199999988</v>
          </cell>
          <cell r="AM189">
            <v>-225594.70000000298</v>
          </cell>
          <cell r="AN189">
            <v>-123674.42300000042</v>
          </cell>
          <cell r="AO189">
            <v>-78421.96400000155</v>
          </cell>
          <cell r="AP189">
            <v>-52112.956900000572</v>
          </cell>
          <cell r="AQ189">
            <v>-73537.27100000158</v>
          </cell>
          <cell r="AR189">
            <v>-1291215.1083000302</v>
          </cell>
          <cell r="AS189">
            <v>-74178.922400001436</v>
          </cell>
          <cell r="AT189">
            <v>-83304.764100000262</v>
          </cell>
          <cell r="AU189">
            <v>-133879.3539999947</v>
          </cell>
          <cell r="AV189">
            <v>-44233.033700000495</v>
          </cell>
          <cell r="AW189">
            <v>-137745.75900000334</v>
          </cell>
          <cell r="AX189">
            <v>-105824.18999999762</v>
          </cell>
          <cell r="AY189">
            <v>-141351.10350000113</v>
          </cell>
          <cell r="AZ189">
            <v>-254606.71000000834</v>
          </cell>
          <cell r="BA189">
            <v>-106755.64400000125</v>
          </cell>
          <cell r="BB189">
            <v>-87223.244000002742</v>
          </cell>
          <cell r="BC189">
            <v>-48063.545600000769</v>
          </cell>
          <cell r="BD189">
            <v>-74048.837999999523</v>
          </cell>
          <cell r="BE189">
            <v>-1251169.3462000489</v>
          </cell>
          <cell r="BF189">
            <v>-78353.913999997079</v>
          </cell>
          <cell r="BG189">
            <v>-95350.166999999434</v>
          </cell>
          <cell r="BH189">
            <v>-131521.71899999678</v>
          </cell>
          <cell r="BI189">
            <v>9676.0579999983311</v>
          </cell>
          <cell r="BJ189">
            <v>-130110.11529999971</v>
          </cell>
          <cell r="BK189">
            <v>-101663.06400000304</v>
          </cell>
          <cell r="BL189">
            <v>-132434.18100000173</v>
          </cell>
          <cell r="BM189">
            <v>-244557.52499999851</v>
          </cell>
          <cell r="BN189">
            <v>-120429.11230000108</v>
          </cell>
          <cell r="BO189">
            <v>-80066.908999998122</v>
          </cell>
          <cell r="BP189">
            <v>-52921.01060000062</v>
          </cell>
          <cell r="BQ189">
            <v>-93437.686999998987</v>
          </cell>
          <cell r="BR189">
            <v>-1266575.6349999905</v>
          </cell>
          <cell r="BS189">
            <v>-97468.47500000149</v>
          </cell>
          <cell r="BT189">
            <v>-84935.665999997407</v>
          </cell>
          <cell r="BU189">
            <v>-102600.00099999458</v>
          </cell>
          <cell r="BV189">
            <v>-40243.25</v>
          </cell>
          <cell r="BW189">
            <v>-122923.66489998996</v>
          </cell>
          <cell r="BX189">
            <v>-65886.039999999106</v>
          </cell>
          <cell r="BY189">
            <v>-140617.87999999523</v>
          </cell>
          <cell r="BZ189">
            <v>-239792.63199999928</v>
          </cell>
          <cell r="CA189">
            <v>-122937.7689999938</v>
          </cell>
          <cell r="CB189">
            <v>-100561.86699999869</v>
          </cell>
          <cell r="CC189">
            <v>-54765.700100000948</v>
          </cell>
          <cell r="CD189">
            <v>-93842.689999997616</v>
          </cell>
          <cell r="CE189">
            <v>-1382450.8478999734</v>
          </cell>
          <cell r="CF189">
            <v>-95923.092000000179</v>
          </cell>
          <cell r="CG189">
            <v>-66596.472700003535</v>
          </cell>
          <cell r="CH189">
            <v>-121589.12100000307</v>
          </cell>
          <cell r="CI189">
            <v>-72656.208000000566</v>
          </cell>
          <cell r="CJ189">
            <v>-135788.97739999741</v>
          </cell>
          <cell r="CK189">
            <v>-80363.225800000131</v>
          </cell>
          <cell r="CL189">
            <v>-145184.73600000143</v>
          </cell>
          <cell r="CM189">
            <v>-254860.03500000387</v>
          </cell>
          <cell r="CN189">
            <v>-136053.21200000495</v>
          </cell>
          <cell r="CO189">
            <v>-103769.39999999851</v>
          </cell>
          <cell r="CP189">
            <v>-65506.900000002235</v>
          </cell>
          <cell r="CQ189">
            <v>-104159.46800000221</v>
          </cell>
          <cell r="CR189">
            <v>-1513646.5042999983</v>
          </cell>
          <cell r="CS189">
            <v>-119666.85100000352</v>
          </cell>
          <cell r="CT189">
            <v>-96486.521999999881</v>
          </cell>
          <cell r="CU189">
            <v>-127882.1099999994</v>
          </cell>
          <cell r="CV189">
            <v>-84416.279400002211</v>
          </cell>
          <cell r="CW189">
            <v>-141112.1548999995</v>
          </cell>
          <cell r="CX189">
            <v>-92518.629999998957</v>
          </cell>
          <cell r="CY189">
            <v>-159736.11100000143</v>
          </cell>
          <cell r="CZ189">
            <v>-254607.1400000006</v>
          </cell>
          <cell r="DA189">
            <v>-137601.95399999619</v>
          </cell>
          <cell r="DB189">
            <v>-108986.59299999848</v>
          </cell>
          <cell r="DC189">
            <v>-77876.761999998242</v>
          </cell>
          <cell r="DD189">
            <v>-112755.39699999988</v>
          </cell>
          <cell r="DE189">
            <v>-1084318.5201999545</v>
          </cell>
          <cell r="DF189">
            <v>-112918.93799999729</v>
          </cell>
          <cell r="DG189">
            <v>-70898.60000000149</v>
          </cell>
          <cell r="DH189">
            <v>269589.95810000226</v>
          </cell>
          <cell r="DI189">
            <v>-75184.829999998212</v>
          </cell>
          <cell r="DJ189">
            <v>-141486.53999999166</v>
          </cell>
          <cell r="DK189">
            <v>-81868.010000001639</v>
          </cell>
          <cell r="DL189">
            <v>-153653.94999999553</v>
          </cell>
          <cell r="DM189">
            <v>-291890.71299999952</v>
          </cell>
          <cell r="DN189">
            <v>-143123.39900000021</v>
          </cell>
          <cell r="DO189">
            <v>-116753.57300000265</v>
          </cell>
          <cell r="DP189">
            <v>-72190.185300000012</v>
          </cell>
          <cell r="DQ189">
            <v>-93939.740000000224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-49.994999999998981</v>
          </cell>
          <cell r="G194">
            <v>-38.222000000001572</v>
          </cell>
          <cell r="H194">
            <v>-7.1299999999973807</v>
          </cell>
          <cell r="I194">
            <v>0</v>
          </cell>
          <cell r="J194">
            <v>-23.781999999999243</v>
          </cell>
          <cell r="K194">
            <v>0</v>
          </cell>
          <cell r="L194">
            <v>-87.510000000002037</v>
          </cell>
          <cell r="M194">
            <v>-112.42499999999563</v>
          </cell>
          <cell r="N194">
            <v>5.0270000000018626</v>
          </cell>
          <cell r="O194">
            <v>-33.975999999998749</v>
          </cell>
          <cell r="P194">
            <v>20.230999999999767</v>
          </cell>
          <cell r="Q194">
            <v>-43.668000000005122</v>
          </cell>
          <cell r="R194">
            <v>-754.73699999996461</v>
          </cell>
          <cell r="S194">
            <v>-47.400000000001455</v>
          </cell>
          <cell r="T194">
            <v>-7.8019999999996799</v>
          </cell>
          <cell r="U194">
            <v>-56.656000000002678</v>
          </cell>
          <cell r="V194">
            <v>-105.88999999999942</v>
          </cell>
          <cell r="W194">
            <v>-58.199000000000524</v>
          </cell>
          <cell r="X194">
            <v>-82.930000000000291</v>
          </cell>
          <cell r="Y194">
            <v>-113.33299999999872</v>
          </cell>
          <cell r="Z194">
            <v>-168.04300000000512</v>
          </cell>
          <cell r="AA194">
            <v>40.94999999999709</v>
          </cell>
          <cell r="AB194">
            <v>-94.954000000001543</v>
          </cell>
          <cell r="AC194">
            <v>0</v>
          </cell>
          <cell r="AD194">
            <v>-60.480000000003201</v>
          </cell>
          <cell r="AE194">
            <v>-898.77540000010049</v>
          </cell>
          <cell r="AF194">
            <v>-45.048999999999069</v>
          </cell>
          <cell r="AG194">
            <v>-63.096000000001368</v>
          </cell>
          <cell r="AH194">
            <v>-99.380999999997584</v>
          </cell>
          <cell r="AI194">
            <v>-142.04039999999986</v>
          </cell>
          <cell r="AJ194">
            <v>-128.78299999999945</v>
          </cell>
          <cell r="AK194">
            <v>-222.19700000000012</v>
          </cell>
          <cell r="AL194">
            <v>-97.639999999999418</v>
          </cell>
          <cell r="AM194">
            <v>-106.13000000000466</v>
          </cell>
          <cell r="AN194">
            <v>45.851999999998952</v>
          </cell>
          <cell r="AO194">
            <v>7.2459999999991851</v>
          </cell>
          <cell r="AP194">
            <v>21.656000000002678</v>
          </cell>
          <cell r="AQ194">
            <v>-69.213000000003376</v>
          </cell>
          <cell r="AR194">
            <v>529.86091999999189</v>
          </cell>
          <cell r="AS194">
            <v>14.932000000000698</v>
          </cell>
          <cell r="AT194">
            <v>131.61520000000019</v>
          </cell>
          <cell r="AU194">
            <v>-3.6114999999999782</v>
          </cell>
          <cell r="AV194">
            <v>-1.9278499999999781</v>
          </cell>
          <cell r="AW194">
            <v>0</v>
          </cell>
          <cell r="AX194">
            <v>-9.7874300000000858</v>
          </cell>
          <cell r="AY194">
            <v>0</v>
          </cell>
          <cell r="AZ194">
            <v>-6.3375000000000909</v>
          </cell>
          <cell r="BA194">
            <v>129.96099999999933</v>
          </cell>
          <cell r="BB194">
            <v>0</v>
          </cell>
          <cell r="BC194">
            <v>155.16999999999825</v>
          </cell>
          <cell r="BD194">
            <v>119.84700000000157</v>
          </cell>
          <cell r="BE194">
            <v>635.08060999998997</v>
          </cell>
          <cell r="BF194">
            <v>149.01300000000083</v>
          </cell>
          <cell r="BG194">
            <v>42.828300000000127</v>
          </cell>
          <cell r="BH194">
            <v>-8.8840999999999894</v>
          </cell>
          <cell r="BI194">
            <v>-0.29577999999997928</v>
          </cell>
          <cell r="BJ194">
            <v>-6.39224999999999</v>
          </cell>
          <cell r="BK194">
            <v>-12.612359999999967</v>
          </cell>
          <cell r="BL194">
            <v>-12.833199999999806</v>
          </cell>
          <cell r="BM194">
            <v>-17.716999999999643</v>
          </cell>
          <cell r="BN194">
            <v>87.63799999999901</v>
          </cell>
          <cell r="BO194">
            <v>55.023000000000138</v>
          </cell>
          <cell r="BP194">
            <v>121.20599999999831</v>
          </cell>
          <cell r="BQ194">
            <v>238.10699999999997</v>
          </cell>
          <cell r="BR194">
            <v>610.20970000000671</v>
          </cell>
          <cell r="BS194">
            <v>41.347999999999956</v>
          </cell>
          <cell r="BT194">
            <v>0</v>
          </cell>
          <cell r="BU194">
            <v>0</v>
          </cell>
          <cell r="BV194">
            <v>-5.3988299999999754</v>
          </cell>
          <cell r="BW194">
            <v>-13.15976999999998</v>
          </cell>
          <cell r="BX194">
            <v>-12.335700000000088</v>
          </cell>
          <cell r="BY194">
            <v>0</v>
          </cell>
          <cell r="BZ194">
            <v>102.18100000000049</v>
          </cell>
          <cell r="CA194">
            <v>33.44800000000032</v>
          </cell>
          <cell r="CB194">
            <v>98.754999999997381</v>
          </cell>
          <cell r="CC194">
            <v>281.31000000000131</v>
          </cell>
          <cell r="CD194">
            <v>84.061999999999898</v>
          </cell>
          <cell r="CE194">
            <v>488.90854999999283</v>
          </cell>
          <cell r="CF194">
            <v>-7.8829000000000633</v>
          </cell>
          <cell r="CG194">
            <v>-12.069899999999961</v>
          </cell>
          <cell r="CH194">
            <v>-1.0488000000000284</v>
          </cell>
          <cell r="CI194">
            <v>-0.62914999999998145</v>
          </cell>
          <cell r="CJ194">
            <v>-22.369099999999889</v>
          </cell>
          <cell r="CK194">
            <v>-17.85550000000012</v>
          </cell>
          <cell r="CL194">
            <v>124.65999999999985</v>
          </cell>
          <cell r="CM194">
            <v>50.255900000000111</v>
          </cell>
          <cell r="CN194">
            <v>201.81500000000233</v>
          </cell>
          <cell r="CO194">
            <v>174.03299999999945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6">
          <cell r="F196">
            <v>-49.995000001043081</v>
          </cell>
          <cell r="G196">
            <v>-38.222000000998378</v>
          </cell>
          <cell r="H196">
            <v>-7.1299999989569187</v>
          </cell>
          <cell r="I196">
            <v>0</v>
          </cell>
          <cell r="J196">
            <v>-23.781999999657273</v>
          </cell>
          <cell r="K196">
            <v>0</v>
          </cell>
          <cell r="L196">
            <v>-87.509999999776483</v>
          </cell>
          <cell r="M196">
            <v>-112.42500000074506</v>
          </cell>
          <cell r="N196">
            <v>5.0270000007003546</v>
          </cell>
          <cell r="O196">
            <v>-33.975999999791384</v>
          </cell>
          <cell r="P196">
            <v>20.230999998748302</v>
          </cell>
          <cell r="Q196">
            <v>-43.667999999597669</v>
          </cell>
          <cell r="R196">
            <v>-754.73699998855591</v>
          </cell>
          <cell r="S196">
            <v>-47.400000000372529</v>
          </cell>
          <cell r="T196">
            <v>-7.8019999992102385</v>
          </cell>
          <cell r="U196">
            <v>-56.656000001356006</v>
          </cell>
          <cell r="V196">
            <v>-105.89000000059605</v>
          </cell>
          <cell r="W196">
            <v>-58.199000000953674</v>
          </cell>
          <cell r="X196">
            <v>-82.929999999701977</v>
          </cell>
          <cell r="Y196">
            <v>-113.33300000056624</v>
          </cell>
          <cell r="Z196">
            <v>-168.04299999959767</v>
          </cell>
          <cell r="AA196">
            <v>40.950000001117587</v>
          </cell>
          <cell r="AB196">
            <v>-94.953999999910593</v>
          </cell>
          <cell r="AC196">
            <v>0</v>
          </cell>
          <cell r="AD196">
            <v>-60.480000000447035</v>
          </cell>
          <cell r="AE196">
            <v>-898.77540001273155</v>
          </cell>
          <cell r="AF196">
            <v>-45.049000000581145</v>
          </cell>
          <cell r="AG196">
            <v>-63.096000000834465</v>
          </cell>
          <cell r="AH196">
            <v>-99.381000000983477</v>
          </cell>
          <cell r="AI196">
            <v>-142.04040000028908</v>
          </cell>
          <cell r="AJ196">
            <v>-128.78299999982119</v>
          </cell>
          <cell r="AK196">
            <v>-222.19700000062585</v>
          </cell>
          <cell r="AL196">
            <v>-97.639999998733401</v>
          </cell>
          <cell r="AM196">
            <v>-106.12999999895692</v>
          </cell>
          <cell r="AN196">
            <v>45.852000001817942</v>
          </cell>
          <cell r="AO196">
            <v>7.2460000012069941</v>
          </cell>
          <cell r="AP196">
            <v>21.656000001356006</v>
          </cell>
          <cell r="AQ196">
            <v>-69.212999999523163</v>
          </cell>
          <cell r="AR196">
            <v>529.86092001199722</v>
          </cell>
          <cell r="AS196">
            <v>14.932000000029802</v>
          </cell>
          <cell r="AT196">
            <v>131.61519999988377</v>
          </cell>
          <cell r="AU196">
            <v>-3.6114999987185001</v>
          </cell>
          <cell r="AV196">
            <v>-1.9278500005602837</v>
          </cell>
          <cell r="AW196">
            <v>0</v>
          </cell>
          <cell r="AX196">
            <v>-9.7874299995601177</v>
          </cell>
          <cell r="AY196">
            <v>0</v>
          </cell>
          <cell r="AZ196">
            <v>-6.337500000372529</v>
          </cell>
          <cell r="BA196">
            <v>129.96100000105798</v>
          </cell>
          <cell r="BB196">
            <v>0</v>
          </cell>
          <cell r="BC196">
            <v>155.16999999992549</v>
          </cell>
          <cell r="BD196">
            <v>119.84700000099838</v>
          </cell>
          <cell r="BE196">
            <v>635.08061000704765</v>
          </cell>
          <cell r="BF196">
            <v>149.01300000026822</v>
          </cell>
          <cell r="BG196">
            <v>42.828299999237061</v>
          </cell>
          <cell r="BH196">
            <v>-8.8841000013053417</v>
          </cell>
          <cell r="BI196">
            <v>-0.295779999345541</v>
          </cell>
          <cell r="BJ196">
            <v>-6.3922499995678663</v>
          </cell>
          <cell r="BK196">
            <v>-12.612360000610352</v>
          </cell>
          <cell r="BL196">
            <v>-12.833200000226498</v>
          </cell>
          <cell r="BM196">
            <v>-17.717000000178814</v>
          </cell>
          <cell r="BN196">
            <v>87.638000000268221</v>
          </cell>
          <cell r="BO196">
            <v>55.023000000044703</v>
          </cell>
          <cell r="BP196">
            <v>121.20600000023842</v>
          </cell>
          <cell r="BQ196">
            <v>238.10699999891222</v>
          </cell>
          <cell r="BR196">
            <v>610.20969998836517</v>
          </cell>
          <cell r="BS196">
            <v>41.347999999299645</v>
          </cell>
          <cell r="BT196">
            <v>0</v>
          </cell>
          <cell r="BU196">
            <v>0</v>
          </cell>
          <cell r="BV196">
            <v>-5.3988299984484911</v>
          </cell>
          <cell r="BW196">
            <v>-13.159770000725985</v>
          </cell>
          <cell r="BX196">
            <v>-12.335699999704957</v>
          </cell>
          <cell r="BY196">
            <v>0</v>
          </cell>
          <cell r="BZ196">
            <v>102.18099999986589</v>
          </cell>
          <cell r="CA196">
            <v>33.447999998927116</v>
          </cell>
          <cell r="CB196">
            <v>98.754999998956919</v>
          </cell>
          <cell r="CC196">
            <v>281.31000000052154</v>
          </cell>
          <cell r="CD196">
            <v>84.061999998986721</v>
          </cell>
          <cell r="CE196">
            <v>488.90854999423027</v>
          </cell>
          <cell r="CF196">
            <v>-7.8828999996185303</v>
          </cell>
          <cell r="CG196">
            <v>-12.069900000467896</v>
          </cell>
          <cell r="CH196">
            <v>-1.0488000009208918</v>
          </cell>
          <cell r="CI196">
            <v>-0.62915000133216381</v>
          </cell>
          <cell r="CJ196">
            <v>-22.36909999884665</v>
          </cell>
          <cell r="CK196">
            <v>-17.855499999597669</v>
          </cell>
          <cell r="CL196">
            <v>124.66000000014901</v>
          </cell>
          <cell r="CM196">
            <v>50.255899999290705</v>
          </cell>
          <cell r="CN196">
            <v>201.81499999947846</v>
          </cell>
          <cell r="CO196">
            <v>174.03299999982119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-359.41176400706172</v>
          </cell>
          <cell r="S200">
            <v>0</v>
          </cell>
          <cell r="T200">
            <v>0</v>
          </cell>
          <cell r="U200">
            <v>-359.41176400659606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-133.28292902186513</v>
          </cell>
          <cell r="AS200">
            <v>0</v>
          </cell>
          <cell r="AT200">
            <v>0</v>
          </cell>
          <cell r="AU200">
            <v>0</v>
          </cell>
          <cell r="AV200">
            <v>-133.28292902116664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-136.14274702966213</v>
          </cell>
          <cell r="BF200">
            <v>0</v>
          </cell>
          <cell r="BG200">
            <v>0</v>
          </cell>
          <cell r="BH200">
            <v>0</v>
          </cell>
          <cell r="BI200">
            <v>-136.14274702756666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-366.81326400861144</v>
          </cell>
          <cell r="BS200">
            <v>0</v>
          </cell>
          <cell r="BT200">
            <v>0</v>
          </cell>
          <cell r="BU200">
            <v>-91.463557163486257</v>
          </cell>
          <cell r="BV200">
            <v>-275.349706846755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-427.4069800041616</v>
          </cell>
          <cell r="CF200">
            <v>0</v>
          </cell>
          <cell r="CG200">
            <v>0</v>
          </cell>
          <cell r="CH200">
            <v>0</v>
          </cell>
          <cell r="CI200">
            <v>-427.40698000369594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-292.77353400737047</v>
          </cell>
          <cell r="CS200">
            <v>0</v>
          </cell>
          <cell r="CT200">
            <v>0</v>
          </cell>
          <cell r="CU200">
            <v>-149.24172880826518</v>
          </cell>
          <cell r="CV200">
            <v>-143.53180520026945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-2439.6087269969285</v>
          </cell>
          <cell r="DF200">
            <v>0</v>
          </cell>
          <cell r="DG200">
            <v>-299.36513525457121</v>
          </cell>
          <cell r="DH200">
            <v>-892.79639991931617</v>
          </cell>
          <cell r="DI200">
            <v>-952.08022343204357</v>
          </cell>
          <cell r="DJ200">
            <v>-147.54957429994829</v>
          </cell>
          <cell r="DK200">
            <v>-147.81739408965223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-39144.607803005725</v>
          </cell>
          <cell r="AS201">
            <v>-4292.4731614901684</v>
          </cell>
          <cell r="AT201">
            <v>-3582.8336574533023</v>
          </cell>
          <cell r="AU201">
            <v>-2597.9572551217861</v>
          </cell>
          <cell r="AV201">
            <v>-3323.7726378829684</v>
          </cell>
          <cell r="AW201">
            <v>-4984.3624169267714</v>
          </cell>
          <cell r="AX201">
            <v>-6264.3868659820873</v>
          </cell>
          <cell r="AY201">
            <v>-569.42797509441152</v>
          </cell>
          <cell r="AZ201">
            <v>-540.22495739697479</v>
          </cell>
          <cell r="BA201">
            <v>-2968.2428759203758</v>
          </cell>
          <cell r="BB201">
            <v>-1774.3765900703147</v>
          </cell>
          <cell r="BC201">
            <v>-4378.4769747073296</v>
          </cell>
          <cell r="BD201">
            <v>-3868.072434958769</v>
          </cell>
          <cell r="BE201">
            <v>-44739.08339600265</v>
          </cell>
          <cell r="BF201">
            <v>-3293.3124470931944</v>
          </cell>
          <cell r="BG201">
            <v>-3142.2947377734818</v>
          </cell>
          <cell r="BH201">
            <v>-4983.1098075890914</v>
          </cell>
          <cell r="BI201">
            <v>-6730.903283983469</v>
          </cell>
          <cell r="BJ201">
            <v>-4012.932556201471</v>
          </cell>
          <cell r="BK201">
            <v>-4712.2714267428964</v>
          </cell>
          <cell r="BL201">
            <v>-1164.3519176559057</v>
          </cell>
          <cell r="BM201">
            <v>-921.19853485189378</v>
          </cell>
          <cell r="BN201">
            <v>-3089.1711815304589</v>
          </cell>
          <cell r="BO201">
            <v>-1851.7941490390804</v>
          </cell>
          <cell r="BP201">
            <v>-5100.9371592563111</v>
          </cell>
          <cell r="BQ201">
            <v>-5736.8061942870263</v>
          </cell>
          <cell r="BR201">
            <v>-44548.374297000468</v>
          </cell>
          <cell r="BS201">
            <v>-4056.4738247001078</v>
          </cell>
          <cell r="BT201">
            <v>-3378.4922940551769</v>
          </cell>
          <cell r="BU201">
            <v>-6038.7250003977679</v>
          </cell>
          <cell r="BV201">
            <v>-4437.0398469958454</v>
          </cell>
          <cell r="BW201">
            <v>-5528.2768375566229</v>
          </cell>
          <cell r="BX201">
            <v>-5746.27128168731</v>
          </cell>
          <cell r="BY201">
            <v>-707.29824851080775</v>
          </cell>
          <cell r="BZ201">
            <v>-784.15734291519038</v>
          </cell>
          <cell r="CA201">
            <v>-2467.533660370158</v>
          </cell>
          <cell r="CB201">
            <v>-1061.9527026927099</v>
          </cell>
          <cell r="CC201">
            <v>-4370.3313418517355</v>
          </cell>
          <cell r="CD201">
            <v>-5971.8219152677339</v>
          </cell>
          <cell r="CE201">
            <v>-47150.571036007255</v>
          </cell>
          <cell r="CF201">
            <v>-6678.3144091959111</v>
          </cell>
          <cell r="CG201">
            <v>-4404.8315294706263</v>
          </cell>
          <cell r="CH201">
            <v>-5493.2420127403457</v>
          </cell>
          <cell r="CI201">
            <v>-3197.5548145805951</v>
          </cell>
          <cell r="CJ201">
            <v>-5908.1436634908896</v>
          </cell>
          <cell r="CK201">
            <v>-4626.01047387789</v>
          </cell>
          <cell r="CL201">
            <v>-1282.3991095940582</v>
          </cell>
          <cell r="CM201">
            <v>-1874.735867836047</v>
          </cell>
          <cell r="CN201">
            <v>-1844.9860699332785</v>
          </cell>
          <cell r="CO201">
            <v>-1865.2957085013622</v>
          </cell>
          <cell r="CP201">
            <v>-5348.7145029292442</v>
          </cell>
          <cell r="CQ201">
            <v>-4626.3428738545626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-8011.9960579965264</v>
          </cell>
          <cell r="AF203">
            <v>-734.86486171931028</v>
          </cell>
          <cell r="AG203">
            <v>-98.841614570352249</v>
          </cell>
          <cell r="AH203">
            <v>-499.97267066896893</v>
          </cell>
          <cell r="AI203">
            <v>-256.34256292751525</v>
          </cell>
          <cell r="AJ203">
            <v>-593.72323516733013</v>
          </cell>
          <cell r="AK203">
            <v>-175.97193336253986</v>
          </cell>
          <cell r="AL203">
            <v>-348.57612800016068</v>
          </cell>
          <cell r="AM203">
            <v>-306.37320398166776</v>
          </cell>
          <cell r="AN203">
            <v>-1100.7347831705119</v>
          </cell>
          <cell r="AO203">
            <v>-2149.3151260912418</v>
          </cell>
          <cell r="AP203">
            <v>-434.49897546262946</v>
          </cell>
          <cell r="AQ203">
            <v>-1312.7809628720861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-2870.2484302483499</v>
          </cell>
          <cell r="G204">
            <v>-8068.0948039367795</v>
          </cell>
          <cell r="H204">
            <v>-6826.0183341223747</v>
          </cell>
          <cell r="I204">
            <v>-22759.347946923226</v>
          </cell>
          <cell r="J204">
            <v>-12656.699692424387</v>
          </cell>
          <cell r="K204">
            <v>-5459.3593673333526</v>
          </cell>
          <cell r="L204">
            <v>21.167999491095543</v>
          </cell>
          <cell r="M204">
            <v>-403.95599018409848</v>
          </cell>
          <cell r="N204">
            <v>-4779.778383847326</v>
          </cell>
          <cell r="O204">
            <v>-11656.291216738522</v>
          </cell>
          <cell r="P204">
            <v>-9270.4812747128308</v>
          </cell>
          <cell r="Q204">
            <v>-6006.1993540450931</v>
          </cell>
          <cell r="R204">
            <v>-22528.726714968681</v>
          </cell>
          <cell r="S204">
            <v>-6407.8248500749469</v>
          </cell>
          <cell r="T204">
            <v>-8689.6256186403334</v>
          </cell>
          <cell r="U204">
            <v>-2243.412772456184</v>
          </cell>
          <cell r="V204">
            <v>-11925.642290424556</v>
          </cell>
          <cell r="W204">
            <v>-10141.285971403122</v>
          </cell>
          <cell r="X204">
            <v>-2779.0167181305587</v>
          </cell>
          <cell r="Y204">
            <v>-2.9704996980726719</v>
          </cell>
          <cell r="Z204">
            <v>-205.6499791406095</v>
          </cell>
          <cell r="AA204">
            <v>-2593.0177369974554</v>
          </cell>
          <cell r="AB204">
            <v>32007.819753561169</v>
          </cell>
          <cell r="AC204">
            <v>-6267.7543642856181</v>
          </cell>
          <cell r="AD204">
            <v>-3280.3456672877073</v>
          </cell>
          <cell r="AE204">
            <v>-87145.515852987766</v>
          </cell>
          <cell r="AF204">
            <v>-6602.1108221933246</v>
          </cell>
          <cell r="AG204">
            <v>-4989.7218656130135</v>
          </cell>
          <cell r="AH204">
            <v>-6600.702622231096</v>
          </cell>
          <cell r="AI204">
            <v>-20759.214440917596</v>
          </cell>
          <cell r="AJ204">
            <v>-6777.6664174646139</v>
          </cell>
          <cell r="AK204">
            <v>-7372.8656014353037</v>
          </cell>
          <cell r="AL204">
            <v>-1618.9605564028025</v>
          </cell>
          <cell r="AM204">
            <v>-186.11709498614073</v>
          </cell>
          <cell r="AN204">
            <v>-3511.8160054199398</v>
          </cell>
          <cell r="AO204">
            <v>-10575.81641517207</v>
          </cell>
          <cell r="AP204">
            <v>-9779.4793366193771</v>
          </cell>
          <cell r="AQ204">
            <v>-8371.0446745492518</v>
          </cell>
          <cell r="AR204">
            <v>-53914.576832920313</v>
          </cell>
          <cell r="AS204">
            <v>-4394.3353070691228</v>
          </cell>
          <cell r="AT204">
            <v>-3.7871998324990273</v>
          </cell>
          <cell r="AU204">
            <v>-6104.2560319956392</v>
          </cell>
          <cell r="AV204">
            <v>-14827.36074901931</v>
          </cell>
          <cell r="AW204">
            <v>-8829.8564123362303</v>
          </cell>
          <cell r="AX204">
            <v>-4070.5297212935984</v>
          </cell>
          <cell r="AY204">
            <v>-3.0770998634397984</v>
          </cell>
          <cell r="AZ204">
            <v>0</v>
          </cell>
          <cell r="BA204">
            <v>-3314.5099544748664</v>
          </cell>
          <cell r="BB204">
            <v>-4741.1007918454707</v>
          </cell>
          <cell r="BC204">
            <v>-5791.1019457429647</v>
          </cell>
          <cell r="BD204">
            <v>-1834.6616194583476</v>
          </cell>
          <cell r="BE204">
            <v>-32515.190373927355</v>
          </cell>
          <cell r="BF204">
            <v>-3165.6871637962759</v>
          </cell>
          <cell r="BG204">
            <v>-1874.812660112977</v>
          </cell>
          <cell r="BH204">
            <v>-2162.0510386824608</v>
          </cell>
          <cell r="BI204">
            <v>4362.4328745063394</v>
          </cell>
          <cell r="BJ204">
            <v>-7246.9466592893004</v>
          </cell>
          <cell r="BK204">
            <v>-2897.8567837812006</v>
          </cell>
          <cell r="BL204">
            <v>0</v>
          </cell>
          <cell r="BM204">
            <v>0</v>
          </cell>
          <cell r="BN204">
            <v>-841.82193718850613</v>
          </cell>
          <cell r="BO204">
            <v>-4431.8164693303406</v>
          </cell>
          <cell r="BP204">
            <v>-9958.2440569922328</v>
          </cell>
          <cell r="BQ204">
            <v>-4298.386479280889</v>
          </cell>
          <cell r="BR204">
            <v>-86178.526713103056</v>
          </cell>
          <cell r="BS204">
            <v>-3662.853494297713</v>
          </cell>
          <cell r="BT204">
            <v>-4265.2048769146204</v>
          </cell>
          <cell r="BU204">
            <v>-10872.666286246851</v>
          </cell>
          <cell r="BV204">
            <v>-20852.499598255381</v>
          </cell>
          <cell r="BW204">
            <v>-12462.85404035449</v>
          </cell>
          <cell r="BX204">
            <v>-10246.688404303044</v>
          </cell>
          <cell r="BY204">
            <v>0</v>
          </cell>
          <cell r="BZ204">
            <v>0</v>
          </cell>
          <cell r="CA204">
            <v>-6105.8335237987339</v>
          </cell>
          <cell r="CB204">
            <v>-7097.1516951955855</v>
          </cell>
          <cell r="CC204">
            <v>-6700.9726066291332</v>
          </cell>
          <cell r="CD204">
            <v>-3911.802187114954</v>
          </cell>
          <cell r="CE204">
            <v>-74908.734951019287</v>
          </cell>
          <cell r="CF204">
            <v>-3809.9901703521609</v>
          </cell>
          <cell r="CG204">
            <v>-5592.5058096982539</v>
          </cell>
          <cell r="CH204">
            <v>-10513.605042239651</v>
          </cell>
          <cell r="CI204">
            <v>-19169.498947702348</v>
          </cell>
          <cell r="CJ204">
            <v>-7621.2548406645656</v>
          </cell>
          <cell r="CK204">
            <v>-7244.0028535053134</v>
          </cell>
          <cell r="CL204">
            <v>-678.03397693112493</v>
          </cell>
          <cell r="CM204">
            <v>0</v>
          </cell>
          <cell r="CN204">
            <v>-4830.8646356165409</v>
          </cell>
          <cell r="CO204">
            <v>-7198.885555036366</v>
          </cell>
          <cell r="CP204">
            <v>-6264.1672868467867</v>
          </cell>
          <cell r="CQ204">
            <v>-1985.9258324205875</v>
          </cell>
          <cell r="CR204">
            <v>-94644.947786927223</v>
          </cell>
          <cell r="CS204">
            <v>-3658.7224989794195</v>
          </cell>
          <cell r="CT204">
            <v>-6891.7873097248375</v>
          </cell>
          <cell r="CU204">
            <v>-9365.5143414251506</v>
          </cell>
          <cell r="CV204">
            <v>-22992.308965198696</v>
          </cell>
          <cell r="CW204">
            <v>-14024.23191279918</v>
          </cell>
          <cell r="CX204">
            <v>-10372.303213626146</v>
          </cell>
          <cell r="CY204">
            <v>-676.50568132102489</v>
          </cell>
          <cell r="CZ204">
            <v>-431.66758808121085</v>
          </cell>
          <cell r="DA204">
            <v>-7303.5960983522236</v>
          </cell>
          <cell r="DB204">
            <v>-7441.8237945325673</v>
          </cell>
          <cell r="DC204">
            <v>-8438.1606670282781</v>
          </cell>
          <cell r="DD204">
            <v>-3048.3257158435881</v>
          </cell>
          <cell r="DE204">
            <v>-78939.671121895313</v>
          </cell>
          <cell r="DF204">
            <v>-9552.6934759132564</v>
          </cell>
          <cell r="DG204">
            <v>-17951.436790969223</v>
          </cell>
          <cell r="DH204">
            <v>27568.937864687294</v>
          </cell>
          <cell r="DI204">
            <v>-19423.801141019911</v>
          </cell>
          <cell r="DJ204">
            <v>-16090.762454099953</v>
          </cell>
          <cell r="DK204">
            <v>-14628.306703716516</v>
          </cell>
          <cell r="DL204">
            <v>-2571.6833127550781</v>
          </cell>
          <cell r="DM204">
            <v>0</v>
          </cell>
          <cell r="DN204">
            <v>-2910.9859012439847</v>
          </cell>
          <cell r="DO204">
            <v>-10157.653655391186</v>
          </cell>
          <cell r="DP204">
            <v>-6317.6695856638253</v>
          </cell>
          <cell r="DQ204">
            <v>-6903.615965783596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0</v>
          </cell>
          <cell r="G205">
            <v>-528.38369716331363</v>
          </cell>
          <cell r="H205">
            <v>-580.53368701413274</v>
          </cell>
          <cell r="I205">
            <v>-4730.4212793558836</v>
          </cell>
          <cell r="J205">
            <v>-3309.8555558267981</v>
          </cell>
          <cell r="K205">
            <v>-537.14489546045661</v>
          </cell>
          <cell r="L205">
            <v>0</v>
          </cell>
          <cell r="M205">
            <v>0</v>
          </cell>
          <cell r="N205">
            <v>0</v>
          </cell>
          <cell r="O205">
            <v>-1032.1525991205126</v>
          </cell>
          <cell r="P205">
            <v>0</v>
          </cell>
          <cell r="Q205">
            <v>0</v>
          </cell>
          <cell r="R205">
            <v>-8576.2857599556446</v>
          </cell>
          <cell r="S205">
            <v>-2492.6713489498943</v>
          </cell>
          <cell r="T205">
            <v>-3061.6312003470957</v>
          </cell>
          <cell r="U205">
            <v>-5522.0465577263385</v>
          </cell>
          <cell r="V205">
            <v>-8133.8858755473047</v>
          </cell>
          <cell r="W205">
            <v>-1382.7516388427466</v>
          </cell>
          <cell r="X205">
            <v>-956.47975018247962</v>
          </cell>
          <cell r="Y205">
            <v>0</v>
          </cell>
          <cell r="Z205">
            <v>0</v>
          </cell>
          <cell r="AA205">
            <v>-1296.2876614294946</v>
          </cell>
          <cell r="AB205">
            <v>18271.675227710977</v>
          </cell>
          <cell r="AC205">
            <v>-4002.2069546841085</v>
          </cell>
          <cell r="AD205">
            <v>0</v>
          </cell>
          <cell r="AE205">
            <v>-53428.136536985636</v>
          </cell>
          <cell r="AF205">
            <v>-2388.0476943813264</v>
          </cell>
          <cell r="AG205">
            <v>-1954.673513552174</v>
          </cell>
          <cell r="AH205">
            <v>-7074.5853871107101</v>
          </cell>
          <cell r="AI205">
            <v>-16507.917269896716</v>
          </cell>
          <cell r="AJ205">
            <v>-3764.4951335042715</v>
          </cell>
          <cell r="AK205">
            <v>-3529.3766439035535</v>
          </cell>
          <cell r="AL205">
            <v>0</v>
          </cell>
          <cell r="AM205">
            <v>-617.9244726691395</v>
          </cell>
          <cell r="AN205">
            <v>-771.99206585623324</v>
          </cell>
          <cell r="AO205">
            <v>-7816.3310543056577</v>
          </cell>
          <cell r="AP205">
            <v>-7409.4224723000079</v>
          </cell>
          <cell r="AQ205">
            <v>-1593.3708295300603</v>
          </cell>
          <cell r="AR205">
            <v>-89364.266095012426</v>
          </cell>
          <cell r="AS205">
            <v>-9583.9247420728207</v>
          </cell>
          <cell r="AT205">
            <v>-3488.4524061176926</v>
          </cell>
          <cell r="AU205">
            <v>-5650.0663479436189</v>
          </cell>
          <cell r="AV205">
            <v>-16315.519560912624</v>
          </cell>
          <cell r="AW205">
            <v>-13310.472141783684</v>
          </cell>
          <cell r="AX205">
            <v>-6480.7533255890012</v>
          </cell>
          <cell r="AY205">
            <v>-1462.2399606499821</v>
          </cell>
          <cell r="AZ205">
            <v>0</v>
          </cell>
          <cell r="BA205">
            <v>-4474.0213795918971</v>
          </cell>
          <cell r="BB205">
            <v>-11325.6256952025</v>
          </cell>
          <cell r="BC205">
            <v>-11313.119695538655</v>
          </cell>
          <cell r="BD205">
            <v>-5960.0708396025002</v>
          </cell>
          <cell r="BE205">
            <v>-63262.990035027266</v>
          </cell>
          <cell r="BF205">
            <v>-9352.7026355769485</v>
          </cell>
          <cell r="BG205">
            <v>-5141.989799644798</v>
          </cell>
          <cell r="BH205">
            <v>-7587.762704346329</v>
          </cell>
          <cell r="BI205">
            <v>14036.695453068241</v>
          </cell>
          <cell r="BJ205">
            <v>-12417.930016141385</v>
          </cell>
          <cell r="BK205">
            <v>-8421.6721718553454</v>
          </cell>
          <cell r="BL205">
            <v>-304.67398812621832</v>
          </cell>
          <cell r="BM205">
            <v>0</v>
          </cell>
          <cell r="BN205">
            <v>-4171.5193374603987</v>
          </cell>
          <cell r="BO205">
            <v>-9877.7476151194423</v>
          </cell>
          <cell r="BP205">
            <v>-13322.584980892017</v>
          </cell>
          <cell r="BQ205">
            <v>-6701.1022388935089</v>
          </cell>
          <cell r="BR205">
            <v>-110740.97117304802</v>
          </cell>
          <cell r="BS205">
            <v>-8105.3523150440305</v>
          </cell>
          <cell r="BT205">
            <v>-6927.0122419353575</v>
          </cell>
          <cell r="BU205">
            <v>-11605.752635169774</v>
          </cell>
          <cell r="BV205">
            <v>-18092.561487147585</v>
          </cell>
          <cell r="BW205">
            <v>-14769.051162984222</v>
          </cell>
          <cell r="BX205">
            <v>-15544.082045299932</v>
          </cell>
          <cell r="BY205">
            <v>-817.4844813477248</v>
          </cell>
          <cell r="BZ205">
            <v>-391.68499105982482</v>
          </cell>
          <cell r="CA205">
            <v>-3958.2927096728235</v>
          </cell>
          <cell r="CB205">
            <v>-12015.379325821996</v>
          </cell>
          <cell r="CC205">
            <v>-13990.987880740315</v>
          </cell>
          <cell r="CD205">
            <v>-4523.3298967815936</v>
          </cell>
          <cell r="CE205">
            <v>-105994.71140998602</v>
          </cell>
          <cell r="CF205">
            <v>-4137.5248988997191</v>
          </cell>
          <cell r="CG205">
            <v>-9081.5757780913264</v>
          </cell>
          <cell r="CH205">
            <v>-13461.52467106469</v>
          </cell>
          <cell r="CI205">
            <v>-16111.871606299654</v>
          </cell>
          <cell r="CJ205">
            <v>-16693.326592091471</v>
          </cell>
          <cell r="CK205">
            <v>-11156.424727389589</v>
          </cell>
          <cell r="CL205">
            <v>-2614.3459361176938</v>
          </cell>
          <cell r="CM205">
            <v>-662.52198380976915</v>
          </cell>
          <cell r="CN205">
            <v>-4575.2348882015795</v>
          </cell>
          <cell r="CO205">
            <v>-9192.9457753691822</v>
          </cell>
          <cell r="CP205">
            <v>-12790.714687453583</v>
          </cell>
          <cell r="CQ205">
            <v>-5516.6998651996255</v>
          </cell>
          <cell r="CR205">
            <v>-114638.38384503126</v>
          </cell>
          <cell r="CS205">
            <v>-6364.8313525915146</v>
          </cell>
          <cell r="CT205">
            <v>-9741.9912743754685</v>
          </cell>
          <cell r="CU205">
            <v>-14481.16616461426</v>
          </cell>
          <cell r="CV205">
            <v>-16788.095611188561</v>
          </cell>
          <cell r="CW205">
            <v>-13070.564697286114</v>
          </cell>
          <cell r="CX205">
            <v>-11094.182743061334</v>
          </cell>
          <cell r="CY205">
            <v>-2162.7629499100149</v>
          </cell>
          <cell r="CZ205">
            <v>-2056.8284523673356</v>
          </cell>
          <cell r="DA205">
            <v>-3993.3854075130075</v>
          </cell>
          <cell r="DB205">
            <v>-14059.81767437607</v>
          </cell>
          <cell r="DC205">
            <v>-13247.918693181127</v>
          </cell>
          <cell r="DD205">
            <v>-7576.8388245198876</v>
          </cell>
          <cell r="DE205">
            <v>-108647.07837894559</v>
          </cell>
          <cell r="DF205">
            <v>-13835.740453489125</v>
          </cell>
          <cell r="DG205">
            <v>-15955.943600390106</v>
          </cell>
          <cell r="DH205">
            <v>18644.019433071837</v>
          </cell>
          <cell r="DI205">
            <v>-21686.913656866178</v>
          </cell>
          <cell r="DJ205">
            <v>-16857.9550778009</v>
          </cell>
          <cell r="DK205">
            <v>-14410.415639098734</v>
          </cell>
          <cell r="DL205">
            <v>-2059.7969484161586</v>
          </cell>
          <cell r="DM205">
            <v>-1560.7655609101057</v>
          </cell>
          <cell r="DN205">
            <v>-1804.5671548079699</v>
          </cell>
          <cell r="DO205">
            <v>-10005.660949416459</v>
          </cell>
          <cell r="DP205">
            <v>-12673.057182611898</v>
          </cell>
          <cell r="DQ205">
            <v>-16440.281588260084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-35645.607102703303</v>
          </cell>
          <cell r="G206">
            <v>-34784.03050746955</v>
          </cell>
          <cell r="H206">
            <v>-23758.944268491119</v>
          </cell>
          <cell r="I206">
            <v>-39614.089040732011</v>
          </cell>
          <cell r="J206">
            <v>-29282.709237918258</v>
          </cell>
          <cell r="K206">
            <v>-35545.591003255919</v>
          </cell>
          <cell r="L206">
            <v>-8584.6062524877489</v>
          </cell>
          <cell r="M206">
            <v>-33938.142712153494</v>
          </cell>
          <cell r="N206">
            <v>-43419.494619671255</v>
          </cell>
          <cell r="O206">
            <v>-45481.395148260519</v>
          </cell>
          <cell r="P206">
            <v>-39330.513982305303</v>
          </cell>
          <cell r="Q206">
            <v>-24295.414065524936</v>
          </cell>
          <cell r="R206">
            <v>-314664.08537194133</v>
          </cell>
          <cell r="S206">
            <v>-29468.129361372441</v>
          </cell>
          <cell r="T206">
            <v>-31496.592144951224</v>
          </cell>
          <cell r="U206">
            <v>-28751.886567173526</v>
          </cell>
          <cell r="V206">
            <v>-37341.958897618577</v>
          </cell>
          <cell r="W206">
            <v>-26528.5017851796</v>
          </cell>
          <cell r="X206">
            <v>-20311.636635523289</v>
          </cell>
          <cell r="Y206">
            <v>-21275.799827717245</v>
          </cell>
          <cell r="Z206">
            <v>-19528.126641867682</v>
          </cell>
          <cell r="AA206">
            <v>-25132.80931647867</v>
          </cell>
          <cell r="AB206">
            <v>-25812.004190977663</v>
          </cell>
          <cell r="AC206">
            <v>-36457.802904771641</v>
          </cell>
          <cell r="AD206">
            <v>-12558.83709830232</v>
          </cell>
          <cell r="AE206">
            <v>-449326.19665697217</v>
          </cell>
          <cell r="AF206">
            <v>-32903.175991814584</v>
          </cell>
          <cell r="AG206">
            <v>-37122.18796512112</v>
          </cell>
          <cell r="AH206">
            <v>-39068.221452804282</v>
          </cell>
          <cell r="AI206">
            <v>-36416.55536958389</v>
          </cell>
          <cell r="AJ206">
            <v>-40580.413143238053</v>
          </cell>
          <cell r="AK206">
            <v>-43363.425825629383</v>
          </cell>
          <cell r="AL206">
            <v>-19040.139479525387</v>
          </cell>
          <cell r="AM206">
            <v>-26373.942233122885</v>
          </cell>
          <cell r="AN206">
            <v>-43234.069326449186</v>
          </cell>
          <cell r="AO206">
            <v>-39724.954448647797</v>
          </cell>
          <cell r="AP206">
            <v>-45963.91790917702</v>
          </cell>
          <cell r="AQ206">
            <v>-45535.193511888385</v>
          </cell>
          <cell r="AR206">
            <v>-444973.77025195956</v>
          </cell>
          <cell r="AS206">
            <v>-45087.30130128935</v>
          </cell>
          <cell r="AT206">
            <v>-39272.666139811277</v>
          </cell>
          <cell r="AU206">
            <v>-34252.5169730708</v>
          </cell>
          <cell r="AV206">
            <v>-39302.146139614284</v>
          </cell>
          <cell r="AW206">
            <v>-29798.383802579716</v>
          </cell>
          <cell r="AX206">
            <v>-45406.864499172196</v>
          </cell>
          <cell r="AY206">
            <v>-26315.911425653845</v>
          </cell>
          <cell r="AZ206">
            <v>-17816.827481959015</v>
          </cell>
          <cell r="BA206">
            <v>-38547.635024612769</v>
          </cell>
          <cell r="BB206">
            <v>-32982.046901486814</v>
          </cell>
          <cell r="BC206">
            <v>-45607.918097836897</v>
          </cell>
          <cell r="BD206">
            <v>-50583.552464872599</v>
          </cell>
          <cell r="BE206">
            <v>-459563.09197792411</v>
          </cell>
          <cell r="BF206">
            <v>-47966.39248457551</v>
          </cell>
          <cell r="BG206">
            <v>-40229.165935456753</v>
          </cell>
          <cell r="BH206">
            <v>-37701.565152075142</v>
          </cell>
          <cell r="BI206">
            <v>-39094.404942916706</v>
          </cell>
          <cell r="BJ206">
            <v>-40664.938332591206</v>
          </cell>
          <cell r="BK206">
            <v>-44909.941704673693</v>
          </cell>
          <cell r="BL206">
            <v>-25778.264230486006</v>
          </cell>
          <cell r="BM206">
            <v>-18076.092881128192</v>
          </cell>
          <cell r="BN206">
            <v>-31239.018194576725</v>
          </cell>
          <cell r="BO206">
            <v>-38826.353544678539</v>
          </cell>
          <cell r="BP206">
            <v>-45766.07429904677</v>
          </cell>
          <cell r="BQ206">
            <v>-49310.880275733769</v>
          </cell>
          <cell r="BR206">
            <v>-305552.01930198073</v>
          </cell>
          <cell r="BS206">
            <v>-34591.02844928205</v>
          </cell>
          <cell r="BT206">
            <v>-30531.409290442243</v>
          </cell>
          <cell r="BU206">
            <v>-22010.670176832005</v>
          </cell>
          <cell r="BV206">
            <v>-22469.793772175908</v>
          </cell>
          <cell r="BW206">
            <v>-24994.973546575755</v>
          </cell>
          <cell r="BX206">
            <v>-31052.802685154602</v>
          </cell>
          <cell r="BY206">
            <v>-15421.534043639898</v>
          </cell>
          <cell r="BZ206">
            <v>-17909.847618408501</v>
          </cell>
          <cell r="CA206">
            <v>-23958.568637082353</v>
          </cell>
          <cell r="CB206">
            <v>-24398.422672621906</v>
          </cell>
          <cell r="CC206">
            <v>-28365.597512399778</v>
          </cell>
          <cell r="CD206">
            <v>-29847.37089737691</v>
          </cell>
          <cell r="CE206">
            <v>-297046.32932496071</v>
          </cell>
          <cell r="CF206">
            <v>-36201.349613057449</v>
          </cell>
          <cell r="CG206">
            <v>-33807.399638645351</v>
          </cell>
          <cell r="CH206">
            <v>-19776.757288612425</v>
          </cell>
          <cell r="CI206">
            <v>-13729.65235324949</v>
          </cell>
          <cell r="CJ206">
            <v>-24701.81723597087</v>
          </cell>
          <cell r="CK206">
            <v>-35324.414622429758</v>
          </cell>
          <cell r="CL206">
            <v>-18490.247302362695</v>
          </cell>
          <cell r="CM206">
            <v>-14477.047345258296</v>
          </cell>
          <cell r="CN206">
            <v>-15020.924839446321</v>
          </cell>
          <cell r="CO206">
            <v>-24790.717235021293</v>
          </cell>
          <cell r="CP206">
            <v>-31455.042163789272</v>
          </cell>
          <cell r="CQ206">
            <v>-29270.959687134251</v>
          </cell>
          <cell r="CR206">
            <v>-291129.38938593864</v>
          </cell>
          <cell r="CS206">
            <v>-34079.792419079691</v>
          </cell>
          <cell r="CT206">
            <v>-29760.107467362657</v>
          </cell>
          <cell r="CU206">
            <v>-22031.532153749838</v>
          </cell>
          <cell r="CV206">
            <v>-26454.694304307923</v>
          </cell>
          <cell r="CW206">
            <v>-25899.887310510501</v>
          </cell>
          <cell r="CX206">
            <v>-20345.634772591293</v>
          </cell>
          <cell r="CY206">
            <v>-21829.458756005391</v>
          </cell>
          <cell r="CZ206">
            <v>-14569.784837149084</v>
          </cell>
          <cell r="DA206">
            <v>-18170.531036900356</v>
          </cell>
          <cell r="DB206">
            <v>-12528.225259970874</v>
          </cell>
          <cell r="DC206">
            <v>-38503.605369634926</v>
          </cell>
          <cell r="DD206">
            <v>-26956.135698705912</v>
          </cell>
          <cell r="DE206">
            <v>-234706.15776494145</v>
          </cell>
          <cell r="DF206">
            <v>-30955.469560144469</v>
          </cell>
          <cell r="DG206">
            <v>-30202.093070849776</v>
          </cell>
          <cell r="DH206">
            <v>47542.425324456766</v>
          </cell>
          <cell r="DI206">
            <v>-23164.909670844674</v>
          </cell>
          <cell r="DJ206">
            <v>-26464.558623958379</v>
          </cell>
          <cell r="DK206">
            <v>-32581.282037043944</v>
          </cell>
          <cell r="DL206">
            <v>-18906.448231354356</v>
          </cell>
          <cell r="DM206">
            <v>-10687.340848140419</v>
          </cell>
          <cell r="DN206">
            <v>-16216.437269577757</v>
          </cell>
          <cell r="DO206">
            <v>-26092.572729242966</v>
          </cell>
          <cell r="DP206">
            <v>-40860.419419402257</v>
          </cell>
          <cell r="DQ206">
            <v>-26117.051628895104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-10291.439916518517</v>
          </cell>
          <cell r="G207">
            <v>-8784.8357380190864</v>
          </cell>
          <cell r="H207">
            <v>-5949.4014361221343</v>
          </cell>
          <cell r="I207">
            <v>-6915.6323495064862</v>
          </cell>
          <cell r="J207">
            <v>-5853.2186787715182</v>
          </cell>
          <cell r="K207">
            <v>-8033.3611787185073</v>
          </cell>
          <cell r="L207">
            <v>-4396.7492588898167</v>
          </cell>
          <cell r="M207">
            <v>-12269.834622023627</v>
          </cell>
          <cell r="N207">
            <v>-14120.935391034931</v>
          </cell>
          <cell r="O207">
            <v>-7434.1615952244028</v>
          </cell>
          <cell r="P207">
            <v>-11069.36329509085</v>
          </cell>
          <cell r="Q207">
            <v>-9363.1122620892711</v>
          </cell>
          <cell r="R207">
            <v>-129132.29623497277</v>
          </cell>
          <cell r="S207">
            <v>-12990.127196703572</v>
          </cell>
          <cell r="T207">
            <v>-9238.080384306144</v>
          </cell>
          <cell r="U207">
            <v>-6088.1893578511663</v>
          </cell>
          <cell r="V207">
            <v>-10646.597901420202</v>
          </cell>
          <cell r="W207">
            <v>-7029.170835881494</v>
          </cell>
          <cell r="X207">
            <v>-4649.7630414362065</v>
          </cell>
          <cell r="Y207">
            <v>-14310.817765867338</v>
          </cell>
          <cell r="Z207">
            <v>-12717.390303070657</v>
          </cell>
          <cell r="AA207">
            <v>-20191.394228566438</v>
          </cell>
          <cell r="AB207">
            <v>-2031.3260525716469</v>
          </cell>
          <cell r="AC207">
            <v>-15064.748648264445</v>
          </cell>
          <cell r="AD207">
            <v>-14174.690519045107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8">
          <cell r="F208">
            <v>0</v>
          </cell>
          <cell r="G208">
            <v>0</v>
          </cell>
          <cell r="H208">
            <v>-5.1147181573323905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-439.14138100296259</v>
          </cell>
          <cell r="BF208">
            <v>0</v>
          </cell>
          <cell r="BG208">
            <v>0</v>
          </cell>
          <cell r="BH208">
            <v>0</v>
          </cell>
          <cell r="BI208">
            <v>-439.14138100482523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-590.87994301319122</v>
          </cell>
          <cell r="BS208">
            <v>0</v>
          </cell>
          <cell r="BT208">
            <v>0</v>
          </cell>
          <cell r="BU208">
            <v>-151.49570080405101</v>
          </cell>
          <cell r="BV208">
            <v>-439.3842422075104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-310.5800040140748</v>
          </cell>
          <cell r="CF208">
            <v>0</v>
          </cell>
          <cell r="CG208">
            <v>0</v>
          </cell>
          <cell r="CH208">
            <v>0</v>
          </cell>
          <cell r="CI208">
            <v>-310.58000401011668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-622.00556400418282</v>
          </cell>
          <cell r="CS208">
            <v>0</v>
          </cell>
          <cell r="CT208">
            <v>0</v>
          </cell>
          <cell r="CU208">
            <v>-303.64080136781558</v>
          </cell>
          <cell r="CV208">
            <v>-318.36476264148951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-2935.4191229939461</v>
          </cell>
          <cell r="DF208">
            <v>-38.570977963972837</v>
          </cell>
          <cell r="DG208">
            <v>-158.97950917482376</v>
          </cell>
          <cell r="DH208">
            <v>229.41346893645823</v>
          </cell>
          <cell r="DI208">
            <v>-1435.1757800867781</v>
          </cell>
          <cell r="DJ208">
            <v>-317.79131844639778</v>
          </cell>
          <cell r="DK208">
            <v>-637.25963593460619</v>
          </cell>
          <cell r="DL208">
            <v>0</v>
          </cell>
          <cell r="DM208">
            <v>0</v>
          </cell>
          <cell r="DN208">
            <v>0</v>
          </cell>
          <cell r="DO208">
            <v>-158.6441093669273</v>
          </cell>
          <cell r="DP208">
            <v>-418.41126096295193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0">
          <cell r="F210">
            <v>-48807.295449465513</v>
          </cell>
          <cell r="G210">
            <v>-52165.34474658221</v>
          </cell>
          <cell r="H210">
            <v>-37120.012443900108</v>
          </cell>
          <cell r="I210">
            <v>-74019.490616515279</v>
          </cell>
          <cell r="J210">
            <v>-51102.483164936304</v>
          </cell>
          <cell r="K210">
            <v>-49575.456444770098</v>
          </cell>
          <cell r="L210">
            <v>-12960.187511891127</v>
          </cell>
          <cell r="M210">
            <v>-46611.933324359357</v>
          </cell>
          <cell r="N210">
            <v>-62320.208394549787</v>
          </cell>
          <cell r="O210">
            <v>-65604.000559344888</v>
          </cell>
          <cell r="P210">
            <v>-59670.358552113175</v>
          </cell>
          <cell r="Q210">
            <v>-39664.72568166256</v>
          </cell>
          <cell r="R210">
            <v>-475260.80584585667</v>
          </cell>
          <cell r="S210">
            <v>-51358.7527570948</v>
          </cell>
          <cell r="T210">
            <v>-52485.929348245263</v>
          </cell>
          <cell r="U210">
            <v>-42964.947019211948</v>
          </cell>
          <cell r="V210">
            <v>-68048.084965012968</v>
          </cell>
          <cell r="W210">
            <v>-45081.710231296718</v>
          </cell>
          <cell r="X210">
            <v>-28696.896145276725</v>
          </cell>
          <cell r="Y210">
            <v>-35589.588093273342</v>
          </cell>
          <cell r="Z210">
            <v>-32451.166924081743</v>
          </cell>
          <cell r="AA210">
            <v>-49213.508943468332</v>
          </cell>
          <cell r="AB210">
            <v>22436.164737723768</v>
          </cell>
          <cell r="AC210">
            <v>-61792.512872003019</v>
          </cell>
          <cell r="AD210">
            <v>-30013.873284630477</v>
          </cell>
          <cell r="AE210">
            <v>-597911.84510493279</v>
          </cell>
          <cell r="AF210">
            <v>-42628.199370115995</v>
          </cell>
          <cell r="AG210">
            <v>-44165.424958862364</v>
          </cell>
          <cell r="AH210">
            <v>-53243.482132807374</v>
          </cell>
          <cell r="AI210">
            <v>-73940.029643326998</v>
          </cell>
          <cell r="AJ210">
            <v>-51716.297929376364</v>
          </cell>
          <cell r="AK210">
            <v>-54441.640004321933</v>
          </cell>
          <cell r="AL210">
            <v>-21007.676163926721</v>
          </cell>
          <cell r="AM210">
            <v>-27484.357004761696</v>
          </cell>
          <cell r="AN210">
            <v>-48618.612180903554</v>
          </cell>
          <cell r="AO210">
            <v>-60266.417044214904</v>
          </cell>
          <cell r="AP210">
            <v>-63587.318693555892</v>
          </cell>
          <cell r="AQ210">
            <v>-56812.389978840947</v>
          </cell>
          <cell r="AR210">
            <v>-627530.50391197205</v>
          </cell>
          <cell r="AS210">
            <v>-63358.034511916339</v>
          </cell>
          <cell r="AT210">
            <v>-46347.739403218031</v>
          </cell>
          <cell r="AU210">
            <v>-48604.796608127654</v>
          </cell>
          <cell r="AV210">
            <v>-73902.082016453147</v>
          </cell>
          <cell r="AW210">
            <v>-56923.074773624539</v>
          </cell>
          <cell r="AX210">
            <v>-62222.534412033856</v>
          </cell>
          <cell r="AY210">
            <v>-28350.656461261213</v>
          </cell>
          <cell r="AZ210">
            <v>-18357.05243935436</v>
          </cell>
          <cell r="BA210">
            <v>-49304.40923460573</v>
          </cell>
          <cell r="BB210">
            <v>-50823.149978592992</v>
          </cell>
          <cell r="BC210">
            <v>-67090.616713821888</v>
          </cell>
          <cell r="BD210">
            <v>-62246.357358895242</v>
          </cell>
          <cell r="BE210">
            <v>-600655.63991093636</v>
          </cell>
          <cell r="BF210">
            <v>-63778.094731032848</v>
          </cell>
          <cell r="BG210">
            <v>-50388.263132989407</v>
          </cell>
          <cell r="BH210">
            <v>-52434.488702692091</v>
          </cell>
          <cell r="BI210">
            <v>-28001.464027360082</v>
          </cell>
          <cell r="BJ210">
            <v>-64342.747564226389</v>
          </cell>
          <cell r="BK210">
            <v>-60941.742087051272</v>
          </cell>
          <cell r="BL210">
            <v>-27247.290136270225</v>
          </cell>
          <cell r="BM210">
            <v>-18997.291415981948</v>
          </cell>
          <cell r="BN210">
            <v>-39341.530650757253</v>
          </cell>
          <cell r="BO210">
            <v>-54987.71177817136</v>
          </cell>
          <cell r="BP210">
            <v>-74147.840496197343</v>
          </cell>
          <cell r="BQ210">
            <v>-66047.175188198686</v>
          </cell>
          <cell r="BR210">
            <v>-547977.58469223976</v>
          </cell>
          <cell r="BS210">
            <v>-50415.708083324134</v>
          </cell>
          <cell r="BT210">
            <v>-45102.118703350425</v>
          </cell>
          <cell r="BU210">
            <v>-50770.773356609046</v>
          </cell>
          <cell r="BV210">
            <v>-66566.628653623164</v>
          </cell>
          <cell r="BW210">
            <v>-57755.155587479472</v>
          </cell>
          <cell r="BX210">
            <v>-62589.844416454434</v>
          </cell>
          <cell r="BY210">
            <v>-16946.316773504019</v>
          </cell>
          <cell r="BZ210">
            <v>-19085.689952380955</v>
          </cell>
          <cell r="CA210">
            <v>-36490.228530928493</v>
          </cell>
          <cell r="CB210">
            <v>-44572.906396329403</v>
          </cell>
          <cell r="CC210">
            <v>-53427.889341622591</v>
          </cell>
          <cell r="CD210">
            <v>-44254.324896536767</v>
          </cell>
          <cell r="CE210">
            <v>-525838.33370614052</v>
          </cell>
          <cell r="CF210">
            <v>-50827.179091498256</v>
          </cell>
          <cell r="CG210">
            <v>-52886.312755905092</v>
          </cell>
          <cell r="CH210">
            <v>-49245.129014655948</v>
          </cell>
          <cell r="CI210">
            <v>-52946.564705848694</v>
          </cell>
          <cell r="CJ210">
            <v>-54924.542332217097</v>
          </cell>
          <cell r="CK210">
            <v>-58350.852677211165</v>
          </cell>
          <cell r="CL210">
            <v>-23065.026325002313</v>
          </cell>
          <cell r="CM210">
            <v>-17014.305196911097</v>
          </cell>
          <cell r="CN210">
            <v>-26272.010433197021</v>
          </cell>
          <cell r="CO210">
            <v>-43047.844273932278</v>
          </cell>
          <cell r="CP210">
            <v>-55858.638641014695</v>
          </cell>
          <cell r="CQ210">
            <v>-41399.928258612752</v>
          </cell>
          <cell r="CR210">
            <v>-501327.50011587143</v>
          </cell>
          <cell r="CS210">
            <v>-44103.346270658076</v>
          </cell>
          <cell r="CT210">
            <v>-46393.886051468551</v>
          </cell>
          <cell r="CU210">
            <v>-46331.095189966261</v>
          </cell>
          <cell r="CV210">
            <v>-66696.995448537171</v>
          </cell>
          <cell r="CW210">
            <v>-52994.68392059952</v>
          </cell>
          <cell r="CX210">
            <v>-41812.120729282498</v>
          </cell>
          <cell r="CY210">
            <v>-24668.727387227118</v>
          </cell>
          <cell r="CZ210">
            <v>-17058.280877590179</v>
          </cell>
          <cell r="DA210">
            <v>-29467.512542761862</v>
          </cell>
          <cell r="DB210">
            <v>-34029.866728886962</v>
          </cell>
          <cell r="DC210">
            <v>-60189.684729836881</v>
          </cell>
          <cell r="DD210">
            <v>-37581.30023907125</v>
          </cell>
          <cell r="DE210">
            <v>-427667.93511593342</v>
          </cell>
          <cell r="DF210">
            <v>-54382.474467515945</v>
          </cell>
          <cell r="DG210">
            <v>-64567.818106636405</v>
          </cell>
          <cell r="DH210">
            <v>93091.999691225588</v>
          </cell>
          <cell r="DI210">
            <v>-66662.880472250283</v>
          </cell>
          <cell r="DJ210">
            <v>-59878.617048613727</v>
          </cell>
          <cell r="DK210">
            <v>-62405.081409886479</v>
          </cell>
          <cell r="DL210">
            <v>-23537.928492516279</v>
          </cell>
          <cell r="DM210">
            <v>-12248.106409050524</v>
          </cell>
          <cell r="DN210">
            <v>-20931.990325629711</v>
          </cell>
          <cell r="DO210">
            <v>-46414.531443417072</v>
          </cell>
          <cell r="DP210">
            <v>-60269.557448647916</v>
          </cell>
          <cell r="DQ210">
            <v>-49460.949182935059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-7676.4465000005439</v>
          </cell>
          <cell r="J213">
            <v>0</v>
          </cell>
          <cell r="K213">
            <v>0</v>
          </cell>
          <cell r="L213">
            <v>91.191999999806285</v>
          </cell>
          <cell r="M213">
            <v>-633.24849999975413</v>
          </cell>
          <cell r="N213">
            <v>-8623.8355000000447</v>
          </cell>
          <cell r="O213">
            <v>0</v>
          </cell>
          <cell r="P213">
            <v>0</v>
          </cell>
          <cell r="Q213">
            <v>0</v>
          </cell>
          <cell r="R213">
            <v>-28003.460000004619</v>
          </cell>
          <cell r="S213">
            <v>0</v>
          </cell>
          <cell r="T213">
            <v>0</v>
          </cell>
          <cell r="U213">
            <v>0</v>
          </cell>
          <cell r="V213">
            <v>-10129.036000000313</v>
          </cell>
          <cell r="W213">
            <v>0</v>
          </cell>
          <cell r="X213">
            <v>0</v>
          </cell>
          <cell r="Y213">
            <v>-3732.9929999997839</v>
          </cell>
          <cell r="Z213">
            <v>-1394.3420000001788</v>
          </cell>
          <cell r="AA213">
            <v>-12747.088999999687</v>
          </cell>
          <cell r="AB213">
            <v>0</v>
          </cell>
          <cell r="AC213">
            <v>0</v>
          </cell>
          <cell r="AD213">
            <v>0</v>
          </cell>
          <cell r="AE213">
            <v>-60614.936500005424</v>
          </cell>
          <cell r="AF213">
            <v>0</v>
          </cell>
          <cell r="AG213">
            <v>0</v>
          </cell>
          <cell r="AH213">
            <v>0</v>
          </cell>
          <cell r="AI213">
            <v>-19719.575000001118</v>
          </cell>
          <cell r="AJ213">
            <v>0</v>
          </cell>
          <cell r="AK213">
            <v>0</v>
          </cell>
          <cell r="AL213">
            <v>0</v>
          </cell>
          <cell r="AM213">
            <v>-1870.6959999995306</v>
          </cell>
          <cell r="AN213">
            <v>-17297.779999999329</v>
          </cell>
          <cell r="AO213">
            <v>-11362.101999999955</v>
          </cell>
          <cell r="AP213">
            <v>-7619.9875000007451</v>
          </cell>
          <cell r="AQ213">
            <v>-2744.7960000000894</v>
          </cell>
          <cell r="AR213">
            <v>-62676.52349999547</v>
          </cell>
          <cell r="AS213">
            <v>-3876.3670000005513</v>
          </cell>
          <cell r="AT213">
            <v>0</v>
          </cell>
          <cell r="AU213">
            <v>0</v>
          </cell>
          <cell r="AV213">
            <v>-15374.224000001326</v>
          </cell>
          <cell r="AW213">
            <v>0</v>
          </cell>
          <cell r="AX213">
            <v>0</v>
          </cell>
          <cell r="AY213">
            <v>-5872.0920000001788</v>
          </cell>
          <cell r="AZ213">
            <v>-2614.8385000005364</v>
          </cell>
          <cell r="BA213">
            <v>-13473.572999998927</v>
          </cell>
          <cell r="BB213">
            <v>-10521.751500000246</v>
          </cell>
          <cell r="BC213">
            <v>-8233.882500000298</v>
          </cell>
          <cell r="BD213">
            <v>-2709.7949999999255</v>
          </cell>
          <cell r="BE213">
            <v>-57532.356999993324</v>
          </cell>
          <cell r="BF213">
            <v>-6838.8815000001341</v>
          </cell>
          <cell r="BG213">
            <v>0</v>
          </cell>
          <cell r="BH213">
            <v>0</v>
          </cell>
          <cell r="BI213">
            <v>-6626.011499999091</v>
          </cell>
          <cell r="BJ213">
            <v>0</v>
          </cell>
          <cell r="BK213">
            <v>0</v>
          </cell>
          <cell r="BL213">
            <v>-5973.0169999999925</v>
          </cell>
          <cell r="BM213">
            <v>-1871.3365000002086</v>
          </cell>
          <cell r="BN213">
            <v>-16095.019999999553</v>
          </cell>
          <cell r="BO213">
            <v>-11248.714999999851</v>
          </cell>
          <cell r="BP213">
            <v>-5852.6425000000745</v>
          </cell>
          <cell r="BQ213">
            <v>-3026.7329999990761</v>
          </cell>
          <cell r="BR213">
            <v>-80271.527999997139</v>
          </cell>
          <cell r="BS213">
            <v>-6115.2709999997169</v>
          </cell>
          <cell r="BT213">
            <v>0</v>
          </cell>
          <cell r="BU213">
            <v>0</v>
          </cell>
          <cell r="BV213">
            <v>-13580.16599999927</v>
          </cell>
          <cell r="BW213">
            <v>0</v>
          </cell>
          <cell r="BX213">
            <v>-9837.8384999996051</v>
          </cell>
          <cell r="BY213">
            <v>-9370.051000000909</v>
          </cell>
          <cell r="BZ213">
            <v>-1861.5190000003204</v>
          </cell>
          <cell r="CA213">
            <v>-15056.203999999911</v>
          </cell>
          <cell r="CB213">
            <v>-11135.863500000909</v>
          </cell>
          <cell r="CC213">
            <v>-8992.9560000002384</v>
          </cell>
          <cell r="CD213">
            <v>-4321.6589999999851</v>
          </cell>
          <cell r="CE213">
            <v>-212934.02300000191</v>
          </cell>
          <cell r="CF213">
            <v>-4563.488500000909</v>
          </cell>
          <cell r="CG213">
            <v>-5398.7160000000149</v>
          </cell>
          <cell r="CH213">
            <v>0</v>
          </cell>
          <cell r="CI213">
            <v>-146337.54450000077</v>
          </cell>
          <cell r="CJ213">
            <v>0</v>
          </cell>
          <cell r="CK213">
            <v>-8577.7994999997318</v>
          </cell>
          <cell r="CL213">
            <v>-8662.2170000001788</v>
          </cell>
          <cell r="CM213">
            <v>-2210.429999999702</v>
          </cell>
          <cell r="CN213">
            <v>-15526.508999999613</v>
          </cell>
          <cell r="CO213">
            <v>-10130.847500000149</v>
          </cell>
          <cell r="CP213">
            <v>-6185.0640000011772</v>
          </cell>
          <cell r="CQ213">
            <v>-5341.4069999996573</v>
          </cell>
          <cell r="CR213">
            <v>-80439.610499963164</v>
          </cell>
          <cell r="CS213">
            <v>-7262.8039999995381</v>
          </cell>
          <cell r="CT213">
            <v>-4663.5034999996424</v>
          </cell>
          <cell r="CU213">
            <v>0</v>
          </cell>
          <cell r="CV213">
            <v>-10820.100500000641</v>
          </cell>
          <cell r="CW213">
            <v>0</v>
          </cell>
          <cell r="CX213">
            <v>-9675.2854999992996</v>
          </cell>
          <cell r="CY213">
            <v>-9082.9959999993443</v>
          </cell>
          <cell r="CZ213">
            <v>-2336.7370000006631</v>
          </cell>
          <cell r="DA213">
            <v>-12908.209499999881</v>
          </cell>
          <cell r="DB213">
            <v>-11095.383500000462</v>
          </cell>
          <cell r="DC213">
            <v>-10241.782499998808</v>
          </cell>
          <cell r="DD213">
            <v>-2352.808500001207</v>
          </cell>
          <cell r="DE213">
            <v>-1147093.8569999933</v>
          </cell>
          <cell r="DF213">
            <v>-6865.6460000015795</v>
          </cell>
          <cell r="DG213">
            <v>-2227.3580000000075</v>
          </cell>
          <cell r="DH213">
            <v>-1065070.9860000014</v>
          </cell>
          <cell r="DI213">
            <v>-5205.6805000007153</v>
          </cell>
          <cell r="DJ213">
            <v>0</v>
          </cell>
          <cell r="DK213">
            <v>-6721.2604999998584</v>
          </cell>
          <cell r="DL213">
            <v>-8256.1840000003576</v>
          </cell>
          <cell r="DM213">
            <v>-3967.2430000007153</v>
          </cell>
          <cell r="DN213">
            <v>-20361.776999998838</v>
          </cell>
          <cell r="DO213">
            <v>-12012.819000000134</v>
          </cell>
          <cell r="DP213">
            <v>-13165.535000000149</v>
          </cell>
          <cell r="DQ213">
            <v>-3239.3680000007153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-235.0910000000149</v>
          </cell>
          <cell r="M215">
            <v>-2143.9635199997574</v>
          </cell>
          <cell r="N215">
            <v>-4537.1231500003487</v>
          </cell>
          <cell r="O215">
            <v>-5779.1715000011027</v>
          </cell>
          <cell r="P215">
            <v>0</v>
          </cell>
          <cell r="Q215">
            <v>-12970.827850000933</v>
          </cell>
          <cell r="R215">
            <v>-63539.610059991479</v>
          </cell>
          <cell r="S215">
            <v>-11379.081340000033</v>
          </cell>
          <cell r="T215">
            <v>-12596.08199999854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-927.18250000104308</v>
          </cell>
          <cell r="Z215">
            <v>-1431.5574400015175</v>
          </cell>
          <cell r="AA215">
            <v>-3025.1888699997216</v>
          </cell>
          <cell r="AB215">
            <v>4808.3379399999976</v>
          </cell>
          <cell r="AC215">
            <v>-18539.712600000203</v>
          </cell>
          <cell r="AD215">
            <v>-20449.143250001594</v>
          </cell>
          <cell r="AE215">
            <v>-88501.91152998805</v>
          </cell>
          <cell r="AF215">
            <v>-9469.6925000008196</v>
          </cell>
          <cell r="AG215">
            <v>-8930.6743000000715</v>
          </cell>
          <cell r="AH215">
            <v>0</v>
          </cell>
          <cell r="AI215">
            <v>-6403.2095999997109</v>
          </cell>
          <cell r="AJ215">
            <v>0</v>
          </cell>
          <cell r="AK215">
            <v>-9003.9870500005782</v>
          </cell>
          <cell r="AL215">
            <v>-1739.9610500000417</v>
          </cell>
          <cell r="AM215">
            <v>-4223.4383600000292</v>
          </cell>
          <cell r="AN215">
            <v>-10152.417329998687</v>
          </cell>
          <cell r="AO215">
            <v>-11045.763839999214</v>
          </cell>
          <cell r="AP215">
            <v>-11407.741499999538</v>
          </cell>
          <cell r="AQ215">
            <v>-16125.025999998674</v>
          </cell>
          <cell r="AR215">
            <v>-101873.18645998836</v>
          </cell>
          <cell r="AS215">
            <v>-10199.158900000155</v>
          </cell>
          <cell r="AT215">
            <v>-7727.0985599998385</v>
          </cell>
          <cell r="AU215">
            <v>0</v>
          </cell>
          <cell r="AV215">
            <v>-9399.0210000006482</v>
          </cell>
          <cell r="AW215">
            <v>0</v>
          </cell>
          <cell r="AX215">
            <v>-8538.4049999993294</v>
          </cell>
          <cell r="AY215">
            <v>-5812.5679000001401</v>
          </cell>
          <cell r="AZ215">
            <v>-4037.7956399992108</v>
          </cell>
          <cell r="BA215">
            <v>-14622.071599999443</v>
          </cell>
          <cell r="BB215">
            <v>-10791.866500001401</v>
          </cell>
          <cell r="BC215">
            <v>-16962.535679999739</v>
          </cell>
          <cell r="BD215">
            <v>-13782.665679998696</v>
          </cell>
          <cell r="BE215">
            <v>-97661.0619700104</v>
          </cell>
          <cell r="BF215">
            <v>-9635.4260999988765</v>
          </cell>
          <cell r="BG215">
            <v>-8691.5880999993533</v>
          </cell>
          <cell r="BH215">
            <v>0</v>
          </cell>
          <cell r="BI215">
            <v>-10950.951099999249</v>
          </cell>
          <cell r="BJ215">
            <v>0</v>
          </cell>
          <cell r="BK215">
            <v>-5812.2440099995583</v>
          </cell>
          <cell r="BL215">
            <v>-7470.8907399997115</v>
          </cell>
          <cell r="BM215">
            <v>-5783.7080000005662</v>
          </cell>
          <cell r="BN215">
            <v>-7121.6187800001353</v>
          </cell>
          <cell r="BO215">
            <v>-9916.8930000010878</v>
          </cell>
          <cell r="BP215">
            <v>-13046.796539999545</v>
          </cell>
          <cell r="BQ215">
            <v>-19230.945599999279</v>
          </cell>
          <cell r="BR215">
            <v>-105421.69934998453</v>
          </cell>
          <cell r="BS215">
            <v>-7716.3774999994785</v>
          </cell>
          <cell r="BT215">
            <v>-11019.493200000376</v>
          </cell>
          <cell r="BU215">
            <v>-6257.2209999989718</v>
          </cell>
          <cell r="BV215">
            <v>-6491.6756300004199</v>
          </cell>
          <cell r="BW215">
            <v>0</v>
          </cell>
          <cell r="BX215">
            <v>-8588.11429999955</v>
          </cell>
          <cell r="BY215">
            <v>-8255.3091799989343</v>
          </cell>
          <cell r="BZ215">
            <v>-6445.8280999995768</v>
          </cell>
          <cell r="CA215">
            <v>-14469.853939998895</v>
          </cell>
          <cell r="CB215">
            <v>-10501.028199998662</v>
          </cell>
          <cell r="CC215">
            <v>-10980.79079999961</v>
          </cell>
          <cell r="CD215">
            <v>-14696.007500000298</v>
          </cell>
          <cell r="CE215">
            <v>-105082.89511999488</v>
          </cell>
          <cell r="CF215">
            <v>-10177.699599999934</v>
          </cell>
          <cell r="CG215">
            <v>-12921.325999999419</v>
          </cell>
          <cell r="CH215">
            <v>-6632.2899999991059</v>
          </cell>
          <cell r="CI215">
            <v>2130.9359999997541</v>
          </cell>
          <cell r="CJ215">
            <v>0</v>
          </cell>
          <cell r="CK215">
            <v>-9012.958920000121</v>
          </cell>
          <cell r="CL215">
            <v>-6951.288999998942</v>
          </cell>
          <cell r="CM215">
            <v>-6784.2507000006735</v>
          </cell>
          <cell r="CN215">
            <v>-16879.316300000995</v>
          </cell>
          <cell r="CO215">
            <v>-9162.4633999988437</v>
          </cell>
          <cell r="CP215">
            <v>-11663.200799999759</v>
          </cell>
          <cell r="CQ215">
            <v>-17029.036399999633</v>
          </cell>
          <cell r="CR215">
            <v>-109799.38279996812</v>
          </cell>
          <cell r="CS215">
            <v>-8445.1349999997765</v>
          </cell>
          <cell r="CT215">
            <v>-13372.017999999225</v>
          </cell>
          <cell r="CU215">
            <v>-4962.5550000015646</v>
          </cell>
          <cell r="CV215">
            <v>-5096.4125999994576</v>
          </cell>
          <cell r="CW215">
            <v>0</v>
          </cell>
          <cell r="CX215">
            <v>-7730.1634999997914</v>
          </cell>
          <cell r="CY215">
            <v>-6470.5752999987453</v>
          </cell>
          <cell r="CZ215">
            <v>-9889.0318999998271</v>
          </cell>
          <cell r="DA215">
            <v>-17542.67650000006</v>
          </cell>
          <cell r="DB215">
            <v>-11565.506199998781</v>
          </cell>
          <cell r="DC215">
            <v>-10928.370399998501</v>
          </cell>
          <cell r="DD215">
            <v>-13796.938400000334</v>
          </cell>
          <cell r="DE215">
            <v>-100219.90140001476</v>
          </cell>
          <cell r="DF215">
            <v>-7457.8205000013113</v>
          </cell>
          <cell r="DG215">
            <v>-12393.335000000894</v>
          </cell>
          <cell r="DH215">
            <v>13880.274100000039</v>
          </cell>
          <cell r="DI215">
            <v>-4330.7944000000134</v>
          </cell>
          <cell r="DJ215">
            <v>0</v>
          </cell>
          <cell r="DK215">
            <v>-12462.444000000134</v>
          </cell>
          <cell r="DL215">
            <v>-8145.0690000001341</v>
          </cell>
          <cell r="DM215">
            <v>-10256.355699999258</v>
          </cell>
          <cell r="DN215">
            <v>-17112.304800000042</v>
          </cell>
          <cell r="DO215">
            <v>-12426.047400001436</v>
          </cell>
          <cell r="DP215">
            <v>-11561.376600001007</v>
          </cell>
          <cell r="DQ215">
            <v>-17954.628100000322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-768.33059999998659</v>
          </cell>
          <cell r="G217">
            <v>0</v>
          </cell>
          <cell r="H217">
            <v>0</v>
          </cell>
          <cell r="I217">
            <v>673.57119999988936</v>
          </cell>
          <cell r="J217">
            <v>0</v>
          </cell>
          <cell r="K217">
            <v>0</v>
          </cell>
          <cell r="L217">
            <v>0</v>
          </cell>
          <cell r="M217">
            <v>-696.39429999981076</v>
          </cell>
          <cell r="N217">
            <v>-17.339099999982864</v>
          </cell>
          <cell r="O217">
            <v>0</v>
          </cell>
          <cell r="P217">
            <v>0</v>
          </cell>
          <cell r="Q217">
            <v>0</v>
          </cell>
          <cell r="R217">
            <v>1639.1110900025815</v>
          </cell>
          <cell r="S217">
            <v>0</v>
          </cell>
          <cell r="T217">
            <v>-4.6846500000101514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-36.568630000110716</v>
          </cell>
          <cell r="Z217">
            <v>-936.77750999992713</v>
          </cell>
          <cell r="AA217">
            <v>1234.3045600000769</v>
          </cell>
          <cell r="AB217">
            <v>1505.1874000001699</v>
          </cell>
          <cell r="AC217">
            <v>0</v>
          </cell>
          <cell r="AD217">
            <v>-122.3500800000038</v>
          </cell>
          <cell r="AE217">
            <v>682.3032700009644</v>
          </cell>
          <cell r="AF217">
            <v>853.71340000000782</v>
          </cell>
          <cell r="AG217">
            <v>-10.312200000043958</v>
          </cell>
          <cell r="AH217">
            <v>1645.208799999964</v>
          </cell>
          <cell r="AI217">
            <v>0</v>
          </cell>
          <cell r="AJ217">
            <v>0</v>
          </cell>
          <cell r="AK217">
            <v>0</v>
          </cell>
          <cell r="AL217">
            <v>-435.87073999992572</v>
          </cell>
          <cell r="AM217">
            <v>-948.58438999997452</v>
          </cell>
          <cell r="AN217">
            <v>-160.99591999989934</v>
          </cell>
          <cell r="AO217">
            <v>-39.26443999982439</v>
          </cell>
          <cell r="AP217">
            <v>0</v>
          </cell>
          <cell r="AQ217">
            <v>-221.59123999997973</v>
          </cell>
          <cell r="AR217">
            <v>-5369.8382299989462</v>
          </cell>
          <cell r="AS217">
            <v>-5.3596200000029057</v>
          </cell>
          <cell r="AT217">
            <v>-907.97209999995539</v>
          </cell>
          <cell r="AU217">
            <v>0</v>
          </cell>
          <cell r="AV217">
            <v>0</v>
          </cell>
          <cell r="AW217">
            <v>-4.7767000000458211</v>
          </cell>
          <cell r="AX217">
            <v>-9.6316700000315905</v>
          </cell>
          <cell r="AY217">
            <v>-804.33615999994799</v>
          </cell>
          <cell r="AZ217">
            <v>-1368.4242000000086</v>
          </cell>
          <cell r="BA217">
            <v>-332.46450000000186</v>
          </cell>
          <cell r="BB217">
            <v>-509.24585000006482</v>
          </cell>
          <cell r="BC217">
            <v>0</v>
          </cell>
          <cell r="BD217">
            <v>-1427.6274300001096</v>
          </cell>
          <cell r="BE217">
            <v>-3814.9009299986064</v>
          </cell>
          <cell r="BF217">
            <v>1854.1649399999296</v>
          </cell>
          <cell r="BG217">
            <v>-17.481000000028871</v>
          </cell>
          <cell r="BH217">
            <v>0</v>
          </cell>
          <cell r="BI217">
            <v>-821.54630000004545</v>
          </cell>
          <cell r="BJ217">
            <v>-10.232900000177324</v>
          </cell>
          <cell r="BK217">
            <v>-157.04633999988437</v>
          </cell>
          <cell r="BL217">
            <v>-1343.3697900001425</v>
          </cell>
          <cell r="BM217">
            <v>-329.18827000004239</v>
          </cell>
          <cell r="BN217">
            <v>-675.56475000013597</v>
          </cell>
          <cell r="BO217">
            <v>-160.38109999988228</v>
          </cell>
          <cell r="BP217">
            <v>-831.397059999872</v>
          </cell>
          <cell r="BQ217">
            <v>-1322.8583599999547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-1319.3514999998733</v>
          </cell>
          <cell r="G218">
            <v>-2094.2112000007182</v>
          </cell>
          <cell r="H218">
            <v>-1809.7229999992996</v>
          </cell>
          <cell r="I218">
            <v>-343.05280000017956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-715.72140000015497</v>
          </cell>
          <cell r="O218">
            <v>-806.54769999999553</v>
          </cell>
          <cell r="P218">
            <v>-2753.2413999997079</v>
          </cell>
          <cell r="Q218">
            <v>-1274.318900000304</v>
          </cell>
          <cell r="R218">
            <v>-3301.5558000057936</v>
          </cell>
          <cell r="S218">
            <v>-1630.8728999989107</v>
          </cell>
          <cell r="T218">
            <v>-924.25919999927282</v>
          </cell>
          <cell r="U218">
            <v>-2159.6254000002518</v>
          </cell>
          <cell r="V218">
            <v>-1016.3941999999806</v>
          </cell>
          <cell r="W218">
            <v>0</v>
          </cell>
          <cell r="X218">
            <v>-403.33889999985695</v>
          </cell>
          <cell r="Y218">
            <v>0</v>
          </cell>
          <cell r="Z218">
            <v>0</v>
          </cell>
          <cell r="AA218">
            <v>-437.82129999995232</v>
          </cell>
          <cell r="AB218">
            <v>7359.9360999995843</v>
          </cell>
          <cell r="AC218">
            <v>-1292.2097999993712</v>
          </cell>
          <cell r="AD218">
            <v>-2796.9702000012621</v>
          </cell>
          <cell r="AE218">
            <v>-40064.808099992573</v>
          </cell>
          <cell r="AF218">
            <v>-25895.244800000452</v>
          </cell>
          <cell r="AG218">
            <v>-4218.4700999995694</v>
          </cell>
          <cell r="AH218">
            <v>-1535.8543999996036</v>
          </cell>
          <cell r="AI218">
            <v>-1143.4403999997303</v>
          </cell>
          <cell r="AJ218">
            <v>-214.42399999999907</v>
          </cell>
          <cell r="AK218">
            <v>-652.60019999928772</v>
          </cell>
          <cell r="AL218">
            <v>0</v>
          </cell>
          <cell r="AM218">
            <v>0</v>
          </cell>
          <cell r="AN218">
            <v>-212.7636000001803</v>
          </cell>
          <cell r="AO218">
            <v>-1616.1216000001878</v>
          </cell>
          <cell r="AP218">
            <v>-2668.1262999996543</v>
          </cell>
          <cell r="AQ218">
            <v>-1907.7627000007778</v>
          </cell>
          <cell r="AR218">
            <v>-12317.291000008583</v>
          </cell>
          <cell r="AS218">
            <v>-1290.75</v>
          </cell>
          <cell r="AT218">
            <v>-3497.931099999696</v>
          </cell>
          <cell r="AU218">
            <v>-1000.1384000005201</v>
          </cell>
          <cell r="AV218">
            <v>-879.96720000077039</v>
          </cell>
          <cell r="AW218">
            <v>-214.47399999992922</v>
          </cell>
          <cell r="AX218">
            <v>0</v>
          </cell>
          <cell r="AY218">
            <v>-474.68200000096112</v>
          </cell>
          <cell r="AZ218">
            <v>0</v>
          </cell>
          <cell r="BA218">
            <v>0</v>
          </cell>
          <cell r="BB218">
            <v>-1053.3004000009969</v>
          </cell>
          <cell r="BC218">
            <v>-2545.3213000008836</v>
          </cell>
          <cell r="BD218">
            <v>-1360.7265999997035</v>
          </cell>
          <cell r="BE218">
            <v>-13187.792500004172</v>
          </cell>
          <cell r="BF218">
            <v>-853.82010000012815</v>
          </cell>
          <cell r="BG218">
            <v>-3069.0861999997869</v>
          </cell>
          <cell r="BH218">
            <v>-3679.4447999997064</v>
          </cell>
          <cell r="BI218">
            <v>-117.61580000026152</v>
          </cell>
          <cell r="BJ218">
            <v>0</v>
          </cell>
          <cell r="BK218">
            <v>-644.17520000040531</v>
          </cell>
          <cell r="BL218">
            <v>-623.34859999921173</v>
          </cell>
          <cell r="BM218">
            <v>0</v>
          </cell>
          <cell r="BN218">
            <v>-735.98429999966174</v>
          </cell>
          <cell r="BO218">
            <v>-1000.9431000007316</v>
          </cell>
          <cell r="BP218">
            <v>-2177.4343999987468</v>
          </cell>
          <cell r="BQ218">
            <v>-285.9400000013411</v>
          </cell>
          <cell r="BR218">
            <v>-15279.690699994564</v>
          </cell>
          <cell r="BS218">
            <v>-682.18800000101328</v>
          </cell>
          <cell r="BT218">
            <v>-478.67769999988377</v>
          </cell>
          <cell r="BU218">
            <v>-3283.0459000002593</v>
          </cell>
          <cell r="BV218">
            <v>-838.9605000000447</v>
          </cell>
          <cell r="BW218">
            <v>-243.77370000001974</v>
          </cell>
          <cell r="BX218">
            <v>-1994.7919000014663</v>
          </cell>
          <cell r="BY218">
            <v>-269.2390000000596</v>
          </cell>
          <cell r="BZ218">
            <v>-275.20200000051409</v>
          </cell>
          <cell r="CA218">
            <v>-1533.5831000003964</v>
          </cell>
          <cell r="CB218">
            <v>-2048.3991000000387</v>
          </cell>
          <cell r="CC218">
            <v>-2742.5128000015393</v>
          </cell>
          <cell r="CD218">
            <v>-889.31700000073761</v>
          </cell>
          <cell r="CE218">
            <v>32667.06439999491</v>
          </cell>
          <cell r="CF218">
            <v>-8448.1969999996945</v>
          </cell>
          <cell r="CG218">
            <v>-1251.5011999998242</v>
          </cell>
          <cell r="CH218">
            <v>-2827.4608000004664</v>
          </cell>
          <cell r="CI218">
            <v>54925.015899999999</v>
          </cell>
          <cell r="CJ218">
            <v>-769.91190000018105</v>
          </cell>
          <cell r="CK218">
            <v>-1663.1001999992877</v>
          </cell>
          <cell r="CL218">
            <v>-261.65089999977499</v>
          </cell>
          <cell r="CM218">
            <v>-149.58400000073016</v>
          </cell>
          <cell r="CN218">
            <v>-1338.3670999994501</v>
          </cell>
          <cell r="CO218">
            <v>-1783.5912999995053</v>
          </cell>
          <cell r="CP218">
            <v>-2507.5191999999806</v>
          </cell>
          <cell r="CQ218">
            <v>-1257.0679000001401</v>
          </cell>
          <cell r="CR218">
            <v>-16629.601899981499</v>
          </cell>
          <cell r="CS218">
            <v>-1848.7404000004753</v>
          </cell>
          <cell r="CT218">
            <v>-1250.7544999998063</v>
          </cell>
          <cell r="CU218">
            <v>-2055.0727999992669</v>
          </cell>
          <cell r="CV218">
            <v>-1089.8651999998838</v>
          </cell>
          <cell r="CW218">
            <v>0</v>
          </cell>
          <cell r="CX218">
            <v>-554.64250000007451</v>
          </cell>
          <cell r="CY218">
            <v>-576.14899999927729</v>
          </cell>
          <cell r="CZ218">
            <v>0</v>
          </cell>
          <cell r="DA218">
            <v>-1535.9111000001431</v>
          </cell>
          <cell r="DB218">
            <v>-2399.5703000007197</v>
          </cell>
          <cell r="DC218">
            <v>-3690.3577999984846</v>
          </cell>
          <cell r="DD218">
            <v>-1628.5383000001311</v>
          </cell>
          <cell r="DE218">
            <v>-102203.86900000274</v>
          </cell>
          <cell r="DF218">
            <v>-1259.2217000005767</v>
          </cell>
          <cell r="DG218">
            <v>-1658.0435999995098</v>
          </cell>
          <cell r="DH218">
            <v>-86086.824500000104</v>
          </cell>
          <cell r="DI218">
            <v>-1704.6956000002101</v>
          </cell>
          <cell r="DJ218">
            <v>-850.39859999995679</v>
          </cell>
          <cell r="DK218">
            <v>-1141.0605999995023</v>
          </cell>
          <cell r="DL218">
            <v>-911.62510000076145</v>
          </cell>
          <cell r="DM218">
            <v>-925.40750000160187</v>
          </cell>
          <cell r="DN218">
            <v>-1273.7748000007123</v>
          </cell>
          <cell r="DO218">
            <v>-2435.8665000004694</v>
          </cell>
          <cell r="DP218">
            <v>-3630.4604999991134</v>
          </cell>
          <cell r="DQ218">
            <v>-326.49000000022352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-10032.884999999776</v>
          </cell>
          <cell r="G219">
            <v>-7942.8724999986589</v>
          </cell>
          <cell r="H219">
            <v>0</v>
          </cell>
          <cell r="I219">
            <v>-6252.7975000012666</v>
          </cell>
          <cell r="J219">
            <v>0</v>
          </cell>
          <cell r="K219">
            <v>-3605.7414999995381</v>
          </cell>
          <cell r="L219">
            <v>183.86049999855459</v>
          </cell>
          <cell r="M219">
            <v>-42.787000000476837</v>
          </cell>
          <cell r="N219">
            <v>-4542.6125000007451</v>
          </cell>
          <cell r="O219">
            <v>-7054.8460000008345</v>
          </cell>
          <cell r="P219">
            <v>-7756.202500000596</v>
          </cell>
          <cell r="Q219">
            <v>-9415.5135000012815</v>
          </cell>
          <cell r="R219">
            <v>-58370.796499997377</v>
          </cell>
          <cell r="S219">
            <v>-18756.972000000998</v>
          </cell>
          <cell r="T219">
            <v>-11128.248999999836</v>
          </cell>
          <cell r="U219">
            <v>-301.12950000166893</v>
          </cell>
          <cell r="V219">
            <v>-9134.5189999993891</v>
          </cell>
          <cell r="W219">
            <v>0</v>
          </cell>
          <cell r="X219">
            <v>-4422.6624999996275</v>
          </cell>
          <cell r="Y219">
            <v>-663.19099999964237</v>
          </cell>
          <cell r="Z219">
            <v>-3.4440000001341105</v>
          </cell>
          <cell r="AA219">
            <v>-3750.9930000007153</v>
          </cell>
          <cell r="AB219">
            <v>16581.638499999419</v>
          </cell>
          <cell r="AC219">
            <v>-13561.310999998823</v>
          </cell>
          <cell r="AD219">
            <v>-13229.963999999687</v>
          </cell>
          <cell r="AE219">
            <v>-100801.98800000548</v>
          </cell>
          <cell r="AF219">
            <v>-14648.392999999225</v>
          </cell>
          <cell r="AG219">
            <v>-15393.342500001192</v>
          </cell>
          <cell r="AH219">
            <v>-2013.6300000008196</v>
          </cell>
          <cell r="AI219">
            <v>-11290.044500000775</v>
          </cell>
          <cell r="AJ219">
            <v>0</v>
          </cell>
          <cell r="AK219">
            <v>-2750.2005000002682</v>
          </cell>
          <cell r="AL219">
            <v>-2144.6539999991655</v>
          </cell>
          <cell r="AM219">
            <v>-844.45350000075996</v>
          </cell>
          <cell r="AN219">
            <v>-6010.9000000003725</v>
          </cell>
          <cell r="AO219">
            <v>-11331.052999999374</v>
          </cell>
          <cell r="AP219">
            <v>-19902.779000001028</v>
          </cell>
          <cell r="AQ219">
            <v>-14472.538000000641</v>
          </cell>
          <cell r="AR219">
            <v>-123255.37199997902</v>
          </cell>
          <cell r="AS219">
            <v>-15474.11999999918</v>
          </cell>
          <cell r="AT219">
            <v>-16099.678500000387</v>
          </cell>
          <cell r="AU219">
            <v>-5171.3059999998659</v>
          </cell>
          <cell r="AV219">
            <v>-9482.3230000007898</v>
          </cell>
          <cell r="AW219">
            <v>-6897.7364999996498</v>
          </cell>
          <cell r="AX219">
            <v>-8629.6239999998361</v>
          </cell>
          <cell r="AY219">
            <v>-4865.8254999984056</v>
          </cell>
          <cell r="AZ219">
            <v>-2521.4250000007451</v>
          </cell>
          <cell r="BA219">
            <v>-7578.8534999992698</v>
          </cell>
          <cell r="BB219">
            <v>-10061.234999999404</v>
          </cell>
          <cell r="BC219">
            <v>-19639.536499999464</v>
          </cell>
          <cell r="BD219">
            <v>-16833.70850000158</v>
          </cell>
          <cell r="BE219">
            <v>-124591.84000000358</v>
          </cell>
          <cell r="BF219">
            <v>-17030.898500001058</v>
          </cell>
          <cell r="BG219">
            <v>-20070.031999999657</v>
          </cell>
          <cell r="BH219">
            <v>-7423.3179999999702</v>
          </cell>
          <cell r="BI219">
            <v>5360.6954999994487</v>
          </cell>
          <cell r="BJ219">
            <v>-11256.916999999434</v>
          </cell>
          <cell r="BK219">
            <v>-6667.1549999993294</v>
          </cell>
          <cell r="BL219">
            <v>-7308.9065000005066</v>
          </cell>
          <cell r="BM219">
            <v>-5167.0730000007898</v>
          </cell>
          <cell r="BN219">
            <v>-11419.924500001594</v>
          </cell>
          <cell r="BO219">
            <v>-13335.493000000715</v>
          </cell>
          <cell r="BP219">
            <v>-19910.590499999002</v>
          </cell>
          <cell r="BQ219">
            <v>-10362.227499999106</v>
          </cell>
          <cell r="BR219">
            <v>-163674.05900001526</v>
          </cell>
          <cell r="BS219">
            <v>-20363.431499999017</v>
          </cell>
          <cell r="BT219">
            <v>-19242.160500001162</v>
          </cell>
          <cell r="BU219">
            <v>-10177.841500001028</v>
          </cell>
          <cell r="BV219">
            <v>-8781.0669999998063</v>
          </cell>
          <cell r="BW219">
            <v>-9049.1114999996498</v>
          </cell>
          <cell r="BX219">
            <v>-16214.734000001103</v>
          </cell>
          <cell r="BY219">
            <v>-7853.6425000000745</v>
          </cell>
          <cell r="BZ219">
            <v>-9346.5654999986291</v>
          </cell>
          <cell r="CA219">
            <v>-11798.535000000149</v>
          </cell>
          <cell r="CB219">
            <v>-13518.326000001281</v>
          </cell>
          <cell r="CC219">
            <v>-22218.430999999866</v>
          </cell>
          <cell r="CD219">
            <v>-15110.213000001386</v>
          </cell>
          <cell r="CE219">
            <v>-150133.96950000525</v>
          </cell>
          <cell r="CF219">
            <v>-18332.146499998868</v>
          </cell>
          <cell r="CG219">
            <v>-15556.294999999925</v>
          </cell>
          <cell r="CH219">
            <v>-9639.917500000447</v>
          </cell>
          <cell r="CI219">
            <v>-3958.3990000002086</v>
          </cell>
          <cell r="CJ219">
            <v>-7561.257500000298</v>
          </cell>
          <cell r="CK219">
            <v>-12518.281999999657</v>
          </cell>
          <cell r="CL219">
            <v>-7499.890000000596</v>
          </cell>
          <cell r="CM219">
            <v>-9759.7939999997616</v>
          </cell>
          <cell r="CN219">
            <v>-14533.555499998853</v>
          </cell>
          <cell r="CO219">
            <v>-10707.642999999225</v>
          </cell>
          <cell r="CP219">
            <v>-19057.208000000566</v>
          </cell>
          <cell r="CQ219">
            <v>-21009.581499999389</v>
          </cell>
          <cell r="CR219">
            <v>-164026.57649999857</v>
          </cell>
          <cell r="CS219">
            <v>-16018.938999999315</v>
          </cell>
          <cell r="CT219">
            <v>-17948.173000000417</v>
          </cell>
          <cell r="CU219">
            <v>-11814.195000000298</v>
          </cell>
          <cell r="CV219">
            <v>-7427.3615000005811</v>
          </cell>
          <cell r="CW219">
            <v>-7403.035000000149</v>
          </cell>
          <cell r="CX219">
            <v>-21310.292999999598</v>
          </cell>
          <cell r="CY219">
            <v>-6661.1970000006258</v>
          </cell>
          <cell r="CZ219">
            <v>-11088.195000000298</v>
          </cell>
          <cell r="DA219">
            <v>-13020.930999999866</v>
          </cell>
          <cell r="DB219">
            <v>-15177.790000000969</v>
          </cell>
          <cell r="DC219">
            <v>-19136.183000000194</v>
          </cell>
          <cell r="DD219">
            <v>-17020.283999999985</v>
          </cell>
          <cell r="DE219">
            <v>-130171.34300002456</v>
          </cell>
          <cell r="DF219">
            <v>-13101.314999999478</v>
          </cell>
          <cell r="DG219">
            <v>-16039.283999999985</v>
          </cell>
          <cell r="DH219">
            <v>32737.914999999106</v>
          </cell>
          <cell r="DI219">
            <v>-13133.459499999881</v>
          </cell>
          <cell r="DJ219">
            <v>-5720.5584999993443</v>
          </cell>
          <cell r="DK219">
            <v>-16289.51050000079</v>
          </cell>
          <cell r="DL219">
            <v>-14569.274499999359</v>
          </cell>
          <cell r="DM219">
            <v>-11992.553999997675</v>
          </cell>
          <cell r="DN219">
            <v>-21844.997999999672</v>
          </cell>
          <cell r="DO219">
            <v>-16316.202999999747</v>
          </cell>
          <cell r="DP219">
            <v>-18050.506999999285</v>
          </cell>
          <cell r="DQ219">
            <v>-15851.594000000507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-3152.4199999999255</v>
          </cell>
          <cell r="G220">
            <v>-3139.2790000000969</v>
          </cell>
          <cell r="H220">
            <v>-3464.7330000009388</v>
          </cell>
          <cell r="I220">
            <v>-4079.6500000003725</v>
          </cell>
          <cell r="J220">
            <v>-8253.86699999962</v>
          </cell>
          <cell r="K220">
            <v>-4828.9700000006706</v>
          </cell>
          <cell r="L220">
            <v>-2943.6990000009537</v>
          </cell>
          <cell r="M220">
            <v>-4905.0989999994636</v>
          </cell>
          <cell r="N220">
            <v>-7196.1889999993145</v>
          </cell>
          <cell r="O220">
            <v>-6910.875</v>
          </cell>
          <cell r="P220">
            <v>-8468.7880000006407</v>
          </cell>
          <cell r="Q220">
            <v>-6414.6319999992847</v>
          </cell>
          <cell r="R220">
            <v>-307253.36274001002</v>
          </cell>
          <cell r="S220">
            <v>-10003.728000000119</v>
          </cell>
          <cell r="T220">
            <v>-10299.617500001565</v>
          </cell>
          <cell r="U220">
            <v>-28485.649500001222</v>
          </cell>
          <cell r="V220">
            <v>-8599.3564999997616</v>
          </cell>
          <cell r="W220">
            <v>-6135.0559999998659</v>
          </cell>
          <cell r="X220">
            <v>-5833.8344999998808</v>
          </cell>
          <cell r="Y220">
            <v>-3302.9674999993294</v>
          </cell>
          <cell r="Z220">
            <v>-4715.0806999988854</v>
          </cell>
          <cell r="AA220">
            <v>-11771.35754000023</v>
          </cell>
          <cell r="AB220">
            <v>-190850.30299999937</v>
          </cell>
          <cell r="AC220">
            <v>-13402.752000000328</v>
          </cell>
          <cell r="AD220">
            <v>-13853.660000000149</v>
          </cell>
          <cell r="AE220">
            <v>-67801.039589986205</v>
          </cell>
          <cell r="AF220">
            <v>-2586.5655000004917</v>
          </cell>
          <cell r="AG220">
            <v>-4541.8619999997318</v>
          </cell>
          <cell r="AH220">
            <v>-463.91249999962747</v>
          </cell>
          <cell r="AI220">
            <v>-4359.0795000009239</v>
          </cell>
          <cell r="AJ220">
            <v>-3037.7064999993891</v>
          </cell>
          <cell r="AK220">
            <v>-14967.979999998584</v>
          </cell>
          <cell r="AL220">
            <v>-2440.8770000003278</v>
          </cell>
          <cell r="AM220">
            <v>-5069.1324000004679</v>
          </cell>
          <cell r="AN220">
            <v>-10896.340990001336</v>
          </cell>
          <cell r="AO220">
            <v>-5158.3320000004023</v>
          </cell>
          <cell r="AP220">
            <v>-4861.2314999997616</v>
          </cell>
          <cell r="AQ220">
            <v>-9418.0197000000626</v>
          </cell>
          <cell r="AR220">
            <v>-80752.82947999239</v>
          </cell>
          <cell r="AS220">
            <v>-4637.5954999998212</v>
          </cell>
          <cell r="AT220">
            <v>-4708.2764999996871</v>
          </cell>
          <cell r="AU220">
            <v>-454.72999999858439</v>
          </cell>
          <cell r="AV220">
            <v>-4210.8815000001341</v>
          </cell>
          <cell r="AW220">
            <v>-3753.3420000001788</v>
          </cell>
          <cell r="AX220">
            <v>-7596.957499999553</v>
          </cell>
          <cell r="AY220">
            <v>-5574.5658999998122</v>
          </cell>
          <cell r="AZ220">
            <v>-6021.957179998979</v>
          </cell>
          <cell r="BA220">
            <v>-11775.971399998292</v>
          </cell>
          <cell r="BB220">
            <v>-16883.396999999881</v>
          </cell>
          <cell r="BC220">
            <v>-6156.4799999985844</v>
          </cell>
          <cell r="BD220">
            <v>-8978.6750000007451</v>
          </cell>
          <cell r="BE220">
            <v>-247506.54012000561</v>
          </cell>
          <cell r="BF220">
            <v>-3529.9895000010729</v>
          </cell>
          <cell r="BG220">
            <v>-2739.5254999995232</v>
          </cell>
          <cell r="BH220">
            <v>-403.12050000019372</v>
          </cell>
          <cell r="BI220">
            <v>-170285.71350000054</v>
          </cell>
          <cell r="BJ220">
            <v>-2650.6300000008196</v>
          </cell>
          <cell r="BK220">
            <v>-20362.828000001609</v>
          </cell>
          <cell r="BL220">
            <v>-5073.3573000002652</v>
          </cell>
          <cell r="BM220">
            <v>-10889.122039999813</v>
          </cell>
          <cell r="BN220">
            <v>-13069.337780000642</v>
          </cell>
          <cell r="BO220">
            <v>-6202.4769999999553</v>
          </cell>
          <cell r="BP220">
            <v>-7236.4664999991655</v>
          </cell>
          <cell r="BQ220">
            <v>-5063.972500000149</v>
          </cell>
          <cell r="BR220">
            <v>-55462.943719983101</v>
          </cell>
          <cell r="BS220">
            <v>-3931.5816500000656</v>
          </cell>
          <cell r="BT220">
            <v>-4000.7552000004798</v>
          </cell>
          <cell r="BU220">
            <v>-1754.2050000000745</v>
          </cell>
          <cell r="BV220">
            <v>-3263.9220000002533</v>
          </cell>
          <cell r="BW220">
            <v>-2047.2015000004321</v>
          </cell>
          <cell r="BX220">
            <v>-7806.6634999997914</v>
          </cell>
          <cell r="BY220">
            <v>-1546.6052999999374</v>
          </cell>
          <cell r="BZ220">
            <v>-8859.7774700000882</v>
          </cell>
          <cell r="CA220">
            <v>-8186.26070000045</v>
          </cell>
          <cell r="CB220">
            <v>-3184.3729000017047</v>
          </cell>
          <cell r="CC220">
            <v>-4002.6370000001043</v>
          </cell>
          <cell r="CD220">
            <v>-6878.9615000002086</v>
          </cell>
          <cell r="CE220">
            <v>-58951.483379989862</v>
          </cell>
          <cell r="CF220">
            <v>-3219.4280000012368</v>
          </cell>
          <cell r="CG220">
            <v>-3230.2304999995977</v>
          </cell>
          <cell r="CH220">
            <v>-2033.3195000011474</v>
          </cell>
          <cell r="CI220">
            <v>-5125.2390000000596</v>
          </cell>
          <cell r="CJ220">
            <v>-2602.9759999997914</v>
          </cell>
          <cell r="CK220">
            <v>-9905.5179999992251</v>
          </cell>
          <cell r="CL220">
            <v>-4139.8947000000626</v>
          </cell>
          <cell r="CM220">
            <v>-6931.0256699994206</v>
          </cell>
          <cell r="CN220">
            <v>-8073.1551099997014</v>
          </cell>
          <cell r="CO220">
            <v>-2684.8755999989808</v>
          </cell>
          <cell r="CP220">
            <v>-5642.8590000011027</v>
          </cell>
          <cell r="CQ220">
            <v>-5362.9622999988496</v>
          </cell>
          <cell r="CR220">
            <v>-69063.426749974489</v>
          </cell>
          <cell r="CS220">
            <v>-3804.1559999994934</v>
          </cell>
          <cell r="CT220">
            <v>-2390.2779000010341</v>
          </cell>
          <cell r="CU220">
            <v>-2188.5244999993593</v>
          </cell>
          <cell r="CV220">
            <v>-2779.6679999995977</v>
          </cell>
          <cell r="CW220">
            <v>-2822.535000000149</v>
          </cell>
          <cell r="CX220">
            <v>-7188.3585000000894</v>
          </cell>
          <cell r="CY220">
            <v>-2448.6236000005156</v>
          </cell>
          <cell r="CZ220">
            <v>-3749.9213999994099</v>
          </cell>
          <cell r="DA220">
            <v>-10512.945550000295</v>
          </cell>
          <cell r="DB220">
            <v>-4510.5692999996245</v>
          </cell>
          <cell r="DC220">
            <v>-4971.5289999991655</v>
          </cell>
          <cell r="DD220">
            <v>-21696.31799999997</v>
          </cell>
          <cell r="DE220">
            <v>-28166.117500036955</v>
          </cell>
          <cell r="DF220">
            <v>-1480.2195000015199</v>
          </cell>
          <cell r="DG220">
            <v>-1707.9140000008047</v>
          </cell>
          <cell r="DH220">
            <v>3312.1660000011325</v>
          </cell>
          <cell r="DI220">
            <v>-952.10250000096858</v>
          </cell>
          <cell r="DJ220">
            <v>-717.4890000000596</v>
          </cell>
          <cell r="DK220">
            <v>-2710.7250000014901</v>
          </cell>
          <cell r="DL220">
            <v>-2121.7170000001788</v>
          </cell>
          <cell r="DM220">
            <v>-3374.972500000149</v>
          </cell>
          <cell r="DN220">
            <v>-8790.0470000002533</v>
          </cell>
          <cell r="DO220">
            <v>-1380.2070000004023</v>
          </cell>
          <cell r="DP220">
            <v>-3916.0980000011623</v>
          </cell>
          <cell r="DQ220">
            <v>-4326.7920000012964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</row>
        <row r="222">
          <cell r="F222">
            <v>-15272.987100001425</v>
          </cell>
          <cell r="G222">
            <v>-13176.362700000405</v>
          </cell>
          <cell r="H222">
            <v>-5274.4560000002384</v>
          </cell>
          <cell r="I222">
            <v>-17678.375600006431</v>
          </cell>
          <cell r="J222">
            <v>-8253.8670000005513</v>
          </cell>
          <cell r="K222">
            <v>-8434.7115000002086</v>
          </cell>
          <cell r="L222">
            <v>-2903.7375000044703</v>
          </cell>
          <cell r="M222">
            <v>-8421.4923200011253</v>
          </cell>
          <cell r="N222">
            <v>-25632.82065000385</v>
          </cell>
          <cell r="O222">
            <v>-20551.440200001001</v>
          </cell>
          <cell r="P222">
            <v>-18978.231899995357</v>
          </cell>
          <cell r="Q222">
            <v>-30075.29224999994</v>
          </cell>
          <cell r="R222">
            <v>-458829.67400997877</v>
          </cell>
          <cell r="S222">
            <v>-41770.654239997268</v>
          </cell>
          <cell r="T222">
            <v>-34952.892349995673</v>
          </cell>
          <cell r="U222">
            <v>-30946.404400002211</v>
          </cell>
          <cell r="V222">
            <v>-28879.305700000376</v>
          </cell>
          <cell r="W222">
            <v>-6135.0559999998659</v>
          </cell>
          <cell r="X222">
            <v>-10659.835899997503</v>
          </cell>
          <cell r="Y222">
            <v>-8662.902629993856</v>
          </cell>
          <cell r="Z222">
            <v>-8481.2016499936581</v>
          </cell>
          <cell r="AA222">
            <v>-30498.145149998367</v>
          </cell>
          <cell r="AB222">
            <v>-160595.20306000113</v>
          </cell>
          <cell r="AC222">
            <v>-46795.985399998724</v>
          </cell>
          <cell r="AD222">
            <v>-50452.087530001998</v>
          </cell>
          <cell r="AE222">
            <v>-357102.3804500103</v>
          </cell>
          <cell r="AF222">
            <v>-51746.182399995625</v>
          </cell>
          <cell r="AG222">
            <v>-33094.661099992692</v>
          </cell>
          <cell r="AH222">
            <v>-2368.1880999989808</v>
          </cell>
          <cell r="AI222">
            <v>-42915.348999999464</v>
          </cell>
          <cell r="AJ222">
            <v>-3252.1304999999702</v>
          </cell>
          <cell r="AK222">
            <v>-27374.767750002444</v>
          </cell>
          <cell r="AL222">
            <v>-6761.3627900034189</v>
          </cell>
          <cell r="AM222">
            <v>-12956.304650008678</v>
          </cell>
          <cell r="AN222">
            <v>-44731.197840005159</v>
          </cell>
          <cell r="AO222">
            <v>-40552.636880002916</v>
          </cell>
          <cell r="AP222">
            <v>-46459.865800000727</v>
          </cell>
          <cell r="AQ222">
            <v>-44889.733640000224</v>
          </cell>
          <cell r="AR222">
            <v>-386245.04066991806</v>
          </cell>
          <cell r="AS222">
            <v>-35483.351020008326</v>
          </cell>
          <cell r="AT222">
            <v>-32940.956759996712</v>
          </cell>
          <cell r="AU222">
            <v>-6626.1744000017643</v>
          </cell>
          <cell r="AV222">
            <v>-39346.416700005531</v>
          </cell>
          <cell r="AW222">
            <v>-10870.329199999571</v>
          </cell>
          <cell r="AX222">
            <v>-24774.618170000613</v>
          </cell>
          <cell r="AY222">
            <v>-23404.069459997118</v>
          </cell>
          <cell r="AZ222">
            <v>-16564.440519995987</v>
          </cell>
          <cell r="BA222">
            <v>-47782.933999992907</v>
          </cell>
          <cell r="BB222">
            <v>-49820.796250000596</v>
          </cell>
          <cell r="BC222">
            <v>-53537.755979992449</v>
          </cell>
          <cell r="BD222">
            <v>-45093.198210000992</v>
          </cell>
          <cell r="BE222">
            <v>-544294.49252003431</v>
          </cell>
          <cell r="BF222">
            <v>-36034.850759990513</v>
          </cell>
          <cell r="BG222">
            <v>-34587.712799996138</v>
          </cell>
          <cell r="BH222">
            <v>-11505.883299998939</v>
          </cell>
          <cell r="BI222">
            <v>-183441.1427000016</v>
          </cell>
          <cell r="BJ222">
            <v>-13917.779899999499</v>
          </cell>
          <cell r="BK222">
            <v>-33643.448550000787</v>
          </cell>
          <cell r="BL222">
            <v>-27792.889930009842</v>
          </cell>
          <cell r="BM222">
            <v>-24040.427809998393</v>
          </cell>
          <cell r="BN222">
            <v>-49117.450109995902</v>
          </cell>
          <cell r="BO222">
            <v>-41864.902199998498</v>
          </cell>
          <cell r="BP222">
            <v>-49055.327499993145</v>
          </cell>
          <cell r="BQ222">
            <v>-39292.676959991455</v>
          </cell>
          <cell r="BR222">
            <v>-420109.92076998949</v>
          </cell>
          <cell r="BS222">
            <v>-38808.849649995565</v>
          </cell>
          <cell r="BT222">
            <v>-34741.086600005627</v>
          </cell>
          <cell r="BU222">
            <v>-21472.313400007784</v>
          </cell>
          <cell r="BV222">
            <v>-32955.791129991412</v>
          </cell>
          <cell r="BW222">
            <v>-11340.086699999869</v>
          </cell>
          <cell r="BX222">
            <v>-44442.142200000584</v>
          </cell>
          <cell r="BY222">
            <v>-27294.846979990602</v>
          </cell>
          <cell r="BZ222">
            <v>-26788.892070002854</v>
          </cell>
          <cell r="CA222">
            <v>-51044.436740003526</v>
          </cell>
          <cell r="CB222">
            <v>-40387.989700004458</v>
          </cell>
          <cell r="CC222">
            <v>-48937.327600002289</v>
          </cell>
          <cell r="CD222">
            <v>-41896.158000007272</v>
          </cell>
          <cell r="CE222">
            <v>-494435.30660009384</v>
          </cell>
          <cell r="CF222">
            <v>-44740.959600001574</v>
          </cell>
          <cell r="CG222">
            <v>-38358.068700000644</v>
          </cell>
          <cell r="CH222">
            <v>-21132.987799994648</v>
          </cell>
          <cell r="CI222">
            <v>-98365.230599999428</v>
          </cell>
          <cell r="CJ222">
            <v>-10934.145400002599</v>
          </cell>
          <cell r="CK222">
            <v>-41677.658619999886</v>
          </cell>
          <cell r="CL222">
            <v>-27514.941600002348</v>
          </cell>
          <cell r="CM222">
            <v>-25835.0843699947</v>
          </cell>
          <cell r="CN222">
            <v>-56350.903009995818</v>
          </cell>
          <cell r="CO222">
            <v>-34469.420799992979</v>
          </cell>
          <cell r="CP222">
            <v>-45055.851000003517</v>
          </cell>
          <cell r="CQ222">
            <v>-50000.055099993944</v>
          </cell>
          <cell r="CR222">
            <v>-439958.59844994545</v>
          </cell>
          <cell r="CS222">
            <v>-37379.774400003254</v>
          </cell>
          <cell r="CT222">
            <v>-39624.72690000385</v>
          </cell>
          <cell r="CU222">
            <v>-21020.347299993038</v>
          </cell>
          <cell r="CV222">
            <v>-27213.407800003886</v>
          </cell>
          <cell r="CW222">
            <v>-10225.570000000298</v>
          </cell>
          <cell r="CX222">
            <v>-46458.743000008166</v>
          </cell>
          <cell r="CY222">
            <v>-25239.54089999944</v>
          </cell>
          <cell r="CZ222">
            <v>-27063.885300002992</v>
          </cell>
          <cell r="DA222">
            <v>-55520.67365000397</v>
          </cell>
          <cell r="DB222">
            <v>-44748.81930000335</v>
          </cell>
          <cell r="DC222">
            <v>-48968.222699999809</v>
          </cell>
          <cell r="DD222">
            <v>-56494.887200005352</v>
          </cell>
          <cell r="DE222">
            <v>-1507855.0879000425</v>
          </cell>
          <cell r="DF222">
            <v>-30164.22270000726</v>
          </cell>
          <cell r="DG222">
            <v>-34025.934599995613</v>
          </cell>
          <cell r="DH222">
            <v>-1101227.455400005</v>
          </cell>
          <cell r="DI222">
            <v>-25326.732500001788</v>
          </cell>
          <cell r="DJ222">
            <v>-7288.4460999965668</v>
          </cell>
          <cell r="DK222">
            <v>-39325.000600002706</v>
          </cell>
          <cell r="DL222">
            <v>-34003.869599997997</v>
          </cell>
          <cell r="DM222">
            <v>-30516.532700009644</v>
          </cell>
          <cell r="DN222">
            <v>-69382.901599995792</v>
          </cell>
          <cell r="DO222">
            <v>-44571.142899997532</v>
          </cell>
          <cell r="DP222">
            <v>-50323.977100007236</v>
          </cell>
          <cell r="DQ222">
            <v>-41698.872100003064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8">
          <cell r="F228">
            <v>-15272.987100001425</v>
          </cell>
          <cell r="G228">
            <v>-13176.362700000405</v>
          </cell>
          <cell r="H228">
            <v>-5274.4560000002384</v>
          </cell>
          <cell r="I228">
            <v>-17678.375600006431</v>
          </cell>
          <cell r="J228">
            <v>-8253.8669999986887</v>
          </cell>
          <cell r="K228">
            <v>-8434.7115000002086</v>
          </cell>
          <cell r="L228">
            <v>-2903.7375000044703</v>
          </cell>
          <cell r="M228">
            <v>-8421.4923200011253</v>
          </cell>
          <cell r="N228">
            <v>-25632.82065000385</v>
          </cell>
          <cell r="O228">
            <v>-20551.440200001001</v>
          </cell>
          <cell r="P228">
            <v>-18978.231899995357</v>
          </cell>
          <cell r="Q228">
            <v>-30075.29224999994</v>
          </cell>
          <cell r="R228">
            <v>-458829.67400997877</v>
          </cell>
          <cell r="S228">
            <v>-41770.654239997268</v>
          </cell>
          <cell r="T228">
            <v>-34952.892349995673</v>
          </cell>
          <cell r="U228">
            <v>-30946.404400002211</v>
          </cell>
          <cell r="V228">
            <v>-28879.30569999665</v>
          </cell>
          <cell r="W228">
            <v>-6135.0559999980032</v>
          </cell>
          <cell r="X228">
            <v>-10659.835899997503</v>
          </cell>
          <cell r="Y228">
            <v>-8662.902629993856</v>
          </cell>
          <cell r="Z228">
            <v>-8481.2016499936581</v>
          </cell>
          <cell r="AA228">
            <v>-30498.145149998367</v>
          </cell>
          <cell r="AB228">
            <v>-160595.20306000113</v>
          </cell>
          <cell r="AC228">
            <v>-46795.985399998724</v>
          </cell>
          <cell r="AD228">
            <v>-50452.087530001998</v>
          </cell>
          <cell r="AE228">
            <v>-357102.3804500103</v>
          </cell>
          <cell r="AF228">
            <v>-51746.182399995625</v>
          </cell>
          <cell r="AG228">
            <v>-33094.661099992692</v>
          </cell>
          <cell r="AH228">
            <v>-2368.1880999989808</v>
          </cell>
          <cell r="AI228">
            <v>-42915.348999999464</v>
          </cell>
          <cell r="AJ228">
            <v>-3252.1304999999702</v>
          </cell>
          <cell r="AK228">
            <v>-27374.767750002444</v>
          </cell>
          <cell r="AL228">
            <v>-6761.3627900034189</v>
          </cell>
          <cell r="AM228">
            <v>-12956.304650008678</v>
          </cell>
          <cell r="AN228">
            <v>-44731.197840005159</v>
          </cell>
          <cell r="AO228">
            <v>-40552.636880002916</v>
          </cell>
          <cell r="AP228">
            <v>-46459.865800000727</v>
          </cell>
          <cell r="AQ228">
            <v>-44889.733640000224</v>
          </cell>
          <cell r="AR228">
            <v>-386245.04066991806</v>
          </cell>
          <cell r="AS228">
            <v>-35483.351020008326</v>
          </cell>
          <cell r="AT228">
            <v>-32940.956759996712</v>
          </cell>
          <cell r="AU228">
            <v>-6626.1744000017643</v>
          </cell>
          <cell r="AV228">
            <v>-39346.416700005531</v>
          </cell>
          <cell r="AW228">
            <v>-10870.329199999571</v>
          </cell>
          <cell r="AX228">
            <v>-24774.618170000613</v>
          </cell>
          <cell r="AY228">
            <v>-23404.069459997118</v>
          </cell>
          <cell r="AZ228">
            <v>-16564.440519995987</v>
          </cell>
          <cell r="BA228">
            <v>-47782.933999992907</v>
          </cell>
          <cell r="BB228">
            <v>-49820.796250000596</v>
          </cell>
          <cell r="BC228">
            <v>-53537.755979992449</v>
          </cell>
          <cell r="BD228">
            <v>-45093.198210000992</v>
          </cell>
          <cell r="BE228">
            <v>-544294.49251997471</v>
          </cell>
          <cell r="BF228">
            <v>-36034.850759990513</v>
          </cell>
          <cell r="BG228">
            <v>-34587.712799996138</v>
          </cell>
          <cell r="BH228">
            <v>-11505.883299998939</v>
          </cell>
          <cell r="BI228">
            <v>-183441.1427000016</v>
          </cell>
          <cell r="BJ228">
            <v>-13917.779899999499</v>
          </cell>
          <cell r="BK228">
            <v>-33643.448550000787</v>
          </cell>
          <cell r="BL228">
            <v>-27792.889930009842</v>
          </cell>
          <cell r="BM228">
            <v>-24040.427809998393</v>
          </cell>
          <cell r="BN228">
            <v>-49117.450109995902</v>
          </cell>
          <cell r="BO228">
            <v>-41864.902199998498</v>
          </cell>
          <cell r="BP228">
            <v>-49055.327499993145</v>
          </cell>
          <cell r="BQ228">
            <v>-39292.676959991455</v>
          </cell>
          <cell r="BR228">
            <v>-420109.92076992989</v>
          </cell>
          <cell r="BS228">
            <v>-38808.849649995565</v>
          </cell>
          <cell r="BT228">
            <v>-34741.086600005627</v>
          </cell>
          <cell r="BU228">
            <v>-21472.313400007784</v>
          </cell>
          <cell r="BV228">
            <v>-32955.791129991412</v>
          </cell>
          <cell r="BW228">
            <v>-11340.086699999869</v>
          </cell>
          <cell r="BX228">
            <v>-44442.142200000584</v>
          </cell>
          <cell r="BY228">
            <v>-27294.846979990602</v>
          </cell>
          <cell r="BZ228">
            <v>-26788.892070002854</v>
          </cell>
          <cell r="CA228">
            <v>-51044.436740003526</v>
          </cell>
          <cell r="CB228">
            <v>-40387.989700004458</v>
          </cell>
          <cell r="CC228">
            <v>-48937.327600002289</v>
          </cell>
          <cell r="CD228">
            <v>-41896.158000007272</v>
          </cell>
          <cell r="CE228">
            <v>-494435.30660009384</v>
          </cell>
          <cell r="CF228">
            <v>-44740.959600001574</v>
          </cell>
          <cell r="CG228">
            <v>-38358.068700000644</v>
          </cell>
          <cell r="CH228">
            <v>-21132.987799994648</v>
          </cell>
          <cell r="CI228">
            <v>-98365.230599999428</v>
          </cell>
          <cell r="CJ228">
            <v>-10934.145400002599</v>
          </cell>
          <cell r="CK228">
            <v>-41677.658619999886</v>
          </cell>
          <cell r="CL228">
            <v>-27514.941600002348</v>
          </cell>
          <cell r="CM228">
            <v>-25835.0843699947</v>
          </cell>
          <cell r="CN228">
            <v>-56350.903009995818</v>
          </cell>
          <cell r="CO228">
            <v>-34469.420799992979</v>
          </cell>
          <cell r="CP228">
            <v>-45055.851000003517</v>
          </cell>
          <cell r="CQ228">
            <v>-50000.055099993944</v>
          </cell>
          <cell r="CR228">
            <v>-439958.59844994545</v>
          </cell>
          <cell r="CS228">
            <v>-37379.774400003254</v>
          </cell>
          <cell r="CT228">
            <v>-39624.72690000385</v>
          </cell>
          <cell r="CU228">
            <v>-21020.347299993038</v>
          </cell>
          <cell r="CV228">
            <v>-27213.407800003886</v>
          </cell>
          <cell r="CW228">
            <v>-10225.570000000298</v>
          </cell>
          <cell r="CX228">
            <v>-46458.743000008166</v>
          </cell>
          <cell r="CY228">
            <v>-25239.54089999944</v>
          </cell>
          <cell r="CZ228">
            <v>-27063.885300002992</v>
          </cell>
          <cell r="DA228">
            <v>-55520.67365000397</v>
          </cell>
          <cell r="DB228">
            <v>-44748.81930000335</v>
          </cell>
          <cell r="DC228">
            <v>-48968.222699999809</v>
          </cell>
          <cell r="DD228">
            <v>-56494.887200005352</v>
          </cell>
          <cell r="DE228">
            <v>-1507855.0879000425</v>
          </cell>
          <cell r="DF228">
            <v>-30164.22270000726</v>
          </cell>
          <cell r="DG228">
            <v>-34025.934599995613</v>
          </cell>
          <cell r="DH228">
            <v>-1101227.455400005</v>
          </cell>
          <cell r="DI228">
            <v>-25326.732500001788</v>
          </cell>
          <cell r="DJ228">
            <v>-7288.4460999965668</v>
          </cell>
          <cell r="DK228">
            <v>-39325.000600002706</v>
          </cell>
          <cell r="DL228">
            <v>-34003.869599997997</v>
          </cell>
          <cell r="DM228">
            <v>-30516.532700009644</v>
          </cell>
          <cell r="DN228">
            <v>-69382.901599995792</v>
          </cell>
          <cell r="DO228">
            <v>-44571.142899997532</v>
          </cell>
          <cell r="DP228">
            <v>-50323.977100007236</v>
          </cell>
          <cell r="DQ228">
            <v>-41698.872100003064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5.9720980003476143E-2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5.9720980003476143E-2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-236494.5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-224640.14999999944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-8.499999999994623E-6</v>
          </cell>
          <cell r="AF253">
            <v>0</v>
          </cell>
          <cell r="AG253">
            <v>0</v>
          </cell>
          <cell r="AH253">
            <v>0</v>
          </cell>
          <cell r="AI253">
            <v>-8.4999999999980924E-6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-6.7290000000108652E-6</v>
          </cell>
          <cell r="BS253">
            <v>0</v>
          </cell>
          <cell r="BT253">
            <v>0</v>
          </cell>
          <cell r="BU253">
            <v>-6.7290000000004568E-6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-3.6475999999979747E-5</v>
          </cell>
          <cell r="DF253">
            <v>0</v>
          </cell>
          <cell r="DG253">
            <v>0</v>
          </cell>
          <cell r="DH253">
            <v>-8.4999999999980924E-6</v>
          </cell>
          <cell r="DI253">
            <v>-2.7975999999999002E-5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-74879.385810002685</v>
          </cell>
          <cell r="AF255">
            <v>-10819.103600000963</v>
          </cell>
          <cell r="AG255">
            <v>-11199.449500000104</v>
          </cell>
          <cell r="AH255">
            <v>-7788.6041999999434</v>
          </cell>
          <cell r="AI255">
            <v>-3947.4720999998972</v>
          </cell>
          <cell r="AJ255">
            <v>0</v>
          </cell>
          <cell r="AK255">
            <v>-1078.6195000000298</v>
          </cell>
          <cell r="AL255">
            <v>-1008.7581000002101</v>
          </cell>
          <cell r="AM255">
            <v>-2494.6716399993747</v>
          </cell>
          <cell r="AN255">
            <v>-4701.313599999994</v>
          </cell>
          <cell r="AO255">
            <v>-3658.056649999693</v>
          </cell>
          <cell r="AP255">
            <v>-14132.385400000028</v>
          </cell>
          <cell r="AQ255">
            <v>-14050.951520001516</v>
          </cell>
          <cell r="AR255">
            <v>-93728.402749970555</v>
          </cell>
          <cell r="AS255">
            <v>-13497.705199999735</v>
          </cell>
          <cell r="AT255">
            <v>-10404.59317000024</v>
          </cell>
          <cell r="AU255">
            <v>-11363.503400001675</v>
          </cell>
          <cell r="AV255">
            <v>-8964.502100000158</v>
          </cell>
          <cell r="AW255">
            <v>0</v>
          </cell>
          <cell r="AX255">
            <v>-2146.5633100001141</v>
          </cell>
          <cell r="AY255">
            <v>-2744.2334400005639</v>
          </cell>
          <cell r="AZ255">
            <v>-4133.9864600002766</v>
          </cell>
          <cell r="BA255">
            <v>-4228.377219999209</v>
          </cell>
          <cell r="BB255">
            <v>-6489.6168300006539</v>
          </cell>
          <cell r="BC255">
            <v>-16057.821519998834</v>
          </cell>
          <cell r="BD255">
            <v>-13697.50009999983</v>
          </cell>
          <cell r="BE255">
            <v>-87633.393769994378</v>
          </cell>
          <cell r="BF255">
            <v>-14335.95850000158</v>
          </cell>
          <cell r="BG255">
            <v>-9072.145320000127</v>
          </cell>
          <cell r="BH255">
            <v>-11282.705199999735</v>
          </cell>
          <cell r="BI255">
            <v>5100.4473000001162</v>
          </cell>
          <cell r="BJ255">
            <v>-807.3314600000158</v>
          </cell>
          <cell r="BK255">
            <v>-2819.7904300000519</v>
          </cell>
          <cell r="BL255">
            <v>-2047.2120699994266</v>
          </cell>
          <cell r="BM255">
            <v>-2323.6367300003767</v>
          </cell>
          <cell r="BN255">
            <v>-7301.2982499990612</v>
          </cell>
          <cell r="BO255">
            <v>-14333.843129999936</v>
          </cell>
          <cell r="BP255">
            <v>-15068.253480000421</v>
          </cell>
          <cell r="BQ255">
            <v>-13341.666500000283</v>
          </cell>
          <cell r="BR255">
            <v>-130485.13345000148</v>
          </cell>
          <cell r="BS255">
            <v>-17333.645800000057</v>
          </cell>
          <cell r="BT255">
            <v>-7745.1551000010222</v>
          </cell>
          <cell r="BU255">
            <v>-15148.662699999288</v>
          </cell>
          <cell r="BV255">
            <v>-10404.696299999952</v>
          </cell>
          <cell r="BW255">
            <v>-3499.5322799999267</v>
          </cell>
          <cell r="BX255">
            <v>-3441.8840600000694</v>
          </cell>
          <cell r="BY255">
            <v>-4994.7688299994916</v>
          </cell>
          <cell r="BZ255">
            <v>-2914.3674400001764</v>
          </cell>
          <cell r="CA255">
            <v>-10541.366699999198</v>
          </cell>
          <cell r="CB255">
            <v>-14061.376240000129</v>
          </cell>
          <cell r="CC255">
            <v>-22234.834799999371</v>
          </cell>
          <cell r="CD255">
            <v>-18164.843200000003</v>
          </cell>
          <cell r="CE255">
            <v>-113504.41015000641</v>
          </cell>
          <cell r="CF255">
            <v>-16035.056200001389</v>
          </cell>
          <cell r="CG255">
            <v>-12573.306700000539</v>
          </cell>
          <cell r="CH255">
            <v>-10657.059100000188</v>
          </cell>
          <cell r="CI255">
            <v>8972.3069000001997</v>
          </cell>
          <cell r="CJ255">
            <v>-5678.1334299999289</v>
          </cell>
          <cell r="CK255">
            <v>-10982.263090000488</v>
          </cell>
          <cell r="CL255">
            <v>-3032.6689399983734</v>
          </cell>
          <cell r="CM255">
            <v>-5177.3855099994689</v>
          </cell>
          <cell r="CN255">
            <v>-9957.9344299994409</v>
          </cell>
          <cell r="CO255">
            <v>-14708.995890000835</v>
          </cell>
          <cell r="CP255">
            <v>-17836.110460000113</v>
          </cell>
          <cell r="CQ255">
            <v>-15837.803300000727</v>
          </cell>
          <cell r="CR255">
            <v>-134605.02976000309</v>
          </cell>
          <cell r="CS255">
            <v>-19069.701430000365</v>
          </cell>
          <cell r="CT255">
            <v>-14512.563799999654</v>
          </cell>
          <cell r="CU255">
            <v>-9456.197100000456</v>
          </cell>
          <cell r="CV255">
            <v>-9932.4084499999881</v>
          </cell>
          <cell r="CW255">
            <v>-4371.1486200001091</v>
          </cell>
          <cell r="CX255">
            <v>-9056.0468999985605</v>
          </cell>
          <cell r="CY255">
            <v>-3779.8255000002682</v>
          </cell>
          <cell r="CZ255">
            <v>-5002.7435699999332</v>
          </cell>
          <cell r="DA255">
            <v>-10629.717880001292</v>
          </cell>
          <cell r="DB255">
            <v>-14871.87230999954</v>
          </cell>
          <cell r="DC255">
            <v>-18304.720619998872</v>
          </cell>
          <cell r="DD255">
            <v>-15618.083579998463</v>
          </cell>
          <cell r="DE255">
            <v>-100018.79108998179</v>
          </cell>
          <cell r="DF255">
            <v>-19520.484799999744</v>
          </cell>
          <cell r="DG255">
            <v>-16252.92159999907</v>
          </cell>
          <cell r="DH255">
            <v>47428.348419999704</v>
          </cell>
          <cell r="DI255">
            <v>-14040.701799999923</v>
          </cell>
          <cell r="DJ255">
            <v>-5957.12369999988</v>
          </cell>
          <cell r="DK255">
            <v>-12162.173019999638</v>
          </cell>
          <cell r="DL255">
            <v>-6470.2689500004053</v>
          </cell>
          <cell r="DM255">
            <v>-5259.8388299997896</v>
          </cell>
          <cell r="DN255">
            <v>-11050.664549998939</v>
          </cell>
          <cell r="DO255">
            <v>-14473.570900000632</v>
          </cell>
          <cell r="DP255">
            <v>-18434.049859998748</v>
          </cell>
          <cell r="DQ255">
            <v>-23825.341499999166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-143353.56880000234</v>
          </cell>
          <cell r="BS258">
            <v>-13346.680100001395</v>
          </cell>
          <cell r="BT258">
            <v>-17644.486700000241</v>
          </cell>
          <cell r="BU258">
            <v>-14245.633099999279</v>
          </cell>
          <cell r="BV258">
            <v>-12316.197100000456</v>
          </cell>
          <cell r="BW258">
            <v>-13420.552699999884</v>
          </cell>
          <cell r="BX258">
            <v>-11111.876099999994</v>
          </cell>
          <cell r="BY258">
            <v>-6160.6205000001937</v>
          </cell>
          <cell r="BZ258">
            <v>-2996.4986999984831</v>
          </cell>
          <cell r="CA258">
            <v>-4753.8544999994338</v>
          </cell>
          <cell r="CB258">
            <v>-13265.944600000978</v>
          </cell>
          <cell r="CC258">
            <v>-15062.213199999183</v>
          </cell>
          <cell r="CD258">
            <v>-19029.011500000954</v>
          </cell>
          <cell r="CE258">
            <v>-136796.25480000675</v>
          </cell>
          <cell r="CF258">
            <v>-11499.4729999993</v>
          </cell>
          <cell r="CG258">
            <v>-17436.937899999321</v>
          </cell>
          <cell r="CH258">
            <v>-14465.732899999246</v>
          </cell>
          <cell r="CI258">
            <v>4966.3520999997854</v>
          </cell>
          <cell r="CJ258">
            <v>-12266.768500000238</v>
          </cell>
          <cell r="CK258">
            <v>-13651.497199999169</v>
          </cell>
          <cell r="CL258">
            <v>-3830.2724999990314</v>
          </cell>
          <cell r="CM258">
            <v>-3124.5748999994248</v>
          </cell>
          <cell r="CN258">
            <v>-7340.6507999990135</v>
          </cell>
          <cell r="CO258">
            <v>-17010.028200000525</v>
          </cell>
          <cell r="CP258">
            <v>-20398.43249999918</v>
          </cell>
          <cell r="CQ258">
            <v>-20738.238500000909</v>
          </cell>
          <cell r="CR258">
            <v>-153351.17700000107</v>
          </cell>
          <cell r="CS258">
            <v>-15578.282999999821</v>
          </cell>
          <cell r="CT258">
            <v>-17417.680500000715</v>
          </cell>
          <cell r="CU258">
            <v>-13928.140499999747</v>
          </cell>
          <cell r="CV258">
            <v>-5232.8110999995843</v>
          </cell>
          <cell r="CW258">
            <v>-14227.117100000381</v>
          </cell>
          <cell r="CX258">
            <v>-16792.529499998316</v>
          </cell>
          <cell r="CY258">
            <v>-6236.2694999985397</v>
          </cell>
          <cell r="CZ258">
            <v>-5990.7730000000447</v>
          </cell>
          <cell r="DA258">
            <v>-8072.9066000003368</v>
          </cell>
          <cell r="DB258">
            <v>-17820.522700000554</v>
          </cell>
          <cell r="DC258">
            <v>-12335.099500000477</v>
          </cell>
          <cell r="DD258">
            <v>-19719.043999999762</v>
          </cell>
          <cell r="DE258">
            <v>-134363.557099998</v>
          </cell>
          <cell r="DF258">
            <v>-17220.703999999911</v>
          </cell>
          <cell r="DG258">
            <v>-19040.900999998674</v>
          </cell>
          <cell r="DH258">
            <v>25951.540500000119</v>
          </cell>
          <cell r="DI258">
            <v>-7284.5259999996051</v>
          </cell>
          <cell r="DJ258">
            <v>-15656.857099998742</v>
          </cell>
          <cell r="DK258">
            <v>-13830.509499998763</v>
          </cell>
          <cell r="DL258">
            <v>-7335.8274999987334</v>
          </cell>
          <cell r="DM258">
            <v>-5023.6710000000894</v>
          </cell>
          <cell r="DN258">
            <v>-11647.003500001505</v>
          </cell>
          <cell r="DO258">
            <v>-16990.297000000253</v>
          </cell>
          <cell r="DP258">
            <v>-22445.530500000343</v>
          </cell>
          <cell r="DQ258">
            <v>-23839.270499998704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-236494.5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-224640.14999999944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-74879.385818481445</v>
          </cell>
          <cell r="AF262">
            <v>-10819.103600000963</v>
          </cell>
          <cell r="AG262">
            <v>-11199.449500000104</v>
          </cell>
          <cell r="AH262">
            <v>-7788.6041999999434</v>
          </cell>
          <cell r="AI262">
            <v>-3947.472108499147</v>
          </cell>
          <cell r="AJ262">
            <v>0</v>
          </cell>
          <cell r="AK262">
            <v>-1078.6195000000298</v>
          </cell>
          <cell r="AL262">
            <v>-1008.7581000030041</v>
          </cell>
          <cell r="AM262">
            <v>-2494.6716399993747</v>
          </cell>
          <cell r="AN262">
            <v>-4701.313599999994</v>
          </cell>
          <cell r="AO262">
            <v>-3658.056649999693</v>
          </cell>
          <cell r="AP262">
            <v>-14132.385400000028</v>
          </cell>
          <cell r="AQ262">
            <v>-14050.951519999653</v>
          </cell>
          <cell r="AR262">
            <v>-93728.402749985456</v>
          </cell>
          <cell r="AS262">
            <v>-13497.705199999735</v>
          </cell>
          <cell r="AT262">
            <v>-10404.59317000024</v>
          </cell>
          <cell r="AU262">
            <v>-11363.503400001675</v>
          </cell>
          <cell r="AV262">
            <v>-8964.502100000158</v>
          </cell>
          <cell r="AW262">
            <v>0</v>
          </cell>
          <cell r="AX262">
            <v>-2146.5633100001141</v>
          </cell>
          <cell r="AY262">
            <v>-2744.2334400042892</v>
          </cell>
          <cell r="AZ262">
            <v>-4133.9864600002766</v>
          </cell>
          <cell r="BA262">
            <v>-4228.377219999209</v>
          </cell>
          <cell r="BB262">
            <v>-6489.6168300006539</v>
          </cell>
          <cell r="BC262">
            <v>-16057.821519998834</v>
          </cell>
          <cell r="BD262">
            <v>-13697.500099997967</v>
          </cell>
          <cell r="BE262">
            <v>-87633.393770039082</v>
          </cell>
          <cell r="BF262">
            <v>-14335.95850000158</v>
          </cell>
          <cell r="BG262">
            <v>-9072.145320000127</v>
          </cell>
          <cell r="BH262">
            <v>-11282.705199999735</v>
          </cell>
          <cell r="BI262">
            <v>5100.4473000001162</v>
          </cell>
          <cell r="BJ262">
            <v>-807.3314600000158</v>
          </cell>
          <cell r="BK262">
            <v>-2819.7904300000519</v>
          </cell>
          <cell r="BL262">
            <v>-2047.2120699957013</v>
          </cell>
          <cell r="BM262">
            <v>-2323.6367300003767</v>
          </cell>
          <cell r="BN262">
            <v>-7301.2982499990612</v>
          </cell>
          <cell r="BO262">
            <v>-14333.843129999936</v>
          </cell>
          <cell r="BP262">
            <v>-15068.253480000421</v>
          </cell>
          <cell r="BQ262">
            <v>-13341.666500002146</v>
          </cell>
          <cell r="BR262">
            <v>-273838.70225667953</v>
          </cell>
          <cell r="BS262">
            <v>-30680.325900003314</v>
          </cell>
          <cell r="BT262">
            <v>-25389.641800001264</v>
          </cell>
          <cell r="BU262">
            <v>-29394.295806724578</v>
          </cell>
          <cell r="BV262">
            <v>-22720.893399998546</v>
          </cell>
          <cell r="BW262">
            <v>-16920.08497999981</v>
          </cell>
          <cell r="BX262">
            <v>-14553.760160002857</v>
          </cell>
          <cell r="BY262">
            <v>-11155.389329992235</v>
          </cell>
          <cell r="BZ262">
            <v>-5910.8661400005221</v>
          </cell>
          <cell r="CA262">
            <v>-15295.221199996769</v>
          </cell>
          <cell r="CB262">
            <v>-27327.320840001106</v>
          </cell>
          <cell r="CC262">
            <v>-37297.048000000417</v>
          </cell>
          <cell r="CD262">
            <v>-37193.854699999094</v>
          </cell>
          <cell r="CE262">
            <v>-250300.66495001316</v>
          </cell>
          <cell r="CF262">
            <v>-27534.529199998826</v>
          </cell>
          <cell r="CG262">
            <v>-30010.244599997997</v>
          </cell>
          <cell r="CH262">
            <v>-25122.792000003159</v>
          </cell>
          <cell r="CI262">
            <v>13938.658999998122</v>
          </cell>
          <cell r="CJ262">
            <v>-17944.90192999877</v>
          </cell>
          <cell r="CK262">
            <v>-24633.760290000588</v>
          </cell>
          <cell r="CL262">
            <v>-6862.9414400011301</v>
          </cell>
          <cell r="CM262">
            <v>-8301.9604099988937</v>
          </cell>
          <cell r="CN262">
            <v>-17298.585229996592</v>
          </cell>
          <cell r="CO262">
            <v>-31719.024090003222</v>
          </cell>
          <cell r="CP262">
            <v>-38234.542959999293</v>
          </cell>
          <cell r="CQ262">
            <v>-36576.041800007224</v>
          </cell>
          <cell r="CR262">
            <v>-287956.20675998926</v>
          </cell>
          <cell r="CS262">
            <v>-34647.984430000186</v>
          </cell>
          <cell r="CT262">
            <v>-31930.24430000037</v>
          </cell>
          <cell r="CU262">
            <v>-23384.337600000203</v>
          </cell>
          <cell r="CV262">
            <v>-15165.219550000504</v>
          </cell>
          <cell r="CW262">
            <v>-18598.265720000491</v>
          </cell>
          <cell r="CX262">
            <v>-25848.576399996877</v>
          </cell>
          <cell r="CY262">
            <v>-10016.094999998808</v>
          </cell>
          <cell r="CZ262">
            <v>-10993.516570001841</v>
          </cell>
          <cell r="DA262">
            <v>-18702.624480001628</v>
          </cell>
          <cell r="DB262">
            <v>-32692.395010001957</v>
          </cell>
          <cell r="DC262">
            <v>-30639.820119999349</v>
          </cell>
          <cell r="DD262">
            <v>-35337.1275799945</v>
          </cell>
          <cell r="DE262">
            <v>-234382.34822648764</v>
          </cell>
          <cell r="DF262">
            <v>-36741.188799999654</v>
          </cell>
          <cell r="DG262">
            <v>-35293.822599995881</v>
          </cell>
          <cell r="DH262">
            <v>73379.888911500573</v>
          </cell>
          <cell r="DI262">
            <v>-21325.227827977389</v>
          </cell>
          <cell r="DJ262">
            <v>-21613.980799999088</v>
          </cell>
          <cell r="DK262">
            <v>-25992.682520002127</v>
          </cell>
          <cell r="DL262">
            <v>-13806.096450001001</v>
          </cell>
          <cell r="DM262">
            <v>-10283.509830001742</v>
          </cell>
          <cell r="DN262">
            <v>-22697.668050002307</v>
          </cell>
          <cell r="DO262">
            <v>-31463.867899999022</v>
          </cell>
          <cell r="DP262">
            <v>-40879.580360002816</v>
          </cell>
          <cell r="DQ262">
            <v>-47664.612000003457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-673.90599999999904</v>
          </cell>
          <cell r="K269">
            <v>0</v>
          </cell>
          <cell r="L269">
            <v>0</v>
          </cell>
          <cell r="M269">
            <v>-1679.9309999999969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-5177.2260999999999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-1729.7030000000013</v>
          </cell>
          <cell r="X269">
            <v>0</v>
          </cell>
          <cell r="Y269">
            <v>-425.59609999999975</v>
          </cell>
          <cell r="Z269">
            <v>-3021.926999999996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-17617.617350000073</v>
          </cell>
          <cell r="AF269">
            <v>-130.21655000000001</v>
          </cell>
          <cell r="AG269">
            <v>0</v>
          </cell>
          <cell r="AH269">
            <v>-2110.5800000000017</v>
          </cell>
          <cell r="AI269">
            <v>0</v>
          </cell>
          <cell r="AJ269">
            <v>-3941.9003999999986</v>
          </cell>
          <cell r="AK269">
            <v>0</v>
          </cell>
          <cell r="AL269">
            <v>-2416.9054000000033</v>
          </cell>
          <cell r="AM269">
            <v>-6186.070000000007</v>
          </cell>
          <cell r="AN269">
            <v>0</v>
          </cell>
          <cell r="AO269">
            <v>-2831.945000000007</v>
          </cell>
          <cell r="AP269">
            <v>0</v>
          </cell>
          <cell r="AQ269">
            <v>0</v>
          </cell>
          <cell r="AR269">
            <v>-15371.081200000015</v>
          </cell>
          <cell r="AS269">
            <v>-451.5679999999993</v>
          </cell>
          <cell r="AT269">
            <v>0</v>
          </cell>
          <cell r="AU269">
            <v>-1304.8889999999992</v>
          </cell>
          <cell r="AV269">
            <v>0</v>
          </cell>
          <cell r="AW269">
            <v>-1649.9720000000016</v>
          </cell>
          <cell r="AX269">
            <v>-2040.2309999999998</v>
          </cell>
          <cell r="AY269">
            <v>-1808.6209999999992</v>
          </cell>
          <cell r="AZ269">
            <v>-2922.2480000000069</v>
          </cell>
          <cell r="BA269">
            <v>-3306.0400000000081</v>
          </cell>
          <cell r="BB269">
            <v>-1364.7520000000004</v>
          </cell>
          <cell r="BC269">
            <v>0</v>
          </cell>
          <cell r="BD269">
            <v>-522.76020000000017</v>
          </cell>
          <cell r="BE269">
            <v>-11356.128239999962</v>
          </cell>
          <cell r="BF269">
            <v>0</v>
          </cell>
          <cell r="BG269">
            <v>0</v>
          </cell>
          <cell r="BH269">
            <v>-1201.6652399999984</v>
          </cell>
          <cell r="BI269">
            <v>0</v>
          </cell>
          <cell r="BJ269">
            <v>-686.03099999999904</v>
          </cell>
          <cell r="BK269">
            <v>-435.48099999999977</v>
          </cell>
          <cell r="BL269">
            <v>-1150.163999999997</v>
          </cell>
          <cell r="BM269">
            <v>-5780.8279999999941</v>
          </cell>
          <cell r="BN269">
            <v>-1136.3330000000005</v>
          </cell>
          <cell r="BO269">
            <v>-471.08600000000297</v>
          </cell>
          <cell r="BP269">
            <v>0</v>
          </cell>
          <cell r="BQ269">
            <v>-494.53999999999905</v>
          </cell>
          <cell r="BR269">
            <v>-17579.767999999982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-872.30799999999726</v>
          </cell>
          <cell r="BX269">
            <v>-925.58599999999933</v>
          </cell>
          <cell r="BY269">
            <v>-3501.5500000000029</v>
          </cell>
          <cell r="BZ269">
            <v>-9430.039999999979</v>
          </cell>
          <cell r="CA269">
            <v>-1776.8629999999976</v>
          </cell>
          <cell r="CB269">
            <v>-1073.4210000000021</v>
          </cell>
          <cell r="CC269">
            <v>0</v>
          </cell>
          <cell r="CD269">
            <v>0</v>
          </cell>
          <cell r="CE269">
            <v>-21800.526799999992</v>
          </cell>
          <cell r="CF269">
            <v>0</v>
          </cell>
          <cell r="CG269">
            <v>0</v>
          </cell>
          <cell r="CH269">
            <v>-1272.0324000000001</v>
          </cell>
          <cell r="CI269">
            <v>-377.35440000000017</v>
          </cell>
          <cell r="CJ269">
            <v>-2275.6770000000033</v>
          </cell>
          <cell r="CK269">
            <v>-492.61999999999989</v>
          </cell>
          <cell r="CL269">
            <v>-5784.4290000000037</v>
          </cell>
          <cell r="CM269">
            <v>-7107.7419999999693</v>
          </cell>
          <cell r="CN269">
            <v>-1811.0699999999924</v>
          </cell>
          <cell r="CO269">
            <v>-2679.601999999999</v>
          </cell>
          <cell r="CP269">
            <v>0</v>
          </cell>
          <cell r="CQ269">
            <v>0</v>
          </cell>
          <cell r="CR269">
            <v>-28241.902499999967</v>
          </cell>
          <cell r="CS269">
            <v>-517.81739999999991</v>
          </cell>
          <cell r="CT269">
            <v>0</v>
          </cell>
          <cell r="CU269">
            <v>-1739.6831000000002</v>
          </cell>
          <cell r="CV269">
            <v>0</v>
          </cell>
          <cell r="CW269">
            <v>-1888.2620000000024</v>
          </cell>
          <cell r="CX269">
            <v>-559.70700000000033</v>
          </cell>
          <cell r="CY269">
            <v>-7897.1399999999849</v>
          </cell>
          <cell r="CZ269">
            <v>-11468.579999999958</v>
          </cell>
          <cell r="DA269">
            <v>-1990.3669999999984</v>
          </cell>
          <cell r="DB269">
            <v>-2180.3459999999905</v>
          </cell>
          <cell r="DC269">
            <v>0</v>
          </cell>
          <cell r="DD269">
            <v>0</v>
          </cell>
          <cell r="DE269">
            <v>-20747.341700000048</v>
          </cell>
          <cell r="DF269">
            <v>0</v>
          </cell>
          <cell r="DG269">
            <v>0</v>
          </cell>
          <cell r="DH269">
            <v>-862.92480000000023</v>
          </cell>
          <cell r="DI269">
            <v>0</v>
          </cell>
          <cell r="DJ269">
            <v>-1413.7578999999969</v>
          </cell>
          <cell r="DK269">
            <v>0</v>
          </cell>
          <cell r="DL269">
            <v>-7463.5299999999988</v>
          </cell>
          <cell r="DM269">
            <v>-4778.0299999999988</v>
          </cell>
          <cell r="DN269">
            <v>-709.64600000000064</v>
          </cell>
          <cell r="DO269">
            <v>-2421.7480000000032</v>
          </cell>
          <cell r="DP269">
            <v>0</v>
          </cell>
          <cell r="DQ269">
            <v>-3097.7050000000017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-206.08809999999994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-206.08809999999994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-608.11340000000018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-608.11340000000018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-673.90599999999904</v>
          </cell>
          <cell r="K273">
            <v>0</v>
          </cell>
          <cell r="L273">
            <v>0</v>
          </cell>
          <cell r="M273">
            <v>-1679.9309999999969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-5177.2260999999999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-1729.7030000000013</v>
          </cell>
          <cell r="X273">
            <v>0</v>
          </cell>
          <cell r="Y273">
            <v>-425.59609999999975</v>
          </cell>
          <cell r="Z273">
            <v>-3021.926999999996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-17617.61735000019</v>
          </cell>
          <cell r="AF273">
            <v>-130.21655000000001</v>
          </cell>
          <cell r="AG273">
            <v>0</v>
          </cell>
          <cell r="AH273">
            <v>-2110.5800000000017</v>
          </cell>
          <cell r="AI273">
            <v>0</v>
          </cell>
          <cell r="AJ273">
            <v>-3941.9003999999986</v>
          </cell>
          <cell r="AK273">
            <v>0</v>
          </cell>
          <cell r="AL273">
            <v>-2416.9054000000033</v>
          </cell>
          <cell r="AM273">
            <v>-6186.070000000007</v>
          </cell>
          <cell r="AN273">
            <v>0</v>
          </cell>
          <cell r="AO273">
            <v>-2831.945000000007</v>
          </cell>
          <cell r="AP273">
            <v>0</v>
          </cell>
          <cell r="AQ273">
            <v>0</v>
          </cell>
          <cell r="AR273">
            <v>-15371.081200000015</v>
          </cell>
          <cell r="AS273">
            <v>-451.5679999999993</v>
          </cell>
          <cell r="AT273">
            <v>0</v>
          </cell>
          <cell r="AU273">
            <v>-1304.8889999999992</v>
          </cell>
          <cell r="AV273">
            <v>0</v>
          </cell>
          <cell r="AW273">
            <v>-1649.9720000000016</v>
          </cell>
          <cell r="AX273">
            <v>-2040.2309999999998</v>
          </cell>
          <cell r="AY273">
            <v>-1808.6209999999992</v>
          </cell>
          <cell r="AZ273">
            <v>-2922.2480000000069</v>
          </cell>
          <cell r="BA273">
            <v>-3306.0400000000081</v>
          </cell>
          <cell r="BB273">
            <v>-1364.7520000000004</v>
          </cell>
          <cell r="BC273">
            <v>0</v>
          </cell>
          <cell r="BD273">
            <v>-522.76020000000017</v>
          </cell>
          <cell r="BE273">
            <v>-11562.216340000014</v>
          </cell>
          <cell r="BF273">
            <v>0</v>
          </cell>
          <cell r="BG273">
            <v>0</v>
          </cell>
          <cell r="BH273">
            <v>-1201.6652399999984</v>
          </cell>
          <cell r="BI273">
            <v>0</v>
          </cell>
          <cell r="BJ273">
            <v>-892.11909999999989</v>
          </cell>
          <cell r="BK273">
            <v>-435.48099999999977</v>
          </cell>
          <cell r="BL273">
            <v>-1150.163999999997</v>
          </cell>
          <cell r="BM273">
            <v>-5780.8279999999941</v>
          </cell>
          <cell r="BN273">
            <v>-1136.3330000000005</v>
          </cell>
          <cell r="BO273">
            <v>-471.08600000000297</v>
          </cell>
          <cell r="BP273">
            <v>0</v>
          </cell>
          <cell r="BQ273">
            <v>-494.53999999999905</v>
          </cell>
          <cell r="BR273">
            <v>-17579.767999999924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-872.30799999999726</v>
          </cell>
          <cell r="BX273">
            <v>-925.58599999999933</v>
          </cell>
          <cell r="BY273">
            <v>-3501.5500000000029</v>
          </cell>
          <cell r="BZ273">
            <v>-9430.039999999979</v>
          </cell>
          <cell r="CA273">
            <v>-1776.8629999999976</v>
          </cell>
          <cell r="CB273">
            <v>-1073.4210000000021</v>
          </cell>
          <cell r="CC273">
            <v>0</v>
          </cell>
          <cell r="CD273">
            <v>0</v>
          </cell>
          <cell r="CE273">
            <v>-22408.640199999965</v>
          </cell>
          <cell r="CF273">
            <v>0</v>
          </cell>
          <cell r="CG273">
            <v>0</v>
          </cell>
          <cell r="CH273">
            <v>-1272.0324000000001</v>
          </cell>
          <cell r="CI273">
            <v>-377.35440000000017</v>
          </cell>
          <cell r="CJ273">
            <v>-2275.6770000000033</v>
          </cell>
          <cell r="CK273">
            <v>-492.61999999999989</v>
          </cell>
          <cell r="CL273">
            <v>-6392.5424000000057</v>
          </cell>
          <cell r="CM273">
            <v>-7107.7419999999693</v>
          </cell>
          <cell r="CN273">
            <v>-1811.0699999999924</v>
          </cell>
          <cell r="CO273">
            <v>-2679.601999999999</v>
          </cell>
          <cell r="CP273">
            <v>0</v>
          </cell>
          <cell r="CQ273">
            <v>0</v>
          </cell>
          <cell r="CR273">
            <v>-28241.902499999967</v>
          </cell>
          <cell r="CS273">
            <v>-517.81739999999991</v>
          </cell>
          <cell r="CT273">
            <v>0</v>
          </cell>
          <cell r="CU273">
            <v>-1739.6831000000002</v>
          </cell>
          <cell r="CV273">
            <v>0</v>
          </cell>
          <cell r="CW273">
            <v>-1888.2620000000024</v>
          </cell>
          <cell r="CX273">
            <v>-559.70700000000033</v>
          </cell>
          <cell r="CY273">
            <v>-7897.1399999999849</v>
          </cell>
          <cell r="CZ273">
            <v>-11468.579999999958</v>
          </cell>
          <cell r="DA273">
            <v>-1990.3669999999984</v>
          </cell>
          <cell r="DB273">
            <v>-2180.3459999999905</v>
          </cell>
          <cell r="DC273">
            <v>0</v>
          </cell>
          <cell r="DD273">
            <v>0</v>
          </cell>
          <cell r="DE273">
            <v>-20747.341700000048</v>
          </cell>
          <cell r="DF273">
            <v>0</v>
          </cell>
          <cell r="DG273">
            <v>0</v>
          </cell>
          <cell r="DH273">
            <v>-862.92480000000023</v>
          </cell>
          <cell r="DI273">
            <v>0</v>
          </cell>
          <cell r="DJ273">
            <v>-1413.7578999999969</v>
          </cell>
          <cell r="DK273">
            <v>0</v>
          </cell>
          <cell r="DL273">
            <v>-7463.5299999999988</v>
          </cell>
          <cell r="DM273">
            <v>-4778.0299999999988</v>
          </cell>
          <cell r="DN273">
            <v>-709.64600000000064</v>
          </cell>
          <cell r="DO273">
            <v>-2421.7480000000032</v>
          </cell>
          <cell r="DP273">
            <v>0</v>
          </cell>
          <cell r="DQ273">
            <v>-3097.7050000000017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-215607.22209945321</v>
          </cell>
          <cell r="G275">
            <v>-197750.96764661372</v>
          </cell>
          <cell r="H275">
            <v>-208340.4383738786</v>
          </cell>
          <cell r="I275">
            <v>-163630.45486652851</v>
          </cell>
          <cell r="J275">
            <v>-190877.05609494448</v>
          </cell>
          <cell r="K275">
            <v>-192765.75730477273</v>
          </cell>
          <cell r="L275">
            <v>-315511.29359191656</v>
          </cell>
          <cell r="M275">
            <v>-273695.4206443727</v>
          </cell>
          <cell r="N275">
            <v>-201402.05604456365</v>
          </cell>
          <cell r="O275">
            <v>-194989.98233835399</v>
          </cell>
          <cell r="P275">
            <v>-201042.77045208216</v>
          </cell>
          <cell r="Q275">
            <v>-256852.22063168883</v>
          </cell>
          <cell r="R275">
            <v>-2771777.7490758896</v>
          </cell>
          <cell r="S275">
            <v>-212737.95843708515</v>
          </cell>
          <cell r="T275">
            <v>-189897.14779824018</v>
          </cell>
          <cell r="U275">
            <v>-216424.37811921537</v>
          </cell>
          <cell r="V275">
            <v>-187809.43406498432</v>
          </cell>
          <cell r="W275">
            <v>-211490.21729129553</v>
          </cell>
          <cell r="X275">
            <v>-219645.66764527559</v>
          </cell>
          <cell r="Y275">
            <v>-264874.62422329187</v>
          </cell>
          <cell r="Z275">
            <v>-312903.17777407169</v>
          </cell>
          <cell r="AA275">
            <v>-245587.32849347591</v>
          </cell>
          <cell r="AB275">
            <v>-259303.30014225841</v>
          </cell>
          <cell r="AC275">
            <v>-201113.34427198768</v>
          </cell>
          <cell r="AD275">
            <v>-249991.17081460357</v>
          </cell>
          <cell r="AE275">
            <v>-2810391.5313286781</v>
          </cell>
          <cell r="AF275">
            <v>-232203.11368510127</v>
          </cell>
          <cell r="AG275">
            <v>-204397.43915888667</v>
          </cell>
          <cell r="AH275">
            <v>-221725.11812284589</v>
          </cell>
          <cell r="AI275">
            <v>-172601.75115181506</v>
          </cell>
          <cell r="AJ275">
            <v>-226739.04802940786</v>
          </cell>
          <cell r="AK275">
            <v>-204099.99705430865</v>
          </cell>
          <cell r="AL275">
            <v>-298471.42450389266</v>
          </cell>
          <cell r="AM275">
            <v>-327723.50009480119</v>
          </cell>
          <cell r="AN275">
            <v>-253578.61602091789</v>
          </cell>
          <cell r="AO275">
            <v>-234528.5935742408</v>
          </cell>
          <cell r="AP275">
            <v>-200258.97079354525</v>
          </cell>
          <cell r="AQ275">
            <v>-234063.95913887024</v>
          </cell>
          <cell r="AR275">
            <v>-2937964.8839716911</v>
          </cell>
          <cell r="AS275">
            <v>-231831.66913190484</v>
          </cell>
          <cell r="AT275">
            <v>-219588.63543321192</v>
          </cell>
          <cell r="AU275">
            <v>-235707.10090814531</v>
          </cell>
          <cell r="AV275">
            <v>-189541.75942645967</v>
          </cell>
          <cell r="AW275">
            <v>-226384.49457360804</v>
          </cell>
          <cell r="AX275">
            <v>-217754.80001208186</v>
          </cell>
          <cell r="AY275">
            <v>-299148.16386124492</v>
          </cell>
          <cell r="AZ275">
            <v>-354521.04187935591</v>
          </cell>
          <cell r="BA275">
            <v>-266215.40220463276</v>
          </cell>
          <cell r="BB275">
            <v>-243234.59265857935</v>
          </cell>
          <cell r="BC275">
            <v>-207204.11701378226</v>
          </cell>
          <cell r="BD275">
            <v>-246833.10686886311</v>
          </cell>
          <cell r="BE275">
            <v>-3077918.2476611137</v>
          </cell>
          <cell r="BF275">
            <v>-239688.52499103546</v>
          </cell>
          <cell r="BG275">
            <v>-233932.97370299697</v>
          </cell>
          <cell r="BH275">
            <v>-244272.65379266441</v>
          </cell>
          <cell r="BI275">
            <v>-226418.49460737407</v>
          </cell>
          <cell r="BJ275">
            <v>-233827.94666422904</v>
          </cell>
          <cell r="BK275">
            <v>-231268.12866708636</v>
          </cell>
          <cell r="BL275">
            <v>-308145.45033627748</v>
          </cell>
          <cell r="BM275">
            <v>-358637.85475596786</v>
          </cell>
          <cell r="BN275">
            <v>-278603.54631078243</v>
          </cell>
          <cell r="BO275">
            <v>-245746.3891081661</v>
          </cell>
          <cell r="BP275">
            <v>-217494.42607618868</v>
          </cell>
          <cell r="BQ275">
            <v>-259881.85864818096</v>
          </cell>
          <cell r="BR275">
            <v>-3084075.8873586655</v>
          </cell>
          <cell r="BS275">
            <v>-249878.19063332677</v>
          </cell>
          <cell r="BT275">
            <v>-228496.63310337067</v>
          </cell>
          <cell r="BU275">
            <v>-229098.24792334437</v>
          </cell>
          <cell r="BV275">
            <v>-196658.68645361066</v>
          </cell>
          <cell r="BW275">
            <v>-230702.91829748452</v>
          </cell>
          <cell r="BX275">
            <v>-217492.841876477</v>
          </cell>
          <cell r="BY275">
            <v>-323452.21696344018</v>
          </cell>
          <cell r="BZ275">
            <v>-369914.94986242056</v>
          </cell>
          <cell r="CA275">
            <v>-284596.58167088032</v>
          </cell>
          <cell r="CB275">
            <v>-262191.16993631423</v>
          </cell>
          <cell r="CC275">
            <v>-223620.48504167795</v>
          </cell>
          <cell r="CD275">
            <v>-267972.96559655666</v>
          </cell>
          <cell r="CE275">
            <v>-3278776.5827360153</v>
          </cell>
          <cell r="CF275">
            <v>-263408.74279147387</v>
          </cell>
          <cell r="CG275">
            <v>-227730.71865589917</v>
          </cell>
          <cell r="CH275">
            <v>-244989.30691465735</v>
          </cell>
          <cell r="CI275">
            <v>-246351.95205585659</v>
          </cell>
          <cell r="CJ275">
            <v>-244041.13648219407</v>
          </cell>
          <cell r="CK275">
            <v>-234826.78098717332</v>
          </cell>
          <cell r="CL275">
            <v>-335397.62396499515</v>
          </cell>
          <cell r="CM275">
            <v>-389548.12062689662</v>
          </cell>
          <cell r="CN275">
            <v>-295733.48567315936</v>
          </cell>
          <cell r="CO275">
            <v>-271788.45816394687</v>
          </cell>
          <cell r="CP275">
            <v>-240436.98326103389</v>
          </cell>
          <cell r="CQ275">
            <v>-284523.27315858006</v>
          </cell>
          <cell r="CR275">
            <v>-3384590.8907458782</v>
          </cell>
          <cell r="CS275">
            <v>-279716.42350068688</v>
          </cell>
          <cell r="CT275">
            <v>-241403.65925145149</v>
          </cell>
          <cell r="CU275">
            <v>-255278.15278995037</v>
          </cell>
          <cell r="CV275">
            <v>-233021.15389855206</v>
          </cell>
          <cell r="CW275">
            <v>-252952.24154061079</v>
          </cell>
          <cell r="CX275">
            <v>-245240.45544931293</v>
          </cell>
          <cell r="CY275">
            <v>-348699.67428722978</v>
          </cell>
          <cell r="CZ275">
            <v>-402015.3561476171</v>
          </cell>
          <cell r="DA275">
            <v>-308189.58327272534</v>
          </cell>
          <cell r="DB275">
            <v>-274536.39903882146</v>
          </cell>
          <cell r="DC275">
            <v>-246459.00954985619</v>
          </cell>
          <cell r="DD275">
            <v>-297078.78201904893</v>
          </cell>
          <cell r="DE275">
            <v>-3547890.9442024231</v>
          </cell>
          <cell r="DF275">
            <v>-275894.32396748662</v>
          </cell>
          <cell r="DG275">
            <v>-235028.55530664325</v>
          </cell>
          <cell r="DH275">
            <v>-332252.25321727991</v>
          </cell>
          <cell r="DI275">
            <v>-226264.27640020847</v>
          </cell>
          <cell r="DJ275">
            <v>-251663.15650857985</v>
          </cell>
          <cell r="DK275">
            <v>-247924.97372984886</v>
          </cell>
          <cell r="DL275">
            <v>-365550.477622509</v>
          </cell>
          <cell r="DM275">
            <v>-427666.76193907857</v>
          </cell>
          <cell r="DN275">
            <v>-335002.37689560652</v>
          </cell>
          <cell r="DO275">
            <v>-295877.01324340701</v>
          </cell>
          <cell r="DP275">
            <v>-258747.89980863035</v>
          </cell>
          <cell r="DQ275">
            <v>-296018.87556293607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 t="str">
            <v>=</v>
          </cell>
          <cell r="G276" t="str">
            <v>=</v>
          </cell>
          <cell r="H276" t="str">
            <v>=</v>
          </cell>
          <cell r="I276" t="str">
            <v>=</v>
          </cell>
          <cell r="J276" t="str">
            <v>=</v>
          </cell>
          <cell r="K276" t="str">
            <v>=</v>
          </cell>
          <cell r="L276" t="str">
            <v>=</v>
          </cell>
          <cell r="M276" t="str">
            <v>=</v>
          </cell>
          <cell r="N276" t="str">
            <v>=</v>
          </cell>
          <cell r="O276" t="str">
            <v>=</v>
          </cell>
          <cell r="P276" t="str">
            <v>=</v>
          </cell>
          <cell r="Q276" t="str">
            <v>=</v>
          </cell>
          <cell r="R276" t="str">
            <v>=</v>
          </cell>
          <cell r="S276" t="str">
            <v>=</v>
          </cell>
          <cell r="T276" t="str">
            <v>=</v>
          </cell>
          <cell r="U276" t="str">
            <v>=</v>
          </cell>
          <cell r="V276" t="str">
            <v>=</v>
          </cell>
          <cell r="W276" t="str">
            <v>=</v>
          </cell>
          <cell r="X276" t="str">
            <v>=</v>
          </cell>
          <cell r="Y276" t="str">
            <v>=</v>
          </cell>
          <cell r="Z276" t="str">
            <v>=</v>
          </cell>
          <cell r="AA276" t="str">
            <v>=</v>
          </cell>
          <cell r="AB276" t="str">
            <v>=</v>
          </cell>
          <cell r="AC276" t="str">
            <v>=</v>
          </cell>
          <cell r="AD276" t="str">
            <v>=</v>
          </cell>
          <cell r="AE276" t="str">
            <v>=</v>
          </cell>
          <cell r="AF276" t="str">
            <v>=</v>
          </cell>
          <cell r="AG276" t="str">
            <v>=</v>
          </cell>
          <cell r="AH276" t="str">
            <v>=</v>
          </cell>
          <cell r="AI276" t="str">
            <v>=</v>
          </cell>
          <cell r="AJ276" t="str">
            <v>=</v>
          </cell>
          <cell r="AK276" t="str">
            <v>=</v>
          </cell>
          <cell r="AL276" t="str">
            <v>=</v>
          </cell>
          <cell r="AM276" t="str">
            <v>=</v>
          </cell>
          <cell r="AN276" t="str">
            <v>=</v>
          </cell>
          <cell r="AO276" t="str">
            <v>=</v>
          </cell>
          <cell r="AP276" t="str">
            <v>=</v>
          </cell>
          <cell r="AQ276" t="str">
            <v>=</v>
          </cell>
          <cell r="AR276" t="str">
            <v>=</v>
          </cell>
          <cell r="AS276" t="str">
            <v>=</v>
          </cell>
          <cell r="AT276" t="str">
            <v>=</v>
          </cell>
          <cell r="AU276" t="str">
            <v>=</v>
          </cell>
          <cell r="AV276" t="str">
            <v>=</v>
          </cell>
          <cell r="AW276" t="str">
            <v>=</v>
          </cell>
          <cell r="AX276" t="str">
            <v>=</v>
          </cell>
          <cell r="AY276" t="str">
            <v>=</v>
          </cell>
          <cell r="AZ276" t="str">
            <v>=</v>
          </cell>
          <cell r="BA276" t="str">
            <v>=</v>
          </cell>
          <cell r="BB276" t="str">
            <v>=</v>
          </cell>
          <cell r="BC276" t="str">
            <v>=</v>
          </cell>
          <cell r="BD276" t="str">
            <v>=</v>
          </cell>
          <cell r="BE276" t="str">
            <v>=</v>
          </cell>
          <cell r="BF276" t="str">
            <v>=</v>
          </cell>
          <cell r="BG276" t="str">
            <v>=</v>
          </cell>
          <cell r="BH276" t="str">
            <v>=</v>
          </cell>
          <cell r="BI276" t="str">
            <v>=</v>
          </cell>
          <cell r="BJ276" t="str">
            <v>=</v>
          </cell>
          <cell r="BK276" t="str">
            <v>=</v>
          </cell>
          <cell r="BL276" t="str">
            <v>=</v>
          </cell>
          <cell r="BM276" t="str">
            <v>=</v>
          </cell>
          <cell r="BN276" t="str">
            <v>=</v>
          </cell>
          <cell r="BO276" t="str">
            <v>=</v>
          </cell>
          <cell r="BP276" t="str">
            <v>=</v>
          </cell>
          <cell r="BQ276" t="str">
            <v>=</v>
          </cell>
          <cell r="BR276" t="str">
            <v>=</v>
          </cell>
          <cell r="BS276" t="str">
            <v>=</v>
          </cell>
          <cell r="BT276" t="str">
            <v>=</v>
          </cell>
          <cell r="BU276" t="str">
            <v>=</v>
          </cell>
          <cell r="BV276" t="str">
            <v>=</v>
          </cell>
          <cell r="BW276" t="str">
            <v>=</v>
          </cell>
          <cell r="BX276" t="str">
            <v>=</v>
          </cell>
          <cell r="BY276" t="str">
            <v>=</v>
          </cell>
          <cell r="BZ276" t="str">
            <v>=</v>
          </cell>
          <cell r="CA276" t="str">
            <v>=</v>
          </cell>
          <cell r="CB276" t="str">
            <v>=</v>
          </cell>
          <cell r="CC276" t="str">
            <v>=</v>
          </cell>
          <cell r="CD276" t="str">
            <v>=</v>
          </cell>
          <cell r="CE276" t="str">
            <v>=</v>
          </cell>
          <cell r="CF276" t="str">
            <v>=</v>
          </cell>
          <cell r="CG276" t="str">
            <v>=</v>
          </cell>
          <cell r="CH276" t="str">
            <v>=</v>
          </cell>
          <cell r="CI276" t="str">
            <v>=</v>
          </cell>
          <cell r="CJ276" t="str">
            <v>=</v>
          </cell>
          <cell r="CK276" t="str">
            <v>=</v>
          </cell>
          <cell r="CL276" t="str">
            <v>=</v>
          </cell>
          <cell r="CM276" t="str">
            <v>=</v>
          </cell>
          <cell r="CN276" t="str">
            <v>=</v>
          </cell>
          <cell r="CO276" t="str">
            <v>=</v>
          </cell>
          <cell r="CP276" t="str">
            <v>=</v>
          </cell>
          <cell r="CQ276" t="str">
            <v>=</v>
          </cell>
          <cell r="CR276" t="str">
            <v>=</v>
          </cell>
          <cell r="CS276" t="str">
            <v>=</v>
          </cell>
          <cell r="CT276" t="str">
            <v>=</v>
          </cell>
          <cell r="CU276" t="str">
            <v>=</v>
          </cell>
          <cell r="CV276" t="str">
            <v>=</v>
          </cell>
          <cell r="CW276" t="str">
            <v>=</v>
          </cell>
          <cell r="CX276" t="str">
            <v>=</v>
          </cell>
          <cell r="CY276" t="str">
            <v>=</v>
          </cell>
          <cell r="CZ276" t="str">
            <v>=</v>
          </cell>
          <cell r="DA276" t="str">
            <v>=</v>
          </cell>
          <cell r="DB276" t="str">
            <v>=</v>
          </cell>
          <cell r="DC276" t="str">
            <v>=</v>
          </cell>
          <cell r="DD276" t="str">
            <v>=</v>
          </cell>
          <cell r="DE276" t="str">
            <v>=</v>
          </cell>
          <cell r="DF276" t="str">
            <v>=</v>
          </cell>
          <cell r="DG276" t="str">
            <v>=</v>
          </cell>
          <cell r="DH276" t="str">
            <v>=</v>
          </cell>
          <cell r="DI276" t="str">
            <v>=</v>
          </cell>
          <cell r="DJ276" t="str">
            <v>=</v>
          </cell>
          <cell r="DK276" t="str">
            <v>=</v>
          </cell>
          <cell r="DL276" t="str">
            <v>=</v>
          </cell>
          <cell r="DM276" t="str">
            <v>=</v>
          </cell>
          <cell r="DN276" t="str">
            <v>=</v>
          </cell>
          <cell r="DO276" t="str">
            <v>=</v>
          </cell>
          <cell r="DP276" t="str">
            <v>=</v>
          </cell>
          <cell r="DQ276" t="str">
            <v>=</v>
          </cell>
          <cell r="DR276" t="str">
            <v>=</v>
          </cell>
          <cell r="DS276" t="str">
            <v>=</v>
          </cell>
          <cell r="DT276" t="str">
            <v>=</v>
          </cell>
          <cell r="DU276" t="str">
            <v>=</v>
          </cell>
          <cell r="DV276" t="str">
            <v>=</v>
          </cell>
          <cell r="DW276" t="str">
            <v>=</v>
          </cell>
          <cell r="DX276" t="str">
            <v>=</v>
          </cell>
          <cell r="DY276" t="str">
            <v>=</v>
          </cell>
          <cell r="DZ276" t="str">
            <v>=</v>
          </cell>
          <cell r="EA276" t="str">
            <v>=</v>
          </cell>
          <cell r="EB276" t="str">
            <v>=</v>
          </cell>
          <cell r="EC276" t="str">
            <v>=</v>
          </cell>
          <cell r="ED276" t="str">
            <v>=</v>
          </cell>
        </row>
        <row r="277">
          <cell r="F277">
            <v>-4.1502683247795602E-2</v>
          </cell>
          <cell r="G277">
            <v>-4.2536520483167806E-2</v>
          </cell>
          <cell r="H277">
            <v>-4.4610890148192084E-2</v>
          </cell>
          <cell r="I277">
            <v>-3.7293524854913329E-2</v>
          </cell>
          <cell r="J277">
            <v>-4.1789865333377918E-2</v>
          </cell>
          <cell r="K277">
            <v>-4.0395513195772281E-2</v>
          </cell>
          <cell r="L277">
            <v>-5.71445640801862E-2</v>
          </cell>
          <cell r="M277">
            <v>-5.1841547201707527E-2</v>
          </cell>
          <cell r="N277">
            <v>-4.3651382621106904E-2</v>
          </cell>
          <cell r="O277">
            <v>-4.2980975979940439E-2</v>
          </cell>
          <cell r="P277">
            <v>-4.2821852796667059E-2</v>
          </cell>
          <cell r="Q277">
            <v>-4.9257539702086461E-2</v>
          </cell>
          <cell r="R277">
            <v>-4.7704196125454956E-2</v>
          </cell>
          <cell r="S277">
            <v>-4.0863638406946734E-2</v>
          </cell>
          <cell r="T277">
            <v>-4.2012364775629862E-2</v>
          </cell>
          <cell r="U277">
            <v>-4.6234150012917752E-2</v>
          </cell>
          <cell r="V277">
            <v>-4.2721882147279899E-2</v>
          </cell>
          <cell r="W277">
            <v>-4.6201500928930272E-2</v>
          </cell>
          <cell r="X277">
            <v>-4.5911261968523576E-2</v>
          </cell>
          <cell r="Y277">
            <v>-4.7844950070967229E-2</v>
          </cell>
          <cell r="Z277">
            <v>-5.9122128412706587E-2</v>
          </cell>
          <cell r="AA277">
            <v>-5.3079127533880666E-2</v>
          </cell>
          <cell r="AB277">
            <v>-5.7055916132544127E-2</v>
          </cell>
          <cell r="AC277">
            <v>-4.2702276367332814E-2</v>
          </cell>
          <cell r="AD277">
            <v>-4.7811100279247398E-2</v>
          </cell>
          <cell r="AE277">
            <v>-4.8333885892567707E-2</v>
          </cell>
          <cell r="AF277">
            <v>-4.4577567519688444E-2</v>
          </cell>
          <cell r="AG277">
            <v>-4.5210854236508169E-2</v>
          </cell>
          <cell r="AH277">
            <v>-4.7308235101031215E-2</v>
          </cell>
          <cell r="AI277">
            <v>-3.9285491386451099E-2</v>
          </cell>
          <cell r="AJ277">
            <v>-4.950721037495498E-2</v>
          </cell>
          <cell r="AK277">
            <v>-4.2618922999263731E-2</v>
          </cell>
          <cell r="AL277">
            <v>-5.3863993875154392E-2</v>
          </cell>
          <cell r="AM277">
            <v>-6.181703964785612E-2</v>
          </cell>
          <cell r="AN277">
            <v>-5.4795278854001594E-2</v>
          </cell>
          <cell r="AO277">
            <v>-5.1584286922633282E-2</v>
          </cell>
          <cell r="AP277">
            <v>-4.2467676714590397E-2</v>
          </cell>
          <cell r="AQ277">
            <v>-4.472271877445877E-2</v>
          </cell>
          <cell r="AR277">
            <v>-5.0480224736840995E-2</v>
          </cell>
          <cell r="AS277">
            <v>-4.4428488311126557E-2</v>
          </cell>
          <cell r="AT277">
            <v>-4.8449696870836334E-2</v>
          </cell>
          <cell r="AU277">
            <v>-5.0241587887370542E-2</v>
          </cell>
          <cell r="AV277">
            <v>-4.308283434932747E-2</v>
          </cell>
          <cell r="AW277">
            <v>-4.9423807994266156E-2</v>
          </cell>
          <cell r="AX277">
            <v>-4.5411021713388067E-2</v>
          </cell>
          <cell r="AY277">
            <v>-5.3945565872304257E-2</v>
          </cell>
          <cell r="AZ277">
            <v>-6.6800304633630958E-2</v>
          </cell>
          <cell r="BA277">
            <v>-5.7546257792168376E-2</v>
          </cell>
          <cell r="BB277">
            <v>-5.3473889754258153E-2</v>
          </cell>
          <cell r="BC277">
            <v>-4.3936091405928579E-2</v>
          </cell>
          <cell r="BD277">
            <v>-4.7105980356146659E-2</v>
          </cell>
          <cell r="BE277">
            <v>-5.2665543572398832E-2</v>
          </cell>
          <cell r="BF277">
            <v>-4.5819636649394369E-2</v>
          </cell>
          <cell r="BG277">
            <v>-4.9959676350560756E-2</v>
          </cell>
          <cell r="BH277">
            <v>-5.2033589272916458E-2</v>
          </cell>
          <cell r="BI277">
            <v>-5.1434407438719632E-2</v>
          </cell>
          <cell r="BJ277">
            <v>-5.0960896877167983E-2</v>
          </cell>
          <cell r="BK277">
            <v>-4.8197434355486735E-2</v>
          </cell>
          <cell r="BL277">
            <v>-5.5425525839559953E-2</v>
          </cell>
          <cell r="BM277">
            <v>-6.7461295904543306E-2</v>
          </cell>
          <cell r="BN277">
            <v>-6.0123125370530772E-2</v>
          </cell>
          <cell r="BO277">
            <v>-5.3899717678177694E-2</v>
          </cell>
          <cell r="BP277">
            <v>-4.6045949286298793E-2</v>
          </cell>
          <cell r="BQ277">
            <v>-4.9469532997388654E-2</v>
          </cell>
          <cell r="BR277">
            <v>-5.2779679185821493E-2</v>
          </cell>
          <cell r="BS277">
            <v>-4.7620139114947335E-2</v>
          </cell>
          <cell r="BT277">
            <v>-5.0240250100834771E-2</v>
          </cell>
          <cell r="BU277">
            <v>-4.8718686697476699E-2</v>
          </cell>
          <cell r="BV277">
            <v>-4.4575352143048974E-2</v>
          </cell>
          <cell r="BW277">
            <v>-5.023369334028871E-2</v>
          </cell>
          <cell r="BX277">
            <v>-4.5227132973252537E-2</v>
          </cell>
          <cell r="BY277">
            <v>-5.800655131712773E-2</v>
          </cell>
          <cell r="BZ277">
            <v>-6.9433142729828035E-2</v>
          </cell>
          <cell r="CA277">
            <v>-6.129386004212023E-2</v>
          </cell>
          <cell r="CB277">
            <v>-5.7401908210913177E-2</v>
          </cell>
          <cell r="CC277">
            <v>-4.7198159795911465E-2</v>
          </cell>
          <cell r="CD277">
            <v>-5.0855000092322911E-2</v>
          </cell>
          <cell r="CE277">
            <v>-5.5938242278863015E-2</v>
          </cell>
          <cell r="CF277">
            <v>-5.0040201299268006E-2</v>
          </cell>
          <cell r="CG277">
            <v>-4.9961768238873105E-2</v>
          </cell>
          <cell r="CH277">
            <v>-5.195668782077334E-2</v>
          </cell>
          <cell r="CI277">
            <v>-5.5664905459980929E-2</v>
          </cell>
          <cell r="CJ277">
            <v>-5.3059664243619409E-2</v>
          </cell>
          <cell r="CK277">
            <v>-4.8684956738885177E-2</v>
          </cell>
          <cell r="CL277">
            <v>-5.9950616547240543E-2</v>
          </cell>
          <cell r="CM277">
            <v>-7.2874073407049877E-2</v>
          </cell>
          <cell r="CN277">
            <v>-6.3452728299019157E-2</v>
          </cell>
          <cell r="CO277">
            <v>-5.937104603776433E-2</v>
          </cell>
          <cell r="CP277">
            <v>-5.053917793274465E-2</v>
          </cell>
          <cell r="CQ277">
            <v>-5.375925487956934E-2</v>
          </cell>
          <cell r="CR277">
            <v>-5.7536331216898162E-2</v>
          </cell>
          <cell r="CS277">
            <v>-5.2931297425857338E-2</v>
          </cell>
          <cell r="CT277">
            <v>-5.2792812552105772E-2</v>
          </cell>
          <cell r="CU277">
            <v>-5.3970930416333829E-2</v>
          </cell>
          <cell r="CV277">
            <v>-5.251341137552501E-2</v>
          </cell>
          <cell r="CW277">
            <v>-5.4825099463897686E-2</v>
          </cell>
          <cell r="CX277">
            <v>-5.0667000110795612E-2</v>
          </cell>
          <cell r="CY277">
            <v>-6.2083934078771108E-2</v>
          </cell>
          <cell r="CZ277">
            <v>-7.493283657507277E-2</v>
          </cell>
          <cell r="DA277">
            <v>-6.5869662795147832E-2</v>
          </cell>
          <cell r="DB277">
            <v>-5.9797393691297884E-2</v>
          </cell>
          <cell r="DC277">
            <v>-5.1553878524586594E-2</v>
          </cell>
          <cell r="DD277">
            <v>-5.5897765771110386E-2</v>
          </cell>
          <cell r="DE277">
            <v>-5.9914485298364184E-2</v>
          </cell>
          <cell r="DF277">
            <v>-5.1993182049354658E-2</v>
          </cell>
          <cell r="DG277">
            <v>-4.9709148931949443E-2</v>
          </cell>
          <cell r="DH277">
            <v>-6.9865707663151255E-2</v>
          </cell>
          <cell r="DI277">
            <v>-5.0897739144332377E-2</v>
          </cell>
          <cell r="DJ277">
            <v>-5.4298061746312243E-2</v>
          </cell>
          <cell r="DK277">
            <v>-5.1033134481428988E-2</v>
          </cell>
          <cell r="DL277">
            <v>-6.4824584386343531E-2</v>
          </cell>
          <cell r="DM277">
            <v>-7.9241650683073317E-2</v>
          </cell>
          <cell r="DN277">
            <v>-7.1374640285672086E-2</v>
          </cell>
          <cell r="DO277">
            <v>-6.4177841311764183E-2</v>
          </cell>
          <cell r="DP277">
            <v>-5.3784800258505072E-2</v>
          </cell>
          <cell r="DQ277">
            <v>-5.5467941038656932E-2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34.093488630527077</v>
          </cell>
          <cell r="G278">
            <v>33.426465119441126</v>
          </cell>
          <cell r="H278">
            <v>32.944408345015589</v>
          </cell>
          <cell r="I278">
            <v>26.737002429171326</v>
          </cell>
          <cell r="J278">
            <v>30.18296269686029</v>
          </cell>
          <cell r="K278">
            <v>31.497672762217768</v>
          </cell>
          <cell r="L278">
            <v>49.891096393408688</v>
          </cell>
          <cell r="M278">
            <v>43.278845769192394</v>
          </cell>
          <cell r="N278">
            <v>32.908832687020201</v>
          </cell>
          <cell r="O278">
            <v>30.833330540536686</v>
          </cell>
          <cell r="P278">
            <v>32.850125890863097</v>
          </cell>
          <cell r="Q278">
            <v>40.615468158078563</v>
          </cell>
          <cell r="R278">
            <v>37.225057065214742</v>
          </cell>
          <cell r="S278">
            <v>33.639778373985635</v>
          </cell>
          <cell r="T278">
            <v>33.245298984285746</v>
          </cell>
          <cell r="U278">
            <v>34.222703687415461</v>
          </cell>
          <cell r="V278">
            <v>30.68781602369025</v>
          </cell>
          <cell r="W278">
            <v>33.442475852513525</v>
          </cell>
          <cell r="X278">
            <v>35.889814974718234</v>
          </cell>
          <cell r="Y278">
            <v>41.884032925884227</v>
          </cell>
          <cell r="Z278">
            <v>49.478680862440179</v>
          </cell>
          <cell r="AA278">
            <v>40.128648446646395</v>
          </cell>
          <cell r="AB278">
            <v>41.003051888402659</v>
          </cell>
          <cell r="AC278">
            <v>32.861657560782298</v>
          </cell>
          <cell r="AD278">
            <v>39.530545669608408</v>
          </cell>
          <cell r="AE278">
            <v>37.743641301755012</v>
          </cell>
          <cell r="AF278">
            <v>36.717759912255104</v>
          </cell>
          <cell r="AG278">
            <v>35.783865398964757</v>
          </cell>
          <cell r="AH278">
            <v>35.060897868887714</v>
          </cell>
          <cell r="AI278">
            <v>28.202900515002462</v>
          </cell>
          <cell r="AJ278">
            <v>35.853739410089794</v>
          </cell>
          <cell r="AK278">
            <v>33.349672721292265</v>
          </cell>
          <cell r="AL278">
            <v>47.196619940526986</v>
          </cell>
          <cell r="AM278">
            <v>51.822185340733903</v>
          </cell>
          <cell r="AN278">
            <v>41.434414382502922</v>
          </cell>
          <cell r="AO278">
            <v>37.085482854876787</v>
          </cell>
          <cell r="AP278">
            <v>32.722054051232881</v>
          </cell>
          <cell r="AQ278">
            <v>37.012011249030714</v>
          </cell>
          <cell r="AR278">
            <v>39.456955197041246</v>
          </cell>
          <cell r="AS278">
            <v>36.659024214406202</v>
          </cell>
          <cell r="AT278">
            <v>38.443388556234581</v>
          </cell>
          <cell r="AU278">
            <v>37.271837588258272</v>
          </cell>
          <cell r="AV278">
            <v>30.970875723277725</v>
          </cell>
          <cell r="AW278">
            <v>35.797674663758386</v>
          </cell>
          <cell r="AX278">
            <v>35.580849675176772</v>
          </cell>
          <cell r="AY278">
            <v>47.303631224105771</v>
          </cell>
          <cell r="AZ278">
            <v>56.059620790536989</v>
          </cell>
          <cell r="BA278">
            <v>43.499248726247181</v>
          </cell>
          <cell r="BB278">
            <v>38.462143051641263</v>
          </cell>
          <cell r="BC278">
            <v>33.856881864997099</v>
          </cell>
          <cell r="BD278">
            <v>39.031168069080188</v>
          </cell>
          <cell r="BE278">
            <v>41.223591659449184</v>
          </cell>
          <cell r="BF278">
            <v>37.901411288905038</v>
          </cell>
          <cell r="BG278">
            <v>39.542422870689144</v>
          </cell>
          <cell r="BH278">
            <v>38.626289341028524</v>
          </cell>
          <cell r="BI278">
            <v>36.996486046956548</v>
          </cell>
          <cell r="BJ278">
            <v>36.974691123375877</v>
          </cell>
          <cell r="BK278">
            <v>37.788909912922605</v>
          </cell>
          <cell r="BL278">
            <v>48.726352045584676</v>
          </cell>
          <cell r="BM278">
            <v>56.710603218843744</v>
          </cell>
          <cell r="BN278">
            <v>45.523455279539611</v>
          </cell>
          <cell r="BO278">
            <v>38.859327815965543</v>
          </cell>
          <cell r="BP278">
            <v>35.538304914409913</v>
          </cell>
          <cell r="BQ278">
            <v>41.094538053159546</v>
          </cell>
          <cell r="BR278">
            <v>41.419230289533516</v>
          </cell>
          <cell r="BS278">
            <v>39.512680365801195</v>
          </cell>
          <cell r="BT278">
            <v>40.002911957873017</v>
          </cell>
          <cell r="BU278">
            <v>36.226794421781207</v>
          </cell>
          <cell r="BV278">
            <v>32.133772296341611</v>
          </cell>
          <cell r="BW278">
            <v>36.480537365193634</v>
          </cell>
          <cell r="BX278">
            <v>35.538046058247879</v>
          </cell>
          <cell r="BY278">
            <v>51.14677687593931</v>
          </cell>
          <cell r="BZ278">
            <v>58.493825088934308</v>
          </cell>
          <cell r="CA278">
            <v>46.50270942334646</v>
          </cell>
          <cell r="CB278">
            <v>41.459704291004776</v>
          </cell>
          <cell r="CC278">
            <v>36.539294941450649</v>
          </cell>
          <cell r="CD278">
            <v>42.373966729373286</v>
          </cell>
          <cell r="CE278">
            <v>44.034066381090724</v>
          </cell>
          <cell r="CF278">
            <v>41.652236368038245</v>
          </cell>
          <cell r="CG278">
            <v>39.868823294099997</v>
          </cell>
          <cell r="CH278">
            <v>38.739612099091929</v>
          </cell>
          <cell r="CI278">
            <v>40.253586937231468</v>
          </cell>
          <cell r="CJ278">
            <v>38.589680025647382</v>
          </cell>
          <cell r="CK278">
            <v>38.370389050191719</v>
          </cell>
          <cell r="CL278">
            <v>53.035677413819599</v>
          </cell>
          <cell r="CM278">
            <v>61.598374545682574</v>
          </cell>
          <cell r="CN278">
            <v>48.322464979274407</v>
          </cell>
          <cell r="CO278">
            <v>42.977302049959974</v>
          </cell>
          <cell r="CP278">
            <v>39.287088768142794</v>
          </cell>
          <cell r="CQ278">
            <v>44.991029911223919</v>
          </cell>
          <cell r="CR278">
            <v>45.455155664059603</v>
          </cell>
          <cell r="CS278">
            <v>44.230933507382495</v>
          </cell>
          <cell r="CT278">
            <v>42.262545387158873</v>
          </cell>
          <cell r="CU278">
            <v>40.366564324786587</v>
          </cell>
          <cell r="CV278">
            <v>38.075351944207853</v>
          </cell>
          <cell r="CW278">
            <v>39.998773172139593</v>
          </cell>
          <cell r="CX278">
            <v>40.071969844658973</v>
          </cell>
          <cell r="CY278">
            <v>55.139100930934497</v>
          </cell>
          <cell r="CZ278">
            <v>63.569790662178541</v>
          </cell>
          <cell r="DA278">
            <v>50.357775044562963</v>
          </cell>
          <cell r="DB278">
            <v>43.411827805000229</v>
          </cell>
          <cell r="DC278">
            <v>40.271079991806566</v>
          </cell>
          <cell r="DD278">
            <v>46.976404493840754</v>
          </cell>
          <cell r="DE278">
            <v>47.518093648912767</v>
          </cell>
          <cell r="DF278">
            <v>43.626553442044056</v>
          </cell>
          <cell r="DG278">
            <v>39.727612458864648</v>
          </cell>
          <cell r="DH278">
            <v>52.538306960354191</v>
          </cell>
          <cell r="DI278">
            <v>36.971286993498119</v>
          </cell>
          <cell r="DJ278">
            <v>39.794933034247286</v>
          </cell>
          <cell r="DK278">
            <v>40.510616622524324</v>
          </cell>
          <cell r="DL278">
            <v>57.803680838473909</v>
          </cell>
          <cell r="DM278">
            <v>67.625990186445065</v>
          </cell>
          <cell r="DN278">
            <v>54.738950473138317</v>
          </cell>
          <cell r="DO278">
            <v>46.786371480614648</v>
          </cell>
          <cell r="DP278">
            <v>42.279068596181432</v>
          </cell>
          <cell r="DQ278">
            <v>46.808803852456684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5">
          <cell r="F315">
            <v>8.2549999999973807</v>
          </cell>
          <cell r="G315">
            <v>6.319999999999709</v>
          </cell>
          <cell r="H315">
            <v>61.892999999996391</v>
          </cell>
          <cell r="I315">
            <v>57.774999999994179</v>
          </cell>
          <cell r="J315">
            <v>113.6929999999993</v>
          </cell>
          <cell r="K315">
            <v>149.18400000000111</v>
          </cell>
          <cell r="L315">
            <v>41.259999999994761</v>
          </cell>
          <cell r="M315">
            <v>16.5</v>
          </cell>
          <cell r="N315">
            <v>0</v>
          </cell>
          <cell r="O315">
            <v>14.129999999997381</v>
          </cell>
          <cell r="P315">
            <v>0</v>
          </cell>
          <cell r="Q315">
            <v>-51.510000000002037</v>
          </cell>
          <cell r="R315">
            <v>622.55300000007264</v>
          </cell>
          <cell r="S315">
            <v>8.3760000000038417</v>
          </cell>
          <cell r="T315">
            <v>8.3800000000046566</v>
          </cell>
          <cell r="U315">
            <v>16.755000000004657</v>
          </cell>
          <cell r="V315">
            <v>33.510000000009313</v>
          </cell>
          <cell r="W315">
            <v>217.33399999999529</v>
          </cell>
          <cell r="X315">
            <v>204.16000000000349</v>
          </cell>
          <cell r="Y315">
            <v>25.139999999999418</v>
          </cell>
          <cell r="Z315">
            <v>83.770000000004075</v>
          </cell>
          <cell r="AA315">
            <v>8.375</v>
          </cell>
          <cell r="AB315">
            <v>16.753000000004249</v>
          </cell>
          <cell r="AC315">
            <v>0</v>
          </cell>
          <cell r="AD315">
            <v>0</v>
          </cell>
          <cell r="AE315">
            <v>329.22200000006706</v>
          </cell>
          <cell r="AF315">
            <v>5.0400000000008731</v>
          </cell>
          <cell r="AG315">
            <v>11</v>
          </cell>
          <cell r="AH315">
            <v>58.386999999995169</v>
          </cell>
          <cell r="AI315">
            <v>0</v>
          </cell>
          <cell r="AJ315">
            <v>92.260000000002037</v>
          </cell>
          <cell r="AK315">
            <v>92.259999999994761</v>
          </cell>
          <cell r="AL315">
            <v>4.3350000000064028</v>
          </cell>
          <cell r="AM315">
            <v>57.559999999997672</v>
          </cell>
          <cell r="AN315">
            <v>8.3800000000046566</v>
          </cell>
          <cell r="AO315">
            <v>0</v>
          </cell>
          <cell r="AP315">
            <v>0</v>
          </cell>
          <cell r="AQ315">
            <v>0</v>
          </cell>
          <cell r="AR315">
            <v>378.50699999998324</v>
          </cell>
          <cell r="AS315">
            <v>0</v>
          </cell>
          <cell r="AT315">
            <v>8.3790000000008149</v>
          </cell>
          <cell r="AU315">
            <v>66.639999999999418</v>
          </cell>
          <cell r="AV315">
            <v>16.75</v>
          </cell>
          <cell r="AW315">
            <v>87.722000000001572</v>
          </cell>
          <cell r="AX315">
            <v>113.62099999999919</v>
          </cell>
          <cell r="AY315">
            <v>0</v>
          </cell>
          <cell r="AZ315">
            <v>60.263999999995576</v>
          </cell>
          <cell r="BA315">
            <v>8.375</v>
          </cell>
          <cell r="BB315">
            <v>8.3770000000004075</v>
          </cell>
          <cell r="BC315">
            <v>8.3790000000008149</v>
          </cell>
          <cell r="BD315">
            <v>0</v>
          </cell>
          <cell r="BE315">
            <v>292.51699999999255</v>
          </cell>
          <cell r="BF315">
            <v>0</v>
          </cell>
          <cell r="BG315">
            <v>8.375</v>
          </cell>
          <cell r="BH315">
            <v>63.024999999994179</v>
          </cell>
          <cell r="BI315">
            <v>8.3800000000046566</v>
          </cell>
          <cell r="BJ315">
            <v>71.332999999998719</v>
          </cell>
          <cell r="BK315">
            <v>82.773999999997613</v>
          </cell>
          <cell r="BL315">
            <v>16.75</v>
          </cell>
          <cell r="BM315">
            <v>25.130000000004657</v>
          </cell>
          <cell r="BN315">
            <v>16.75</v>
          </cell>
          <cell r="BO315">
            <v>0</v>
          </cell>
          <cell r="BP315">
            <v>0</v>
          </cell>
          <cell r="BQ315">
            <v>0</v>
          </cell>
          <cell r="BR315">
            <v>361.67900000000373</v>
          </cell>
          <cell r="BS315">
            <v>0</v>
          </cell>
          <cell r="BT315">
            <v>0</v>
          </cell>
          <cell r="BU315">
            <v>33.619999999995343</v>
          </cell>
          <cell r="BV315">
            <v>8.3739999999961583</v>
          </cell>
          <cell r="BW315">
            <v>94.746000000006461</v>
          </cell>
          <cell r="BX315">
            <v>119.06999999999243</v>
          </cell>
          <cell r="BY315">
            <v>8.3739999999961583</v>
          </cell>
          <cell r="BZ315">
            <v>80.735000000000582</v>
          </cell>
          <cell r="CA315">
            <v>16.760000000009313</v>
          </cell>
          <cell r="CB315">
            <v>0</v>
          </cell>
          <cell r="CC315">
            <v>0</v>
          </cell>
          <cell r="CD315">
            <v>0</v>
          </cell>
          <cell r="CE315">
            <v>285.3410000000149</v>
          </cell>
          <cell r="CF315">
            <v>0</v>
          </cell>
          <cell r="CG315">
            <v>0</v>
          </cell>
          <cell r="CH315">
            <v>23.854999999995925</v>
          </cell>
          <cell r="CI315">
            <v>33.5</v>
          </cell>
          <cell r="CJ315">
            <v>105.65400000000227</v>
          </cell>
          <cell r="CK315">
            <v>93.229999999995925</v>
          </cell>
          <cell r="CL315">
            <v>0.46000000000640284</v>
          </cell>
          <cell r="CM315">
            <v>20.264999999999418</v>
          </cell>
          <cell r="CN315">
            <v>0</v>
          </cell>
          <cell r="CO315">
            <v>0</v>
          </cell>
          <cell r="CP315">
            <v>8.3770000000004075</v>
          </cell>
          <cell r="CQ315">
            <v>0</v>
          </cell>
          <cell r="CR315">
            <v>248.29699999990407</v>
          </cell>
          <cell r="CS315">
            <v>0</v>
          </cell>
          <cell r="CT315">
            <v>0</v>
          </cell>
          <cell r="CU315">
            <v>16.760000000009313</v>
          </cell>
          <cell r="CV315">
            <v>16.75</v>
          </cell>
          <cell r="CW315">
            <v>67.009999999994761</v>
          </cell>
          <cell r="CX315">
            <v>83.626000000003842</v>
          </cell>
          <cell r="CY315">
            <v>0</v>
          </cell>
          <cell r="CZ315">
            <v>42.244999999995343</v>
          </cell>
          <cell r="DA315">
            <v>8.3799999999901047</v>
          </cell>
          <cell r="DB315">
            <v>13.525999999998021</v>
          </cell>
          <cell r="DC315">
            <v>0</v>
          </cell>
          <cell r="DD315">
            <v>0</v>
          </cell>
          <cell r="DE315">
            <v>326.24300000001676</v>
          </cell>
          <cell r="DF315">
            <v>0</v>
          </cell>
          <cell r="DG315">
            <v>0</v>
          </cell>
          <cell r="DH315">
            <v>18.81600000000617</v>
          </cell>
          <cell r="DI315">
            <v>16.75</v>
          </cell>
          <cell r="DJ315">
            <v>87.872999999999593</v>
          </cell>
          <cell r="DK315">
            <v>84.940000000002328</v>
          </cell>
          <cell r="DL315">
            <v>25.123999999996158</v>
          </cell>
          <cell r="DM315">
            <v>67</v>
          </cell>
          <cell r="DN315">
            <v>8.3760000000038417</v>
          </cell>
          <cell r="DO315">
            <v>0</v>
          </cell>
          <cell r="DP315">
            <v>8.3799999999973807</v>
          </cell>
          <cell r="DQ315">
            <v>8.9840000000040163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418.72999999999593</v>
          </cell>
          <cell r="G316">
            <v>432.34600000000501</v>
          </cell>
          <cell r="H316">
            <v>447.41000000000349</v>
          </cell>
          <cell r="I316">
            <v>96.720000000001164</v>
          </cell>
          <cell r="J316">
            <v>41.259999999994761</v>
          </cell>
          <cell r="K316">
            <v>28.470000000001164</v>
          </cell>
          <cell r="L316">
            <v>44.529999999998836</v>
          </cell>
          <cell r="M316">
            <v>192.67000000001281</v>
          </cell>
          <cell r="N316">
            <v>210.48000000001048</v>
          </cell>
          <cell r="O316">
            <v>466.49000000000524</v>
          </cell>
          <cell r="P316">
            <v>336.94000000000233</v>
          </cell>
          <cell r="Q316">
            <v>171.5399999999936</v>
          </cell>
          <cell r="R316">
            <v>2436.5559999998659</v>
          </cell>
          <cell r="S316">
            <v>298.27999999999884</v>
          </cell>
          <cell r="T316">
            <v>307.22000000000116</v>
          </cell>
          <cell r="U316">
            <v>157.05999999999767</v>
          </cell>
          <cell r="V316">
            <v>151.25999999999476</v>
          </cell>
          <cell r="W316">
            <v>-57.459999999999127</v>
          </cell>
          <cell r="X316">
            <v>50.269999999989523</v>
          </cell>
          <cell r="Y316">
            <v>226.66599999999744</v>
          </cell>
          <cell r="Z316">
            <v>115.19000000000233</v>
          </cell>
          <cell r="AA316">
            <v>274.13000000000466</v>
          </cell>
          <cell r="AB316">
            <v>264.40000000000873</v>
          </cell>
          <cell r="AC316">
            <v>276.25</v>
          </cell>
          <cell r="AD316">
            <v>373.2899999999936</v>
          </cell>
          <cell r="AE316">
            <v>3196.1450000000186</v>
          </cell>
          <cell r="AF316">
            <v>455.39599999999336</v>
          </cell>
          <cell r="AG316">
            <v>423.88399999999092</v>
          </cell>
          <cell r="AH316">
            <v>342.51500000001397</v>
          </cell>
          <cell r="AI316">
            <v>115.9600000000064</v>
          </cell>
          <cell r="AJ316">
            <v>197.64600000000064</v>
          </cell>
          <cell r="AK316">
            <v>22.369999999995343</v>
          </cell>
          <cell r="AL316">
            <v>438.03900000000431</v>
          </cell>
          <cell r="AM316">
            <v>232.9149999999936</v>
          </cell>
          <cell r="AN316">
            <v>140.36000000001513</v>
          </cell>
          <cell r="AO316">
            <v>432.4199999999837</v>
          </cell>
          <cell r="AP316">
            <v>171</v>
          </cell>
          <cell r="AQ316">
            <v>223.63999999999942</v>
          </cell>
          <cell r="AR316">
            <v>3232.1749999995809</v>
          </cell>
          <cell r="AS316">
            <v>400.67999999999302</v>
          </cell>
          <cell r="AT316">
            <v>445.89999999999418</v>
          </cell>
          <cell r="AU316">
            <v>295.80499999999302</v>
          </cell>
          <cell r="AV316">
            <v>105.58999999999651</v>
          </cell>
          <cell r="AW316">
            <v>103.35900000000402</v>
          </cell>
          <cell r="AX316">
            <v>11.380000000004657</v>
          </cell>
          <cell r="AY316">
            <v>465.5</v>
          </cell>
          <cell r="AZ316">
            <v>284.55999999999767</v>
          </cell>
          <cell r="BA316">
            <v>397.52599999999802</v>
          </cell>
          <cell r="BB316">
            <v>390.14999999999418</v>
          </cell>
          <cell r="BC316">
            <v>155.75</v>
          </cell>
          <cell r="BD316">
            <v>175.97499999999127</v>
          </cell>
          <cell r="BE316">
            <v>3524.1840000001248</v>
          </cell>
          <cell r="BF316">
            <v>321.22000000000116</v>
          </cell>
          <cell r="BG316">
            <v>415.86500000000524</v>
          </cell>
          <cell r="BH316">
            <v>282.63400000000547</v>
          </cell>
          <cell r="BI316">
            <v>194.18500000001222</v>
          </cell>
          <cell r="BJ316">
            <v>101.68399999999383</v>
          </cell>
          <cell r="BK316">
            <v>57.87400000001071</v>
          </cell>
          <cell r="BL316">
            <v>436.17999999999302</v>
          </cell>
          <cell r="BM316">
            <v>217.71600000000035</v>
          </cell>
          <cell r="BN316">
            <v>477.83000000000175</v>
          </cell>
          <cell r="BO316">
            <v>566.40000000002328</v>
          </cell>
          <cell r="BP316">
            <v>240.29999999998836</v>
          </cell>
          <cell r="BQ316">
            <v>212.2960000000021</v>
          </cell>
          <cell r="BR316">
            <v>2883.964999999851</v>
          </cell>
          <cell r="BS316">
            <v>343.41999999999825</v>
          </cell>
          <cell r="BT316">
            <v>330.1140000000014</v>
          </cell>
          <cell r="BU316">
            <v>120.4149999999936</v>
          </cell>
          <cell r="BV316">
            <v>132.69999999999709</v>
          </cell>
          <cell r="BW316">
            <v>89.970000000001164</v>
          </cell>
          <cell r="BX316">
            <v>25.12599999998929</v>
          </cell>
          <cell r="BY316">
            <v>525.63000000000466</v>
          </cell>
          <cell r="BZ316">
            <v>272.92500000000291</v>
          </cell>
          <cell r="CA316">
            <v>279.60000000000582</v>
          </cell>
          <cell r="CB316">
            <v>382.22000000000116</v>
          </cell>
          <cell r="CC316">
            <v>225.76999999998952</v>
          </cell>
          <cell r="CD316">
            <v>156.07499999999709</v>
          </cell>
          <cell r="CE316">
            <v>3572.3980000002775</v>
          </cell>
          <cell r="CF316">
            <v>489.83000000000175</v>
          </cell>
          <cell r="CG316">
            <v>351.05999999999767</v>
          </cell>
          <cell r="CH316">
            <v>162.00999999999476</v>
          </cell>
          <cell r="CI316">
            <v>184.47999999999593</v>
          </cell>
          <cell r="CJ316">
            <v>70.63300000000163</v>
          </cell>
          <cell r="CK316">
            <v>33.729999999995925</v>
          </cell>
          <cell r="CL316">
            <v>603.03500000000349</v>
          </cell>
          <cell r="CM316">
            <v>312.30000000000291</v>
          </cell>
          <cell r="CN316">
            <v>360.16000000000349</v>
          </cell>
          <cell r="CO316">
            <v>522.32999999998719</v>
          </cell>
          <cell r="CP316">
            <v>225.48000000001048</v>
          </cell>
          <cell r="CQ316">
            <v>257.35000000000582</v>
          </cell>
          <cell r="CR316">
            <v>3677.3819999999832</v>
          </cell>
          <cell r="CS316">
            <v>408.2100000000064</v>
          </cell>
          <cell r="CT316">
            <v>290.15399999999499</v>
          </cell>
          <cell r="CU316">
            <v>265.21499999999651</v>
          </cell>
          <cell r="CV316">
            <v>240.43000000000757</v>
          </cell>
          <cell r="CW316">
            <v>132.7390000000014</v>
          </cell>
          <cell r="CX316">
            <v>83.759999999994761</v>
          </cell>
          <cell r="CY316">
            <v>529.86500000000524</v>
          </cell>
          <cell r="CZ316">
            <v>305.47500000000582</v>
          </cell>
          <cell r="DA316">
            <v>500.96400000000722</v>
          </cell>
          <cell r="DB316">
            <v>389.76999999998952</v>
          </cell>
          <cell r="DC316">
            <v>196.79999999998836</v>
          </cell>
          <cell r="DD316">
            <v>334</v>
          </cell>
          <cell r="DE316">
            <v>2778.2389999998268</v>
          </cell>
          <cell r="DF316">
            <v>500.05999999999767</v>
          </cell>
          <cell r="DG316">
            <v>239.72500000000582</v>
          </cell>
          <cell r="DH316">
            <v>-459.45499999998719</v>
          </cell>
          <cell r="DI316">
            <v>130.22000000000116</v>
          </cell>
          <cell r="DJ316">
            <v>92.139999999999418</v>
          </cell>
          <cell r="DK316">
            <v>51.654999999998836</v>
          </cell>
          <cell r="DL316">
            <v>514.80000000000291</v>
          </cell>
          <cell r="DM316">
            <v>239.92999999999302</v>
          </cell>
          <cell r="DN316">
            <v>613.48399999999674</v>
          </cell>
          <cell r="DO316">
            <v>397.75</v>
          </cell>
          <cell r="DP316">
            <v>191.5</v>
          </cell>
          <cell r="DQ316">
            <v>266.42999999999302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8.5239999999976135</v>
          </cell>
          <cell r="G317">
            <v>24.75800000000163</v>
          </cell>
          <cell r="H317">
            <v>460.38699999999517</v>
          </cell>
          <cell r="I317">
            <v>319.47400000000198</v>
          </cell>
          <cell r="J317">
            <v>156.79999999999927</v>
          </cell>
          <cell r="K317">
            <v>359.4800000000032</v>
          </cell>
          <cell r="L317">
            <v>159.38999999998487</v>
          </cell>
          <cell r="M317">
            <v>573.06699999999546</v>
          </cell>
          <cell r="N317">
            <v>227.83999999999651</v>
          </cell>
          <cell r="O317">
            <v>58.854999999995925</v>
          </cell>
          <cell r="P317">
            <v>46.343999999997322</v>
          </cell>
          <cell r="Q317">
            <v>-1050.7640000000101</v>
          </cell>
          <cell r="R317">
            <v>4146.0169999999925</v>
          </cell>
          <cell r="S317">
            <v>60.167999999997846</v>
          </cell>
          <cell r="T317">
            <v>27.55800000000454</v>
          </cell>
          <cell r="U317">
            <v>302.85000000000582</v>
          </cell>
          <cell r="V317">
            <v>309.94000000000233</v>
          </cell>
          <cell r="W317">
            <v>62.095999999999549</v>
          </cell>
          <cell r="X317">
            <v>359.32999999999811</v>
          </cell>
          <cell r="Y317">
            <v>1966.6299999999756</v>
          </cell>
          <cell r="Z317">
            <v>507.06399999999849</v>
          </cell>
          <cell r="AA317">
            <v>193.64800000000105</v>
          </cell>
          <cell r="AB317">
            <v>125.05000000000291</v>
          </cell>
          <cell r="AC317">
            <v>28.387000000002445</v>
          </cell>
          <cell r="AD317">
            <v>203.2960000000021</v>
          </cell>
          <cell r="AE317">
            <v>3237.0949999999721</v>
          </cell>
          <cell r="AF317">
            <v>-491.11899999999878</v>
          </cell>
          <cell r="AG317">
            <v>43.007000000005064</v>
          </cell>
          <cell r="AH317">
            <v>308.19200000000274</v>
          </cell>
          <cell r="AI317">
            <v>204.70000000001164</v>
          </cell>
          <cell r="AJ317">
            <v>70.150000000001455</v>
          </cell>
          <cell r="AK317">
            <v>288.00700000000506</v>
          </cell>
          <cell r="AL317">
            <v>1697.1900000000023</v>
          </cell>
          <cell r="AM317">
            <v>455.91800000000512</v>
          </cell>
          <cell r="AN317">
            <v>158.83000000000175</v>
          </cell>
          <cell r="AO317">
            <v>159.34399999999732</v>
          </cell>
          <cell r="AP317">
            <v>64.296000000002095</v>
          </cell>
          <cell r="AQ317">
            <v>278.57999999998719</v>
          </cell>
          <cell r="AR317">
            <v>3567.9670000001788</v>
          </cell>
          <cell r="AS317">
            <v>41.884999999994761</v>
          </cell>
          <cell r="AT317">
            <v>127.35599999999977</v>
          </cell>
          <cell r="AU317">
            <v>218.14400000000023</v>
          </cell>
          <cell r="AV317">
            <v>281.45499999998719</v>
          </cell>
          <cell r="AW317">
            <v>48.492000000000189</v>
          </cell>
          <cell r="AX317">
            <v>339.38000000000466</v>
          </cell>
          <cell r="AY317">
            <v>1299.7399999999907</v>
          </cell>
          <cell r="AZ317">
            <v>518.13999999999942</v>
          </cell>
          <cell r="BA317">
            <v>218</v>
          </cell>
          <cell r="BB317">
            <v>159.43500000001222</v>
          </cell>
          <cell r="BC317">
            <v>49.020000000004075</v>
          </cell>
          <cell r="BD317">
            <v>266.9199999999837</v>
          </cell>
          <cell r="BE317">
            <v>3979.5470000000205</v>
          </cell>
          <cell r="BF317">
            <v>66.254000000000815</v>
          </cell>
          <cell r="BG317">
            <v>117.33600000000297</v>
          </cell>
          <cell r="BH317">
            <v>283.5399999999936</v>
          </cell>
          <cell r="BI317">
            <v>96.480000000010477</v>
          </cell>
          <cell r="BJ317">
            <v>148.34500000000116</v>
          </cell>
          <cell r="BK317">
            <v>521.79000000000087</v>
          </cell>
          <cell r="BL317">
            <v>1527.359999999986</v>
          </cell>
          <cell r="BM317">
            <v>647.34599999999773</v>
          </cell>
          <cell r="BN317">
            <v>170.33000000000175</v>
          </cell>
          <cell r="BO317">
            <v>193.12599999998929</v>
          </cell>
          <cell r="BP317">
            <v>41.899999999994179</v>
          </cell>
          <cell r="BQ317">
            <v>165.73999999999069</v>
          </cell>
          <cell r="BR317">
            <v>3803.3869999998715</v>
          </cell>
          <cell r="BS317">
            <v>61.815999999991618</v>
          </cell>
          <cell r="BT317">
            <v>44.049999999995634</v>
          </cell>
          <cell r="BU317">
            <v>241.19000000000233</v>
          </cell>
          <cell r="BV317">
            <v>319.65000000000873</v>
          </cell>
          <cell r="BW317">
            <v>94.460999999999331</v>
          </cell>
          <cell r="BX317">
            <v>394.7899999999936</v>
          </cell>
          <cell r="BY317">
            <v>1421.1200000000244</v>
          </cell>
          <cell r="BZ317">
            <v>602.98500000000058</v>
          </cell>
          <cell r="CA317">
            <v>175.86999999999534</v>
          </cell>
          <cell r="CB317">
            <v>153.71499999999651</v>
          </cell>
          <cell r="CC317">
            <v>58.619999999995343</v>
          </cell>
          <cell r="CD317">
            <v>235.11999999999534</v>
          </cell>
          <cell r="CE317">
            <v>3129.0849999999627</v>
          </cell>
          <cell r="CF317">
            <v>-92.953999999997905</v>
          </cell>
          <cell r="CG317">
            <v>16.759999999994761</v>
          </cell>
          <cell r="CH317">
            <v>183.93600000000151</v>
          </cell>
          <cell r="CI317">
            <v>167.46499999999651</v>
          </cell>
          <cell r="CJ317">
            <v>113.58899999999994</v>
          </cell>
          <cell r="CK317">
            <v>400.19999999999709</v>
          </cell>
          <cell r="CL317">
            <v>1203.609999999986</v>
          </cell>
          <cell r="CM317">
            <v>545.40299999999843</v>
          </cell>
          <cell r="CN317">
            <v>170.6759999999922</v>
          </cell>
          <cell r="CO317">
            <v>125.1299999999901</v>
          </cell>
          <cell r="CP317">
            <v>98.269999999989523</v>
          </cell>
          <cell r="CQ317">
            <v>197</v>
          </cell>
          <cell r="CR317">
            <v>3482.023999999743</v>
          </cell>
          <cell r="CS317">
            <v>25.12400000001071</v>
          </cell>
          <cell r="CT317">
            <v>26.380000000004657</v>
          </cell>
          <cell r="CU317">
            <v>213.35999999998603</v>
          </cell>
          <cell r="CV317">
            <v>228.08000000000175</v>
          </cell>
          <cell r="CW317">
            <v>128.98099999999977</v>
          </cell>
          <cell r="CX317">
            <v>533.72600000000966</v>
          </cell>
          <cell r="CY317">
            <v>1216.8299999999872</v>
          </cell>
          <cell r="CZ317">
            <v>475.93699999999808</v>
          </cell>
          <cell r="DA317">
            <v>79.884999999994761</v>
          </cell>
          <cell r="DB317">
            <v>173.71099999999569</v>
          </cell>
          <cell r="DC317">
            <v>145.5</v>
          </cell>
          <cell r="DD317">
            <v>234.51000000000931</v>
          </cell>
          <cell r="DE317">
            <v>-3263.0300000000279</v>
          </cell>
          <cell r="DF317">
            <v>8.999999999650754E-2</v>
          </cell>
          <cell r="DG317">
            <v>25.125</v>
          </cell>
          <cell r="DH317">
            <v>-6360.9499999999971</v>
          </cell>
          <cell r="DI317">
            <v>257.85199999999895</v>
          </cell>
          <cell r="DJ317">
            <v>126.46800000000076</v>
          </cell>
          <cell r="DK317">
            <v>410.77499999999418</v>
          </cell>
          <cell r="DL317">
            <v>1281.3699999999953</v>
          </cell>
          <cell r="DM317">
            <v>455.19600000000355</v>
          </cell>
          <cell r="DN317">
            <v>77.880000000004657</v>
          </cell>
          <cell r="DO317">
            <v>75.380000000004657</v>
          </cell>
          <cell r="DP317">
            <v>119.72400000000198</v>
          </cell>
          <cell r="DQ317">
            <v>268.05999999999767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380.61300000001211</v>
          </cell>
          <cell r="G318">
            <v>357.12099999999919</v>
          </cell>
          <cell r="H318">
            <v>264.79100000000471</v>
          </cell>
          <cell r="I318">
            <v>115.53200000000652</v>
          </cell>
          <cell r="J318">
            <v>80.527000000001863</v>
          </cell>
          <cell r="K318">
            <v>16.5</v>
          </cell>
          <cell r="L318">
            <v>0</v>
          </cell>
          <cell r="M318">
            <v>70.811000000001513</v>
          </cell>
          <cell r="N318">
            <v>189.28899999998976</v>
          </cell>
          <cell r="O318">
            <v>246.37599999998929</v>
          </cell>
          <cell r="P318">
            <v>428.64800000000105</v>
          </cell>
          <cell r="Q318">
            <v>346.26600000000326</v>
          </cell>
          <cell r="R318">
            <v>3078.350000000326</v>
          </cell>
          <cell r="S318">
            <v>322.90000000000873</v>
          </cell>
          <cell r="T318">
            <v>581.63700000000244</v>
          </cell>
          <cell r="U318">
            <v>239.1620000000039</v>
          </cell>
          <cell r="V318">
            <v>98.942000000010012</v>
          </cell>
          <cell r="W318">
            <v>175.53199999999197</v>
          </cell>
          <cell r="X318">
            <v>41.887000000002445</v>
          </cell>
          <cell r="Y318">
            <v>25.129999999990105</v>
          </cell>
          <cell r="Z318">
            <v>145.88199999999779</v>
          </cell>
          <cell r="AA318">
            <v>387.73000000001048</v>
          </cell>
          <cell r="AB318">
            <v>284.84000000002561</v>
          </cell>
          <cell r="AC318">
            <v>284.59200000000419</v>
          </cell>
          <cell r="AD318">
            <v>490.11600000000908</v>
          </cell>
          <cell r="AE318">
            <v>2764.4910000001546</v>
          </cell>
          <cell r="AF318">
            <v>341.32799999999406</v>
          </cell>
          <cell r="AG318">
            <v>370.12099999999919</v>
          </cell>
          <cell r="AH318">
            <v>271.58000000000175</v>
          </cell>
          <cell r="AI318">
            <v>58.663000000000466</v>
          </cell>
          <cell r="AJ318">
            <v>222.63499999999476</v>
          </cell>
          <cell r="AK318">
            <v>34.464000000007218</v>
          </cell>
          <cell r="AL318">
            <v>84.759000000020023</v>
          </cell>
          <cell r="AM318">
            <v>208.875</v>
          </cell>
          <cell r="AN318">
            <v>240.63499999998021</v>
          </cell>
          <cell r="AO318">
            <v>346.08500000002095</v>
          </cell>
          <cell r="AP318">
            <v>249.14000000001397</v>
          </cell>
          <cell r="AQ318">
            <v>336.20600000000559</v>
          </cell>
          <cell r="AR318">
            <v>2951.3599999996368</v>
          </cell>
          <cell r="AS318">
            <v>474.10499999998137</v>
          </cell>
          <cell r="AT318">
            <v>345.12600000000384</v>
          </cell>
          <cell r="AU318">
            <v>205.14899999999761</v>
          </cell>
          <cell r="AV318">
            <v>113.01299999999173</v>
          </cell>
          <cell r="AW318">
            <v>186.36499999999069</v>
          </cell>
          <cell r="AX318">
            <v>19.869000000006054</v>
          </cell>
          <cell r="AY318">
            <v>120.64500000000407</v>
          </cell>
          <cell r="AZ318">
            <v>126.98799999999756</v>
          </cell>
          <cell r="BA318">
            <v>290.28500000000349</v>
          </cell>
          <cell r="BB318">
            <v>378.0800000000163</v>
          </cell>
          <cell r="BC318">
            <v>201.26399999999558</v>
          </cell>
          <cell r="BD318">
            <v>490.47099999999045</v>
          </cell>
          <cell r="BE318">
            <v>2796.5869999998249</v>
          </cell>
          <cell r="BF318">
            <v>553.35099999999511</v>
          </cell>
          <cell r="BG318">
            <v>298.03800000000047</v>
          </cell>
          <cell r="BH318">
            <v>131.99000000000524</v>
          </cell>
          <cell r="BI318">
            <v>71.936999999990803</v>
          </cell>
          <cell r="BJ318">
            <v>179.83800000000338</v>
          </cell>
          <cell r="BK318">
            <v>46.460999999995693</v>
          </cell>
          <cell r="BL318">
            <v>105.53299999999581</v>
          </cell>
          <cell r="BM318">
            <v>156.23799999999756</v>
          </cell>
          <cell r="BN318">
            <v>354.84500000003027</v>
          </cell>
          <cell r="BO318">
            <v>279.24499999999534</v>
          </cell>
          <cell r="BP318">
            <v>182.91300000002957</v>
          </cell>
          <cell r="BQ318">
            <v>436.19800000000396</v>
          </cell>
          <cell r="BR318">
            <v>2737.179999999702</v>
          </cell>
          <cell r="BS318">
            <v>205.14099999998871</v>
          </cell>
          <cell r="BT318">
            <v>362.63800000000629</v>
          </cell>
          <cell r="BU318">
            <v>132.48699999999371</v>
          </cell>
          <cell r="BV318">
            <v>221.21999999998661</v>
          </cell>
          <cell r="BW318">
            <v>135.93399999999383</v>
          </cell>
          <cell r="BX318">
            <v>59.244000000006054</v>
          </cell>
          <cell r="BY318">
            <v>113.40399999999499</v>
          </cell>
          <cell r="BZ318">
            <v>102.4660000000149</v>
          </cell>
          <cell r="CA318">
            <v>428.83499999996275</v>
          </cell>
          <cell r="CB318">
            <v>276.6359999999986</v>
          </cell>
          <cell r="CC318">
            <v>226.40999999997439</v>
          </cell>
          <cell r="CD318">
            <v>472.76500000001397</v>
          </cell>
          <cell r="CE318">
            <v>3075.4540000001434</v>
          </cell>
          <cell r="CF318">
            <v>380.06600000000617</v>
          </cell>
          <cell r="CG318">
            <v>336.94800000000396</v>
          </cell>
          <cell r="CH318">
            <v>174.1759999999922</v>
          </cell>
          <cell r="CI318">
            <v>258.3700000000099</v>
          </cell>
          <cell r="CJ318">
            <v>114.76800000001094</v>
          </cell>
          <cell r="CK318">
            <v>33.404999999998836</v>
          </cell>
          <cell r="CL318">
            <v>234.61699999999837</v>
          </cell>
          <cell r="CM318">
            <v>221.45600000000559</v>
          </cell>
          <cell r="CN318">
            <v>386.22599999999511</v>
          </cell>
          <cell r="CO318">
            <v>312.40700000000652</v>
          </cell>
          <cell r="CP318">
            <v>247.50900000002002</v>
          </cell>
          <cell r="CQ318">
            <v>375.50599999999395</v>
          </cell>
          <cell r="CR318">
            <v>2599.1640000001062</v>
          </cell>
          <cell r="CS318">
            <v>340.41099999999278</v>
          </cell>
          <cell r="CT318">
            <v>158.24400000000605</v>
          </cell>
          <cell r="CU318">
            <v>152.54200000000128</v>
          </cell>
          <cell r="CV318">
            <v>224.41900000000169</v>
          </cell>
          <cell r="CW318">
            <v>171.77999999998428</v>
          </cell>
          <cell r="CX318">
            <v>51.725000000005821</v>
          </cell>
          <cell r="CY318">
            <v>97.984000000004016</v>
          </cell>
          <cell r="CZ318">
            <v>312.09799999999814</v>
          </cell>
          <cell r="DA318">
            <v>386.68100000001141</v>
          </cell>
          <cell r="DB318">
            <v>274.38900000002468</v>
          </cell>
          <cell r="DC318">
            <v>138.51899999998568</v>
          </cell>
          <cell r="DD318">
            <v>290.37200000000303</v>
          </cell>
          <cell r="DE318">
            <v>2372.4549999998417</v>
          </cell>
          <cell r="DF318">
            <v>195.96899999999732</v>
          </cell>
          <cell r="DG318">
            <v>234.22000000000116</v>
          </cell>
          <cell r="DH318">
            <v>-16.896000000007916</v>
          </cell>
          <cell r="DI318">
            <v>158.69100000000617</v>
          </cell>
          <cell r="DJ318">
            <v>69.171999999991385</v>
          </cell>
          <cell r="DK318">
            <v>44.281999999991967</v>
          </cell>
          <cell r="DL318">
            <v>148.01699999999983</v>
          </cell>
          <cell r="DM318">
            <v>290.97100000000501</v>
          </cell>
          <cell r="DN318">
            <v>372.9149999999936</v>
          </cell>
          <cell r="DO318">
            <v>327.05100000000675</v>
          </cell>
          <cell r="DP318">
            <v>217.9429999999993</v>
          </cell>
          <cell r="DQ318">
            <v>330.11999999999534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42.086999999999534</v>
          </cell>
          <cell r="G319">
            <v>32.263599999999315</v>
          </cell>
          <cell r="H319">
            <v>8.308100000000195</v>
          </cell>
          <cell r="I319">
            <v>0</v>
          </cell>
          <cell r="J319">
            <v>0</v>
          </cell>
          <cell r="K319">
            <v>0</v>
          </cell>
          <cell r="L319">
            <v>-1.6239999999997963</v>
          </cell>
          <cell r="M319">
            <v>8.5546999999996842</v>
          </cell>
          <cell r="N319">
            <v>2.4900000000343425E-2</v>
          </cell>
          <cell r="O319">
            <v>23.802599999999984</v>
          </cell>
          <cell r="P319">
            <v>13.221300000000156</v>
          </cell>
          <cell r="Q319">
            <v>6.3080000000009022</v>
          </cell>
          <cell r="R319">
            <v>211.96850000001723</v>
          </cell>
          <cell r="S319">
            <v>21.365200000000186</v>
          </cell>
          <cell r="T319">
            <v>9.8423000000002503</v>
          </cell>
          <cell r="U319">
            <v>22.664999999999964</v>
          </cell>
          <cell r="V319">
            <v>0</v>
          </cell>
          <cell r="W319">
            <v>6.0509999999994761</v>
          </cell>
          <cell r="X319">
            <v>0</v>
          </cell>
          <cell r="Y319">
            <v>11.638000000000829</v>
          </cell>
          <cell r="Z319">
            <v>27.743999999999687</v>
          </cell>
          <cell r="AA319">
            <v>33.011999999999716</v>
          </cell>
          <cell r="AB319">
            <v>19.833999999999833</v>
          </cell>
          <cell r="AC319">
            <v>14.828000000001339</v>
          </cell>
          <cell r="AD319">
            <v>44.988999999999578</v>
          </cell>
          <cell r="AE319">
            <v>200.22830000000249</v>
          </cell>
          <cell r="AF319">
            <v>19.651700000000346</v>
          </cell>
          <cell r="AG319">
            <v>26.803200000000288</v>
          </cell>
          <cell r="AH319">
            <v>32.760699999999815</v>
          </cell>
          <cell r="AI319">
            <v>0</v>
          </cell>
          <cell r="AJ319">
            <v>16.190999999998894</v>
          </cell>
          <cell r="AK319">
            <v>0</v>
          </cell>
          <cell r="AL319">
            <v>35.018700000000536</v>
          </cell>
          <cell r="AM319">
            <v>12.416000000000167</v>
          </cell>
          <cell r="AN319">
            <v>11.558600000000297</v>
          </cell>
          <cell r="AO319">
            <v>14.460399999999936</v>
          </cell>
          <cell r="AP319">
            <v>0</v>
          </cell>
          <cell r="AQ319">
            <v>31.368000000000393</v>
          </cell>
          <cell r="AR319">
            <v>175.39299999996729</v>
          </cell>
          <cell r="AS319">
            <v>26.119099999999889</v>
          </cell>
          <cell r="AT319">
            <v>47.566899999999805</v>
          </cell>
          <cell r="AU319">
            <v>13.882900000000518</v>
          </cell>
          <cell r="AV319">
            <v>7.4259999999994761</v>
          </cell>
          <cell r="AW319">
            <v>4.9210000000002765</v>
          </cell>
          <cell r="AX319">
            <v>0</v>
          </cell>
          <cell r="AY319">
            <v>11.140999999999622</v>
          </cell>
          <cell r="AZ319">
            <v>13.560599999999795</v>
          </cell>
          <cell r="BA319">
            <v>17.349500000000262</v>
          </cell>
          <cell r="BB319">
            <v>7.6040000000002692</v>
          </cell>
          <cell r="BC319">
            <v>11.572999999998501</v>
          </cell>
          <cell r="BD319">
            <v>14.248999999999796</v>
          </cell>
          <cell r="BE319">
            <v>219.09579999999551</v>
          </cell>
          <cell r="BF319">
            <v>19.913099999999758</v>
          </cell>
          <cell r="BG319">
            <v>57.322799999999916</v>
          </cell>
          <cell r="BH319">
            <v>34.990700000000288</v>
          </cell>
          <cell r="BI319">
            <v>0</v>
          </cell>
          <cell r="BJ319">
            <v>8.3760000000002037</v>
          </cell>
          <cell r="BK319">
            <v>0</v>
          </cell>
          <cell r="BL319">
            <v>35.77390000000014</v>
          </cell>
          <cell r="BM319">
            <v>19.39929999999913</v>
          </cell>
          <cell r="BN319">
            <v>8.1162999999996828</v>
          </cell>
          <cell r="BO319">
            <v>11.469699999999648</v>
          </cell>
          <cell r="BP319">
            <v>0</v>
          </cell>
          <cell r="BQ319">
            <v>23.733999999998559</v>
          </cell>
          <cell r="BR319">
            <v>149.306700000001</v>
          </cell>
          <cell r="BS319">
            <v>7.8887000000004264</v>
          </cell>
          <cell r="BT319">
            <v>9.0054000000000087</v>
          </cell>
          <cell r="BU319">
            <v>7.5679999999993015</v>
          </cell>
          <cell r="BV319">
            <v>0</v>
          </cell>
          <cell r="BW319">
            <v>7.5229999999992287</v>
          </cell>
          <cell r="BX319">
            <v>0</v>
          </cell>
          <cell r="BY319">
            <v>34.588700000000244</v>
          </cell>
          <cell r="BZ319">
            <v>21.178299999999581</v>
          </cell>
          <cell r="CA319">
            <v>22.46979999999985</v>
          </cell>
          <cell r="CB319">
            <v>28.721999999999753</v>
          </cell>
          <cell r="CC319">
            <v>1.75</v>
          </cell>
          <cell r="CD319">
            <v>8.6127999999998792</v>
          </cell>
          <cell r="CE319">
            <v>286.04389999998966</v>
          </cell>
          <cell r="CF319">
            <v>105.45120000000043</v>
          </cell>
          <cell r="CG319">
            <v>20.767100000000028</v>
          </cell>
          <cell r="CH319">
            <v>25.055000000000291</v>
          </cell>
          <cell r="CI319">
            <v>3.3010000000012951</v>
          </cell>
          <cell r="CJ319">
            <v>15.034999999999854</v>
          </cell>
          <cell r="CK319">
            <v>3.0789999999997235</v>
          </cell>
          <cell r="CL319">
            <v>38.96560000000045</v>
          </cell>
          <cell r="CM319">
            <v>29.557600000000093</v>
          </cell>
          <cell r="CN319">
            <v>24.46140000000014</v>
          </cell>
          <cell r="CO319">
            <v>0</v>
          </cell>
          <cell r="CP319">
            <v>10.130999999999403</v>
          </cell>
          <cell r="CQ319">
            <v>10.239999999999782</v>
          </cell>
          <cell r="CR319">
            <v>225.50669999999809</v>
          </cell>
          <cell r="CS319">
            <v>18.535700000000361</v>
          </cell>
          <cell r="CT319">
            <v>0.36430000000018481</v>
          </cell>
          <cell r="CU319">
            <v>26.46100000000024</v>
          </cell>
          <cell r="CV319">
            <v>20.033999999999651</v>
          </cell>
          <cell r="CW319">
            <v>34.983000000000175</v>
          </cell>
          <cell r="CX319">
            <v>0</v>
          </cell>
          <cell r="CY319">
            <v>52.246699999999691</v>
          </cell>
          <cell r="CZ319">
            <v>13.039999999999964</v>
          </cell>
          <cell r="DA319">
            <v>19.454000000000633</v>
          </cell>
          <cell r="DB319">
            <v>22.146499999999833</v>
          </cell>
          <cell r="DC319">
            <v>3.6010000000005675</v>
          </cell>
          <cell r="DD319">
            <v>14.64049999999952</v>
          </cell>
          <cell r="DE319">
            <v>232.14819999998144</v>
          </cell>
          <cell r="DF319">
            <v>46.249000000000706</v>
          </cell>
          <cell r="DG319">
            <v>15.093999999999141</v>
          </cell>
          <cell r="DH319">
            <v>0</v>
          </cell>
          <cell r="DI319">
            <v>7.5135000000009313</v>
          </cell>
          <cell r="DJ319">
            <v>0</v>
          </cell>
          <cell r="DK319">
            <v>8.3770000000004075</v>
          </cell>
          <cell r="DL319">
            <v>16.279399999999441</v>
          </cell>
          <cell r="DM319">
            <v>30.82799999999952</v>
          </cell>
          <cell r="DN319">
            <v>22.340900000000147</v>
          </cell>
          <cell r="DO319">
            <v>45.840799999999945</v>
          </cell>
          <cell r="DP319">
            <v>15.36200000000099</v>
          </cell>
          <cell r="DQ319">
            <v>24.263599999999315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8.5000009999967006</v>
          </cell>
          <cell r="AS322">
            <v>0</v>
          </cell>
          <cell r="AT322">
            <v>0</v>
          </cell>
          <cell r="AU322">
            <v>0</v>
          </cell>
          <cell r="AV322">
            <v>8.5000009999999993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64.045032499998342</v>
          </cell>
          <cell r="BS322">
            <v>0</v>
          </cell>
          <cell r="BT322">
            <v>0</v>
          </cell>
          <cell r="BU322">
            <v>13.0450345</v>
          </cell>
          <cell r="BV322">
            <v>50.999998000000005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25.500029999999242</v>
          </cell>
          <cell r="CF322">
            <v>0</v>
          </cell>
          <cell r="CG322">
            <v>0</v>
          </cell>
          <cell r="CH322">
            <v>0</v>
          </cell>
          <cell r="CI322">
            <v>25.500029999999924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68</v>
          </cell>
          <cell r="CS322">
            <v>0</v>
          </cell>
          <cell r="CT322">
            <v>0</v>
          </cell>
          <cell r="CU322">
            <v>51</v>
          </cell>
          <cell r="CV322">
            <v>17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572.1743000000024</v>
          </cell>
          <cell r="DF322">
            <v>0</v>
          </cell>
          <cell r="DG322">
            <v>0</v>
          </cell>
          <cell r="DH322">
            <v>297.5</v>
          </cell>
          <cell r="DI322">
            <v>215.17429999999968</v>
          </cell>
          <cell r="DJ322">
            <v>0</v>
          </cell>
          <cell r="DK322">
            <v>59.5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858.20899999997346</v>
          </cell>
          <cell r="G323">
            <v>852.80860000004759</v>
          </cell>
          <cell r="H323">
            <v>1242.7890999999654</v>
          </cell>
          <cell r="I323">
            <v>589.50099999993108</v>
          </cell>
          <cell r="J323">
            <v>392.27999999996973</v>
          </cell>
          <cell r="K323">
            <v>553.63400000002002</v>
          </cell>
          <cell r="L323">
            <v>243.55599999986589</v>
          </cell>
          <cell r="M323">
            <v>861.60269999998854</v>
          </cell>
          <cell r="N323">
            <v>627.63389999995707</v>
          </cell>
          <cell r="O323">
            <v>809.65360000001965</v>
          </cell>
          <cell r="P323">
            <v>825.15330000006361</v>
          </cell>
          <cell r="Q323">
            <v>-578.15999999997439</v>
          </cell>
          <cell r="R323">
            <v>10495.444500000216</v>
          </cell>
          <cell r="S323">
            <v>711.08919999992941</v>
          </cell>
          <cell r="T323">
            <v>934.63730000000214</v>
          </cell>
          <cell r="U323">
            <v>738.49200000002747</v>
          </cell>
          <cell r="V323">
            <v>593.65200000006007</v>
          </cell>
          <cell r="W323">
            <v>403.55300000001444</v>
          </cell>
          <cell r="X323">
            <v>655.64699999999721</v>
          </cell>
          <cell r="Y323">
            <v>2255.2039999999688</v>
          </cell>
          <cell r="Z323">
            <v>879.64999999996508</v>
          </cell>
          <cell r="AA323">
            <v>896.89499999996042</v>
          </cell>
          <cell r="AB323">
            <v>710.87700000009499</v>
          </cell>
          <cell r="AC323">
            <v>604.05699999997159</v>
          </cell>
          <cell r="AD323">
            <v>1111.6910000000498</v>
          </cell>
          <cell r="AE323">
            <v>9727.1813000002876</v>
          </cell>
          <cell r="AF323">
            <v>330.29670000000624</v>
          </cell>
          <cell r="AG323">
            <v>874.81520000007004</v>
          </cell>
          <cell r="AH323">
            <v>1013.4347000000416</v>
          </cell>
          <cell r="AI323">
            <v>379.32299999997485</v>
          </cell>
          <cell r="AJ323">
            <v>598.88200000001234</v>
          </cell>
          <cell r="AK323">
            <v>437.10100000002421</v>
          </cell>
          <cell r="AL323">
            <v>2259.3417000001064</v>
          </cell>
          <cell r="AM323">
            <v>967.68400000006659</v>
          </cell>
          <cell r="AN323">
            <v>559.76360000006389</v>
          </cell>
          <cell r="AO323">
            <v>952.30940000002738</v>
          </cell>
          <cell r="AP323">
            <v>484.43600000004517</v>
          </cell>
          <cell r="AQ323">
            <v>869.79399999999441</v>
          </cell>
          <cell r="AR323">
            <v>10313.902000999078</v>
          </cell>
          <cell r="AS323">
            <v>942.78909999999451</v>
          </cell>
          <cell r="AT323">
            <v>974.32789999997476</v>
          </cell>
          <cell r="AU323">
            <v>799.62090000003809</v>
          </cell>
          <cell r="AV323">
            <v>532.73400099994615</v>
          </cell>
          <cell r="AW323">
            <v>430.85899999999674</v>
          </cell>
          <cell r="AX323">
            <v>484.25</v>
          </cell>
          <cell r="AY323">
            <v>1897.0259999999544</v>
          </cell>
          <cell r="AZ323">
            <v>1003.5126000000746</v>
          </cell>
          <cell r="BA323">
            <v>931.53550000005635</v>
          </cell>
          <cell r="BB323">
            <v>943.64600000000792</v>
          </cell>
          <cell r="BC323">
            <v>425.98600000003353</v>
          </cell>
          <cell r="BD323">
            <v>947.61500000004889</v>
          </cell>
          <cell r="BE323">
            <v>10811.930800000206</v>
          </cell>
          <cell r="BF323">
            <v>960.73809999995865</v>
          </cell>
          <cell r="BG323">
            <v>896.93680000008317</v>
          </cell>
          <cell r="BH323">
            <v>796.17970000003697</v>
          </cell>
          <cell r="BI323">
            <v>370.98199999995995</v>
          </cell>
          <cell r="BJ323">
            <v>509.57600000000093</v>
          </cell>
          <cell r="BK323">
            <v>708.89900000003399</v>
          </cell>
          <cell r="BL323">
            <v>2121.5968999999459</v>
          </cell>
          <cell r="BM323">
            <v>1065.829299999983</v>
          </cell>
          <cell r="BN323">
            <v>1027.8713000000571</v>
          </cell>
          <cell r="BO323">
            <v>1050.2407000000239</v>
          </cell>
          <cell r="BP323">
            <v>465.11300000001211</v>
          </cell>
          <cell r="BQ323">
            <v>837.96800000005169</v>
          </cell>
          <cell r="BR323">
            <v>9999.5627324990928</v>
          </cell>
          <cell r="BS323">
            <v>618.26569999998901</v>
          </cell>
          <cell r="BT323">
            <v>745.80739999999059</v>
          </cell>
          <cell r="BU323">
            <v>548.32503450004151</v>
          </cell>
          <cell r="BV323">
            <v>732.94399799994426</v>
          </cell>
          <cell r="BW323">
            <v>422.63399999999092</v>
          </cell>
          <cell r="BX323">
            <v>598.22999999998137</v>
          </cell>
          <cell r="BY323">
            <v>2103.1167000000714</v>
          </cell>
          <cell r="BZ323">
            <v>1080.2893000000622</v>
          </cell>
          <cell r="CA323">
            <v>923.53479999990668</v>
          </cell>
          <cell r="CB323">
            <v>841.29300000006333</v>
          </cell>
          <cell r="CC323">
            <v>512.54999999993015</v>
          </cell>
          <cell r="CD323">
            <v>872.57280000008177</v>
          </cell>
          <cell r="CE323">
            <v>10373.821929999627</v>
          </cell>
          <cell r="CF323">
            <v>882.39320000004955</v>
          </cell>
          <cell r="CG323">
            <v>725.53510000003735</v>
          </cell>
          <cell r="CH323">
            <v>569.03200000000652</v>
          </cell>
          <cell r="CI323">
            <v>672.61603000003379</v>
          </cell>
          <cell r="CJ323">
            <v>419.67900000000373</v>
          </cell>
          <cell r="CK323">
            <v>563.64399999991292</v>
          </cell>
          <cell r="CL323">
            <v>2080.6876000000047</v>
          </cell>
          <cell r="CM323">
            <v>1128.9815999999992</v>
          </cell>
          <cell r="CN323">
            <v>941.52339999994729</v>
          </cell>
          <cell r="CO323">
            <v>959.86699999996927</v>
          </cell>
          <cell r="CP323">
            <v>589.76699999999255</v>
          </cell>
          <cell r="CQ323">
            <v>840.09600000001956</v>
          </cell>
          <cell r="CR323">
            <v>10300.373700000346</v>
          </cell>
          <cell r="CS323">
            <v>792.28070000006119</v>
          </cell>
          <cell r="CT323">
            <v>475.1423000000068</v>
          </cell>
          <cell r="CU323">
            <v>725.33799999998882</v>
          </cell>
          <cell r="CV323">
            <v>746.71300000004703</v>
          </cell>
          <cell r="CW323">
            <v>535.49299999995856</v>
          </cell>
          <cell r="CX323">
            <v>752.83700000005774</v>
          </cell>
          <cell r="CY323">
            <v>1896.9257000000216</v>
          </cell>
          <cell r="CZ323">
            <v>1148.7950000000419</v>
          </cell>
          <cell r="DA323">
            <v>995.36399999994319</v>
          </cell>
          <cell r="DB323">
            <v>873.54249999998137</v>
          </cell>
          <cell r="DC323">
            <v>484.41999999992549</v>
          </cell>
          <cell r="DD323">
            <v>873.52249999996275</v>
          </cell>
          <cell r="DE323">
            <v>3018.2294999994338</v>
          </cell>
          <cell r="DF323">
            <v>742.36799999995856</v>
          </cell>
          <cell r="DG323">
            <v>514.16400000004796</v>
          </cell>
          <cell r="DH323">
            <v>-6520.9849999999278</v>
          </cell>
          <cell r="DI323">
            <v>786.20079999993322</v>
          </cell>
          <cell r="DJ323">
            <v>375.65300000002026</v>
          </cell>
          <cell r="DK323">
            <v>659.52899999998044</v>
          </cell>
          <cell r="DL323">
            <v>1985.5903999999864</v>
          </cell>
          <cell r="DM323">
            <v>1083.9250000000466</v>
          </cell>
          <cell r="DN323">
            <v>1094.9959000000381</v>
          </cell>
          <cell r="DO323">
            <v>846.02180000004591</v>
          </cell>
          <cell r="DP323">
            <v>552.90899999992689</v>
          </cell>
          <cell r="DQ323">
            <v>897.85759999998845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5">
          <cell r="F325">
            <v>858.20899999997346</v>
          </cell>
          <cell r="G325">
            <v>852.80860000004759</v>
          </cell>
          <cell r="H325">
            <v>1242.7890999999654</v>
          </cell>
          <cell r="I325">
            <v>589.50099999993108</v>
          </cell>
          <cell r="J325">
            <v>392.27999999996973</v>
          </cell>
          <cell r="K325">
            <v>553.63400000002002</v>
          </cell>
          <cell r="L325">
            <v>243.55599999986589</v>
          </cell>
          <cell r="M325">
            <v>861.60269999998854</v>
          </cell>
          <cell r="N325">
            <v>627.63389999995707</v>
          </cell>
          <cell r="O325">
            <v>809.65360000001965</v>
          </cell>
          <cell r="P325">
            <v>825.15330000006361</v>
          </cell>
          <cell r="Q325">
            <v>-578.15999999997439</v>
          </cell>
          <cell r="R325">
            <v>10495.444500000216</v>
          </cell>
          <cell r="S325">
            <v>711.08919999992941</v>
          </cell>
          <cell r="T325">
            <v>934.63730000000214</v>
          </cell>
          <cell r="U325">
            <v>738.49200000002747</v>
          </cell>
          <cell r="V325">
            <v>593.65200000006007</v>
          </cell>
          <cell r="W325">
            <v>403.55300000001444</v>
          </cell>
          <cell r="X325">
            <v>655.64699999999721</v>
          </cell>
          <cell r="Y325">
            <v>2255.2039999999688</v>
          </cell>
          <cell r="Z325">
            <v>879.64999999996508</v>
          </cell>
          <cell r="AA325">
            <v>896.89499999996042</v>
          </cell>
          <cell r="AB325">
            <v>710.87700000009499</v>
          </cell>
          <cell r="AC325">
            <v>604.05699999997159</v>
          </cell>
          <cell r="AD325">
            <v>1111.6910000000498</v>
          </cell>
          <cell r="AE325">
            <v>9727.1812999993563</v>
          </cell>
          <cell r="AF325">
            <v>330.29670000000624</v>
          </cell>
          <cell r="AG325">
            <v>874.81520000007004</v>
          </cell>
          <cell r="AH325">
            <v>1013.4347000000416</v>
          </cell>
          <cell r="AI325">
            <v>379.32299999997485</v>
          </cell>
          <cell r="AJ325">
            <v>598.88200000001234</v>
          </cell>
          <cell r="AK325">
            <v>437.10100000002421</v>
          </cell>
          <cell r="AL325">
            <v>2259.3417000001064</v>
          </cell>
          <cell r="AM325">
            <v>967.68400000006659</v>
          </cell>
          <cell r="AN325">
            <v>559.76360000006389</v>
          </cell>
          <cell r="AO325">
            <v>952.30940000002738</v>
          </cell>
          <cell r="AP325">
            <v>484.43600000004517</v>
          </cell>
          <cell r="AQ325">
            <v>869.79399999999441</v>
          </cell>
          <cell r="AR325">
            <v>10313.902001000009</v>
          </cell>
          <cell r="AS325">
            <v>942.78909999999451</v>
          </cell>
          <cell r="AT325">
            <v>974.32789999997476</v>
          </cell>
          <cell r="AU325">
            <v>799.62090000003809</v>
          </cell>
          <cell r="AV325">
            <v>532.73400099994615</v>
          </cell>
          <cell r="AW325">
            <v>430.85899999999674</v>
          </cell>
          <cell r="AX325">
            <v>484.25</v>
          </cell>
          <cell r="AY325">
            <v>1897.0259999999544</v>
          </cell>
          <cell r="AZ325">
            <v>1003.5126000000746</v>
          </cell>
          <cell r="BA325">
            <v>931.53550000005635</v>
          </cell>
          <cell r="BB325">
            <v>943.64600000000792</v>
          </cell>
          <cell r="BC325">
            <v>425.98600000003353</v>
          </cell>
          <cell r="BD325">
            <v>947.61500000004889</v>
          </cell>
          <cell r="BE325">
            <v>10811.930799999274</v>
          </cell>
          <cell r="BF325">
            <v>960.73809999995865</v>
          </cell>
          <cell r="BG325">
            <v>896.93680000008317</v>
          </cell>
          <cell r="BH325">
            <v>796.17970000003697</v>
          </cell>
          <cell r="BI325">
            <v>370.98199999995995</v>
          </cell>
          <cell r="BJ325">
            <v>509.57600000000093</v>
          </cell>
          <cell r="BK325">
            <v>708.89900000003399</v>
          </cell>
          <cell r="BL325">
            <v>2121.5968999999459</v>
          </cell>
          <cell r="BM325">
            <v>1065.829299999983</v>
          </cell>
          <cell r="BN325">
            <v>1027.8713000000571</v>
          </cell>
          <cell r="BO325">
            <v>1050.2407000000239</v>
          </cell>
          <cell r="BP325">
            <v>465.11300000001211</v>
          </cell>
          <cell r="BQ325">
            <v>837.96800000005169</v>
          </cell>
          <cell r="BR325">
            <v>9999.5627324990928</v>
          </cell>
          <cell r="BS325">
            <v>618.26569999998901</v>
          </cell>
          <cell r="BT325">
            <v>745.80739999999059</v>
          </cell>
          <cell r="BU325">
            <v>548.32503450004151</v>
          </cell>
          <cell r="BV325">
            <v>732.94399799994426</v>
          </cell>
          <cell r="BW325">
            <v>422.63399999999092</v>
          </cell>
          <cell r="BX325">
            <v>598.22999999998137</v>
          </cell>
          <cell r="BY325">
            <v>2103.1167000000714</v>
          </cell>
          <cell r="BZ325">
            <v>1080.2893000000622</v>
          </cell>
          <cell r="CA325">
            <v>923.53479999990668</v>
          </cell>
          <cell r="CB325">
            <v>841.29300000006333</v>
          </cell>
          <cell r="CC325">
            <v>512.54999999993015</v>
          </cell>
          <cell r="CD325">
            <v>872.57280000008177</v>
          </cell>
          <cell r="CE325">
            <v>10373.821930000558</v>
          </cell>
          <cell r="CF325">
            <v>882.39320000004955</v>
          </cell>
          <cell r="CG325">
            <v>725.53510000003735</v>
          </cell>
          <cell r="CH325">
            <v>569.03200000000652</v>
          </cell>
          <cell r="CI325">
            <v>672.61603000003379</v>
          </cell>
          <cell r="CJ325">
            <v>419.67900000000373</v>
          </cell>
          <cell r="CK325">
            <v>563.64399999991292</v>
          </cell>
          <cell r="CL325">
            <v>2080.6876000000047</v>
          </cell>
          <cell r="CM325">
            <v>1128.9815999999992</v>
          </cell>
          <cell r="CN325">
            <v>941.52339999994729</v>
          </cell>
          <cell r="CO325">
            <v>959.86699999996927</v>
          </cell>
          <cell r="CP325">
            <v>589.76699999999255</v>
          </cell>
          <cell r="CQ325">
            <v>840.09600000001956</v>
          </cell>
          <cell r="CR325">
            <v>10300.373699999414</v>
          </cell>
          <cell r="CS325">
            <v>792.28070000006119</v>
          </cell>
          <cell r="CT325">
            <v>475.1423000000068</v>
          </cell>
          <cell r="CU325">
            <v>725.33799999998882</v>
          </cell>
          <cell r="CV325">
            <v>746.71300000004703</v>
          </cell>
          <cell r="CW325">
            <v>535.49299999995856</v>
          </cell>
          <cell r="CX325">
            <v>752.83700000005774</v>
          </cell>
          <cell r="CY325">
            <v>1896.9257000000216</v>
          </cell>
          <cell r="CZ325">
            <v>1148.7950000000419</v>
          </cell>
          <cell r="DA325">
            <v>995.36399999994319</v>
          </cell>
          <cell r="DB325">
            <v>873.54249999998137</v>
          </cell>
          <cell r="DC325">
            <v>484.41999999992549</v>
          </cell>
          <cell r="DD325">
            <v>873.52249999996275</v>
          </cell>
          <cell r="DE325">
            <v>3018.2295000003651</v>
          </cell>
          <cell r="DF325">
            <v>742.36799999995856</v>
          </cell>
          <cell r="DG325">
            <v>514.16400000004796</v>
          </cell>
          <cell r="DH325">
            <v>-6520.9849999999278</v>
          </cell>
          <cell r="DI325">
            <v>786.20079999993322</v>
          </cell>
          <cell r="DJ325">
            <v>375.65300000002026</v>
          </cell>
          <cell r="DK325">
            <v>659.52899999998044</v>
          </cell>
          <cell r="DL325">
            <v>1985.5903999999864</v>
          </cell>
          <cell r="DM325">
            <v>1083.9250000000466</v>
          </cell>
          <cell r="DN325">
            <v>1094.9959000000381</v>
          </cell>
          <cell r="DO325">
            <v>846.02180000004591</v>
          </cell>
          <cell r="DP325">
            <v>552.90899999992689</v>
          </cell>
          <cell r="DQ325">
            <v>897.85759999998845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7">
          <cell r="F327">
            <v>858.20899999979883</v>
          </cell>
          <cell r="G327">
            <v>852.8086000001058</v>
          </cell>
          <cell r="H327">
            <v>1242.7890999997035</v>
          </cell>
          <cell r="I327">
            <v>589.50099999923259</v>
          </cell>
          <cell r="J327">
            <v>392.28000000026077</v>
          </cell>
          <cell r="K327">
            <v>553.63399999961257</v>
          </cell>
          <cell r="L327">
            <v>243.55599999986589</v>
          </cell>
          <cell r="M327">
            <v>861.60270000062883</v>
          </cell>
          <cell r="N327">
            <v>627.63389999978244</v>
          </cell>
          <cell r="O327">
            <v>809.65359999984503</v>
          </cell>
          <cell r="P327">
            <v>825.15329999942333</v>
          </cell>
          <cell r="Q327">
            <v>-578.16000000014901</v>
          </cell>
          <cell r="R327">
            <v>10495.444499984384</v>
          </cell>
          <cell r="S327">
            <v>711.08920000027865</v>
          </cell>
          <cell r="T327">
            <v>934.63729999959469</v>
          </cell>
          <cell r="U327">
            <v>738.49200000055134</v>
          </cell>
          <cell r="V327">
            <v>593.65200000070035</v>
          </cell>
          <cell r="W327">
            <v>403.55300000030547</v>
          </cell>
          <cell r="X327">
            <v>655.64699999988079</v>
          </cell>
          <cell r="Y327">
            <v>2255.2039999999106</v>
          </cell>
          <cell r="Z327">
            <v>879.64999999944121</v>
          </cell>
          <cell r="AA327">
            <v>896.89499999955297</v>
          </cell>
          <cell r="AB327">
            <v>710.87700000032783</v>
          </cell>
          <cell r="AC327">
            <v>604.0570000000298</v>
          </cell>
          <cell r="AD327">
            <v>1111.6909999996424</v>
          </cell>
          <cell r="AE327">
            <v>9727.1813000068069</v>
          </cell>
          <cell r="AF327">
            <v>330.29670000076294</v>
          </cell>
          <cell r="AG327">
            <v>874.81520000007004</v>
          </cell>
          <cell r="AH327">
            <v>1013.4347000000998</v>
          </cell>
          <cell r="AI327">
            <v>379.32300000078976</v>
          </cell>
          <cell r="AJ327">
            <v>598.88200000021607</v>
          </cell>
          <cell r="AK327">
            <v>437.10099999979138</v>
          </cell>
          <cell r="AL327">
            <v>2259.3416999997571</v>
          </cell>
          <cell r="AM327">
            <v>967.68399999942631</v>
          </cell>
          <cell r="AN327">
            <v>559.7636000001803</v>
          </cell>
          <cell r="AO327">
            <v>952.30940000060946</v>
          </cell>
          <cell r="AP327">
            <v>484.43600000068545</v>
          </cell>
          <cell r="AQ327">
            <v>869.7940000006929</v>
          </cell>
          <cell r="AR327">
            <v>10313.902001008391</v>
          </cell>
          <cell r="AS327">
            <v>942.78909999970347</v>
          </cell>
          <cell r="AT327">
            <v>974.32789999991655</v>
          </cell>
          <cell r="AU327">
            <v>799.62090000044554</v>
          </cell>
          <cell r="AV327">
            <v>532.73400099948049</v>
          </cell>
          <cell r="AW327">
            <v>430.85900000017136</v>
          </cell>
          <cell r="AX327">
            <v>484.25</v>
          </cell>
          <cell r="AY327">
            <v>1897.0259999996051</v>
          </cell>
          <cell r="AZ327">
            <v>1003.5126000000164</v>
          </cell>
          <cell r="BA327">
            <v>931.53550000023097</v>
          </cell>
          <cell r="BB327">
            <v>943.64599999971688</v>
          </cell>
          <cell r="BC327">
            <v>425.98599999956787</v>
          </cell>
          <cell r="BD327">
            <v>947.61500000022352</v>
          </cell>
          <cell r="BE327">
            <v>10811.930799998343</v>
          </cell>
          <cell r="BF327">
            <v>960.73809999972582</v>
          </cell>
          <cell r="BG327">
            <v>896.93680000025779</v>
          </cell>
          <cell r="BH327">
            <v>796.1797000002116</v>
          </cell>
          <cell r="BI327">
            <v>370.98200000077486</v>
          </cell>
          <cell r="BJ327">
            <v>509.57600000035018</v>
          </cell>
          <cell r="BK327">
            <v>708.89899999927729</v>
          </cell>
          <cell r="BL327">
            <v>2121.5968999993056</v>
          </cell>
          <cell r="BM327">
            <v>1065.829299999401</v>
          </cell>
          <cell r="BN327">
            <v>1027.8712999997661</v>
          </cell>
          <cell r="BO327">
            <v>1050.2406999999657</v>
          </cell>
          <cell r="BP327">
            <v>465.11299999989569</v>
          </cell>
          <cell r="BQ327">
            <v>837.9679999994114</v>
          </cell>
          <cell r="BR327">
            <v>9999.5627324879169</v>
          </cell>
          <cell r="BS327">
            <v>618.26570000033826</v>
          </cell>
          <cell r="BT327">
            <v>745.80739999935031</v>
          </cell>
          <cell r="BU327">
            <v>548.32503450009972</v>
          </cell>
          <cell r="BV327">
            <v>732.94399800058454</v>
          </cell>
          <cell r="BW327">
            <v>422.63399999961257</v>
          </cell>
          <cell r="BX327">
            <v>598.23000000044703</v>
          </cell>
          <cell r="BY327">
            <v>2103.1167000001296</v>
          </cell>
          <cell r="BZ327">
            <v>1080.289300000295</v>
          </cell>
          <cell r="CA327">
            <v>923.53479999955744</v>
          </cell>
          <cell r="CB327">
            <v>841.29300000052899</v>
          </cell>
          <cell r="CC327">
            <v>512.54999999981374</v>
          </cell>
          <cell r="CD327">
            <v>872.57280000019819</v>
          </cell>
          <cell r="CE327">
            <v>10373.821929998696</v>
          </cell>
          <cell r="CF327">
            <v>882.39320000074804</v>
          </cell>
          <cell r="CG327">
            <v>725.53509999997914</v>
          </cell>
          <cell r="CH327">
            <v>569.03199999965727</v>
          </cell>
          <cell r="CI327">
            <v>672.6160300001502</v>
          </cell>
          <cell r="CJ327">
            <v>419.67900000046939</v>
          </cell>
          <cell r="CK327">
            <v>563.64399999938905</v>
          </cell>
          <cell r="CL327">
            <v>2080.6875999998301</v>
          </cell>
          <cell r="CM327">
            <v>1128.9815999995917</v>
          </cell>
          <cell r="CN327">
            <v>941.52340000029653</v>
          </cell>
          <cell r="CO327">
            <v>959.86699999962002</v>
          </cell>
          <cell r="CP327">
            <v>589.76699999999255</v>
          </cell>
          <cell r="CQ327">
            <v>840.09599999990314</v>
          </cell>
          <cell r="CR327">
            <v>10300.373699977994</v>
          </cell>
          <cell r="CS327">
            <v>792.28070000000298</v>
          </cell>
          <cell r="CT327">
            <v>475.14229999948293</v>
          </cell>
          <cell r="CU327">
            <v>725.33800000045449</v>
          </cell>
          <cell r="CV327">
            <v>746.71300000045449</v>
          </cell>
          <cell r="CW327">
            <v>535.49299999978393</v>
          </cell>
          <cell r="CX327">
            <v>752.83700000029057</v>
          </cell>
          <cell r="CY327">
            <v>1896.9257000004873</v>
          </cell>
          <cell r="CZ327">
            <v>1148.7949999999255</v>
          </cell>
          <cell r="DA327">
            <v>995.3640000000596</v>
          </cell>
          <cell r="DB327">
            <v>873.54249999951571</v>
          </cell>
          <cell r="DC327">
            <v>484.41999999992549</v>
          </cell>
          <cell r="DD327">
            <v>873.52249999996275</v>
          </cell>
          <cell r="DE327">
            <v>3018.2294999957085</v>
          </cell>
          <cell r="DF327">
            <v>742.36800000071526</v>
          </cell>
          <cell r="DG327">
            <v>514.16399999987334</v>
          </cell>
          <cell r="DH327">
            <v>-6520.9850000003353</v>
          </cell>
          <cell r="DI327">
            <v>786.2007999997586</v>
          </cell>
          <cell r="DJ327">
            <v>375.65299999993294</v>
          </cell>
          <cell r="DK327">
            <v>659.52900000009686</v>
          </cell>
          <cell r="DL327">
            <v>1985.5904000001028</v>
          </cell>
          <cell r="DM327">
            <v>1083.9250000007451</v>
          </cell>
          <cell r="DN327">
            <v>1094.9959000004455</v>
          </cell>
          <cell r="DO327">
            <v>846.02180000022054</v>
          </cell>
          <cell r="DP327">
            <v>552.9089999999851</v>
          </cell>
          <cell r="DQ327">
            <v>897.85759999975562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 t="str">
            <v>=</v>
          </cell>
          <cell r="G328" t="str">
            <v>=</v>
          </cell>
          <cell r="H328" t="str">
            <v>=</v>
          </cell>
          <cell r="I328" t="str">
            <v>=</v>
          </cell>
          <cell r="J328" t="str">
            <v>=</v>
          </cell>
          <cell r="K328" t="str">
            <v>=</v>
          </cell>
          <cell r="L328" t="str">
            <v>=</v>
          </cell>
          <cell r="M328" t="str">
            <v>=</v>
          </cell>
          <cell r="N328" t="str">
            <v>=</v>
          </cell>
          <cell r="O328" t="str">
            <v>=</v>
          </cell>
          <cell r="P328" t="str">
            <v>=</v>
          </cell>
          <cell r="Q328" t="str">
            <v>=</v>
          </cell>
          <cell r="R328" t="str">
            <v>=</v>
          </cell>
          <cell r="S328" t="str">
            <v>=</v>
          </cell>
          <cell r="T328" t="str">
            <v>=</v>
          </cell>
          <cell r="U328" t="str">
            <v>=</v>
          </cell>
          <cell r="V328" t="str">
            <v>=</v>
          </cell>
          <cell r="W328" t="str">
            <v>=</v>
          </cell>
          <cell r="X328" t="str">
            <v>=</v>
          </cell>
          <cell r="Y328" t="str">
            <v>=</v>
          </cell>
          <cell r="Z328" t="str">
            <v>=</v>
          </cell>
          <cell r="AA328" t="str">
            <v>=</v>
          </cell>
          <cell r="AB328" t="str">
            <v>=</v>
          </cell>
          <cell r="AC328" t="str">
            <v>=</v>
          </cell>
          <cell r="AD328" t="str">
            <v>=</v>
          </cell>
          <cell r="AE328" t="str">
            <v>=</v>
          </cell>
          <cell r="AF328" t="str">
            <v>=</v>
          </cell>
          <cell r="AG328" t="str">
            <v>=</v>
          </cell>
          <cell r="AH328" t="str">
            <v>=</v>
          </cell>
          <cell r="AI328" t="str">
            <v>=</v>
          </cell>
          <cell r="AJ328" t="str">
            <v>=</v>
          </cell>
          <cell r="AK328" t="str">
            <v>=</v>
          </cell>
          <cell r="AL328" t="str">
            <v>=</v>
          </cell>
          <cell r="AM328" t="str">
            <v>=</v>
          </cell>
          <cell r="AN328" t="str">
            <v>=</v>
          </cell>
          <cell r="AO328" t="str">
            <v>=</v>
          </cell>
          <cell r="AP328" t="str">
            <v>=</v>
          </cell>
          <cell r="AQ328" t="str">
            <v>=</v>
          </cell>
          <cell r="AR328" t="str">
            <v>=</v>
          </cell>
          <cell r="AS328" t="str">
            <v>=</v>
          </cell>
          <cell r="AT328" t="str">
            <v>=</v>
          </cell>
          <cell r="AU328" t="str">
            <v>=</v>
          </cell>
          <cell r="AV328" t="str">
            <v>=</v>
          </cell>
          <cell r="AW328" t="str">
            <v>=</v>
          </cell>
          <cell r="AX328" t="str">
            <v>=</v>
          </cell>
          <cell r="AY328" t="str">
            <v>=</v>
          </cell>
          <cell r="AZ328" t="str">
            <v>=</v>
          </cell>
          <cell r="BA328" t="str">
            <v>=</v>
          </cell>
          <cell r="BB328" t="str">
            <v>=</v>
          </cell>
          <cell r="BC328" t="str">
            <v>=</v>
          </cell>
          <cell r="BD328" t="str">
            <v>=</v>
          </cell>
          <cell r="BE328" t="str">
            <v>=</v>
          </cell>
          <cell r="BF328" t="str">
            <v>=</v>
          </cell>
          <cell r="BG328" t="str">
            <v>=</v>
          </cell>
          <cell r="BH328" t="str">
            <v>=</v>
          </cell>
          <cell r="BI328" t="str">
            <v>=</v>
          </cell>
          <cell r="BJ328" t="str">
            <v>=</v>
          </cell>
          <cell r="BK328" t="str">
            <v>=</v>
          </cell>
          <cell r="BL328" t="str">
            <v>=</v>
          </cell>
          <cell r="BM328" t="str">
            <v>=</v>
          </cell>
          <cell r="BN328" t="str">
            <v>=</v>
          </cell>
          <cell r="BO328" t="str">
            <v>=</v>
          </cell>
          <cell r="BP328" t="str">
            <v>=</v>
          </cell>
          <cell r="BQ328" t="str">
            <v>=</v>
          </cell>
          <cell r="BR328" t="str">
            <v>=</v>
          </cell>
          <cell r="BS328" t="str">
            <v>=</v>
          </cell>
          <cell r="BT328" t="str">
            <v>=</v>
          </cell>
          <cell r="BU328" t="str">
            <v>=</v>
          </cell>
          <cell r="BV328" t="str">
            <v>=</v>
          </cell>
          <cell r="BW328" t="str">
            <v>=</v>
          </cell>
          <cell r="BX328" t="str">
            <v>=</v>
          </cell>
          <cell r="BY328" t="str">
            <v>=</v>
          </cell>
          <cell r="BZ328" t="str">
            <v>=</v>
          </cell>
          <cell r="CA328" t="str">
            <v>=</v>
          </cell>
          <cell r="CB328" t="str">
            <v>=</v>
          </cell>
          <cell r="CC328" t="str">
            <v>=</v>
          </cell>
          <cell r="CD328" t="str">
            <v>=</v>
          </cell>
          <cell r="CE328" t="str">
            <v>=</v>
          </cell>
          <cell r="CF328" t="str">
            <v>=</v>
          </cell>
          <cell r="CG328" t="str">
            <v>=</v>
          </cell>
          <cell r="CH328" t="str">
            <v>=</v>
          </cell>
          <cell r="CI328" t="str">
            <v>=</v>
          </cell>
          <cell r="CJ328" t="str">
            <v>=</v>
          </cell>
          <cell r="CK328" t="str">
            <v>=</v>
          </cell>
          <cell r="CL328" t="str">
            <v>=</v>
          </cell>
          <cell r="CM328" t="str">
            <v>=</v>
          </cell>
          <cell r="CN328" t="str">
            <v>=</v>
          </cell>
          <cell r="CO328" t="str">
            <v>=</v>
          </cell>
          <cell r="CP328" t="str">
            <v>=</v>
          </cell>
          <cell r="CQ328" t="str">
            <v>=</v>
          </cell>
          <cell r="CR328" t="str">
            <v>=</v>
          </cell>
          <cell r="CS328" t="str">
            <v>=</v>
          </cell>
          <cell r="CT328" t="str">
            <v>=</v>
          </cell>
          <cell r="CU328" t="str">
            <v>=</v>
          </cell>
          <cell r="CV328" t="str">
            <v>=</v>
          </cell>
          <cell r="CW328" t="str">
            <v>=</v>
          </cell>
          <cell r="CX328" t="str">
            <v>=</v>
          </cell>
          <cell r="CY328" t="str">
            <v>=</v>
          </cell>
          <cell r="CZ328" t="str">
            <v>=</v>
          </cell>
          <cell r="DA328" t="str">
            <v>=</v>
          </cell>
          <cell r="DB328" t="str">
            <v>=</v>
          </cell>
          <cell r="DC328" t="str">
            <v>=</v>
          </cell>
          <cell r="DD328" t="str">
            <v>=</v>
          </cell>
          <cell r="DE328" t="str">
            <v>=</v>
          </cell>
          <cell r="DF328" t="str">
            <v>=</v>
          </cell>
          <cell r="DG328" t="str">
            <v>=</v>
          </cell>
          <cell r="DH328" t="str">
            <v>=</v>
          </cell>
          <cell r="DI328" t="str">
            <v>=</v>
          </cell>
          <cell r="DJ328" t="str">
            <v>=</v>
          </cell>
          <cell r="DK328" t="str">
            <v>=</v>
          </cell>
          <cell r="DL328" t="str">
            <v>=</v>
          </cell>
          <cell r="DM328" t="str">
            <v>=</v>
          </cell>
          <cell r="DN328" t="str">
            <v>=</v>
          </cell>
          <cell r="DO328" t="str">
            <v>=</v>
          </cell>
          <cell r="DP328" t="str">
            <v>=</v>
          </cell>
          <cell r="DQ328" t="str">
            <v>=</v>
          </cell>
          <cell r="DR328" t="str">
            <v>=</v>
          </cell>
          <cell r="DS328" t="str">
            <v>=</v>
          </cell>
          <cell r="DT328" t="str">
            <v>=</v>
          </cell>
          <cell r="DU328" t="str">
            <v>=</v>
          </cell>
          <cell r="DV328" t="str">
            <v>=</v>
          </cell>
          <cell r="DW328" t="str">
            <v>=</v>
          </cell>
          <cell r="DX328" t="str">
            <v>=</v>
          </cell>
          <cell r="DY328" t="str">
            <v>=</v>
          </cell>
          <cell r="DZ328" t="str">
            <v>=</v>
          </cell>
          <cell r="EA328" t="str">
            <v>=</v>
          </cell>
          <cell r="EB328" t="str">
            <v>=</v>
          </cell>
          <cell r="EC328" t="str">
            <v>=</v>
          </cell>
          <cell r="ED328" t="str">
            <v>=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61">
          <cell r="F361">
            <v>6324</v>
          </cell>
          <cell r="G361">
            <v>5916</v>
          </cell>
          <cell r="H361">
            <v>6324</v>
          </cell>
          <cell r="I361">
            <v>6120</v>
          </cell>
          <cell r="J361">
            <v>6324</v>
          </cell>
          <cell r="K361">
            <v>6120</v>
          </cell>
          <cell r="L361">
            <v>6324</v>
          </cell>
          <cell r="M361">
            <v>6324</v>
          </cell>
          <cell r="N361">
            <v>6120</v>
          </cell>
          <cell r="O361">
            <v>6324</v>
          </cell>
          <cell r="P361">
            <v>6120</v>
          </cell>
          <cell r="Q361">
            <v>6324</v>
          </cell>
          <cell r="R361">
            <v>74460</v>
          </cell>
          <cell r="S361">
            <v>6324</v>
          </cell>
          <cell r="T361">
            <v>5712</v>
          </cell>
          <cell r="U361">
            <v>6324</v>
          </cell>
          <cell r="V361">
            <v>6120</v>
          </cell>
          <cell r="W361">
            <v>6324</v>
          </cell>
          <cell r="X361">
            <v>6120</v>
          </cell>
          <cell r="Y361">
            <v>6324</v>
          </cell>
          <cell r="Z361">
            <v>6324</v>
          </cell>
          <cell r="AA361">
            <v>6120</v>
          </cell>
          <cell r="AB361">
            <v>6324</v>
          </cell>
          <cell r="AC361">
            <v>6120</v>
          </cell>
          <cell r="AD361">
            <v>6324</v>
          </cell>
          <cell r="AE361">
            <v>74460</v>
          </cell>
          <cell r="AF361">
            <v>6324</v>
          </cell>
          <cell r="AG361">
            <v>5712</v>
          </cell>
          <cell r="AH361">
            <v>6324</v>
          </cell>
          <cell r="AI361">
            <v>6120</v>
          </cell>
          <cell r="AJ361">
            <v>6324</v>
          </cell>
          <cell r="AK361">
            <v>6120</v>
          </cell>
          <cell r="AL361">
            <v>6324</v>
          </cell>
          <cell r="AM361">
            <v>6324</v>
          </cell>
          <cell r="AN361">
            <v>6120</v>
          </cell>
          <cell r="AO361">
            <v>6324</v>
          </cell>
          <cell r="AP361">
            <v>6120</v>
          </cell>
          <cell r="AQ361">
            <v>6324</v>
          </cell>
          <cell r="AR361">
            <v>74460</v>
          </cell>
          <cell r="AS361">
            <v>6324</v>
          </cell>
          <cell r="AT361">
            <v>5712</v>
          </cell>
          <cell r="AU361">
            <v>6324</v>
          </cell>
          <cell r="AV361">
            <v>6120</v>
          </cell>
          <cell r="AW361">
            <v>6324</v>
          </cell>
          <cell r="AX361">
            <v>6120</v>
          </cell>
          <cell r="AY361">
            <v>6324</v>
          </cell>
          <cell r="AZ361">
            <v>6324</v>
          </cell>
          <cell r="BA361">
            <v>6120</v>
          </cell>
          <cell r="BB361">
            <v>6324</v>
          </cell>
          <cell r="BC361">
            <v>6120</v>
          </cell>
          <cell r="BD361">
            <v>6324</v>
          </cell>
          <cell r="BE361">
            <v>74664</v>
          </cell>
          <cell r="BF361">
            <v>6324</v>
          </cell>
          <cell r="BG361">
            <v>5916</v>
          </cell>
          <cell r="BH361">
            <v>6324</v>
          </cell>
          <cell r="BI361">
            <v>6120</v>
          </cell>
          <cell r="BJ361">
            <v>6324</v>
          </cell>
          <cell r="BK361">
            <v>6120</v>
          </cell>
          <cell r="BL361">
            <v>6324</v>
          </cell>
          <cell r="BM361">
            <v>6324</v>
          </cell>
          <cell r="BN361">
            <v>6120</v>
          </cell>
          <cell r="BO361">
            <v>6324</v>
          </cell>
          <cell r="BP361">
            <v>6120</v>
          </cell>
          <cell r="BQ361">
            <v>6324</v>
          </cell>
          <cell r="BR361">
            <v>74460</v>
          </cell>
          <cell r="BS361">
            <v>6324</v>
          </cell>
          <cell r="BT361">
            <v>5712</v>
          </cell>
          <cell r="BU361">
            <v>6324</v>
          </cell>
          <cell r="BV361">
            <v>6120</v>
          </cell>
          <cell r="BW361">
            <v>6324</v>
          </cell>
          <cell r="BX361">
            <v>6120</v>
          </cell>
          <cell r="BY361">
            <v>6324</v>
          </cell>
          <cell r="BZ361">
            <v>6324</v>
          </cell>
          <cell r="CA361">
            <v>6120</v>
          </cell>
          <cell r="CB361">
            <v>6324</v>
          </cell>
          <cell r="CC361">
            <v>6120</v>
          </cell>
          <cell r="CD361">
            <v>6324</v>
          </cell>
          <cell r="CE361">
            <v>74460</v>
          </cell>
          <cell r="CF361">
            <v>6324</v>
          </cell>
          <cell r="CG361">
            <v>5712</v>
          </cell>
          <cell r="CH361">
            <v>6324</v>
          </cell>
          <cell r="CI361">
            <v>6120</v>
          </cell>
          <cell r="CJ361">
            <v>6324</v>
          </cell>
          <cell r="CK361">
            <v>6120</v>
          </cell>
          <cell r="CL361">
            <v>6324</v>
          </cell>
          <cell r="CM361">
            <v>6324</v>
          </cell>
          <cell r="CN361">
            <v>6120</v>
          </cell>
          <cell r="CO361">
            <v>6324</v>
          </cell>
          <cell r="CP361">
            <v>6120</v>
          </cell>
          <cell r="CQ361">
            <v>6324</v>
          </cell>
          <cell r="CR361">
            <v>74460</v>
          </cell>
          <cell r="CS361">
            <v>6324</v>
          </cell>
          <cell r="CT361">
            <v>5712</v>
          </cell>
          <cell r="CU361">
            <v>6324</v>
          </cell>
          <cell r="CV361">
            <v>6120</v>
          </cell>
          <cell r="CW361">
            <v>6324</v>
          </cell>
          <cell r="CX361">
            <v>6120</v>
          </cell>
          <cell r="CY361">
            <v>6324</v>
          </cell>
          <cell r="CZ361">
            <v>6324</v>
          </cell>
          <cell r="DA361">
            <v>6120</v>
          </cell>
          <cell r="DB361">
            <v>6324</v>
          </cell>
          <cell r="DC361">
            <v>6120</v>
          </cell>
          <cell r="DD361">
            <v>6324</v>
          </cell>
          <cell r="DE361">
            <v>74664</v>
          </cell>
          <cell r="DF361">
            <v>6324</v>
          </cell>
          <cell r="DG361">
            <v>5916</v>
          </cell>
          <cell r="DH361">
            <v>6324</v>
          </cell>
          <cell r="DI361">
            <v>6120</v>
          </cell>
          <cell r="DJ361">
            <v>6324</v>
          </cell>
          <cell r="DK361">
            <v>6120</v>
          </cell>
          <cell r="DL361">
            <v>6324</v>
          </cell>
          <cell r="DM361">
            <v>6324</v>
          </cell>
          <cell r="DN361">
            <v>6120</v>
          </cell>
          <cell r="DO361">
            <v>6324</v>
          </cell>
          <cell r="DP361">
            <v>6120</v>
          </cell>
          <cell r="DQ361">
            <v>6324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6324</v>
          </cell>
          <cell r="G363">
            <v>5916</v>
          </cell>
          <cell r="H363">
            <v>6324</v>
          </cell>
          <cell r="I363">
            <v>6120</v>
          </cell>
          <cell r="J363">
            <v>6324</v>
          </cell>
          <cell r="K363">
            <v>6120</v>
          </cell>
          <cell r="L363">
            <v>6324</v>
          </cell>
          <cell r="M363">
            <v>6324</v>
          </cell>
          <cell r="N363">
            <v>6120</v>
          </cell>
          <cell r="O363">
            <v>6324</v>
          </cell>
          <cell r="P363">
            <v>6120</v>
          </cell>
          <cell r="Q363">
            <v>6324</v>
          </cell>
          <cell r="R363">
            <v>74460</v>
          </cell>
          <cell r="S363">
            <v>6324</v>
          </cell>
          <cell r="T363">
            <v>5712</v>
          </cell>
          <cell r="U363">
            <v>6324</v>
          </cell>
          <cell r="V363">
            <v>6120</v>
          </cell>
          <cell r="W363">
            <v>6324</v>
          </cell>
          <cell r="X363">
            <v>6120</v>
          </cell>
          <cell r="Y363">
            <v>6324</v>
          </cell>
          <cell r="Z363">
            <v>6324</v>
          </cell>
          <cell r="AA363">
            <v>6120</v>
          </cell>
          <cell r="AB363">
            <v>6324</v>
          </cell>
          <cell r="AC363">
            <v>6120</v>
          </cell>
          <cell r="AD363">
            <v>6324</v>
          </cell>
          <cell r="AE363">
            <v>74460</v>
          </cell>
          <cell r="AF363">
            <v>6324</v>
          </cell>
          <cell r="AG363">
            <v>5712</v>
          </cell>
          <cell r="AH363">
            <v>6324</v>
          </cell>
          <cell r="AI363">
            <v>6120</v>
          </cell>
          <cell r="AJ363">
            <v>6324</v>
          </cell>
          <cell r="AK363">
            <v>6120</v>
          </cell>
          <cell r="AL363">
            <v>6324</v>
          </cell>
          <cell r="AM363">
            <v>6324</v>
          </cell>
          <cell r="AN363">
            <v>6120</v>
          </cell>
          <cell r="AO363">
            <v>6324</v>
          </cell>
          <cell r="AP363">
            <v>6120</v>
          </cell>
          <cell r="AQ363">
            <v>6324</v>
          </cell>
          <cell r="AR363">
            <v>74460</v>
          </cell>
          <cell r="AS363">
            <v>6324</v>
          </cell>
          <cell r="AT363">
            <v>5712</v>
          </cell>
          <cell r="AU363">
            <v>6324</v>
          </cell>
          <cell r="AV363">
            <v>6120</v>
          </cell>
          <cell r="AW363">
            <v>6324</v>
          </cell>
          <cell r="AX363">
            <v>6120</v>
          </cell>
          <cell r="AY363">
            <v>6324</v>
          </cell>
          <cell r="AZ363">
            <v>6324</v>
          </cell>
          <cell r="BA363">
            <v>6120</v>
          </cell>
          <cell r="BB363">
            <v>6324</v>
          </cell>
          <cell r="BC363">
            <v>6120</v>
          </cell>
          <cell r="BD363">
            <v>6324</v>
          </cell>
          <cell r="BE363">
            <v>74664</v>
          </cell>
          <cell r="BF363">
            <v>6324</v>
          </cell>
          <cell r="BG363">
            <v>5916</v>
          </cell>
          <cell r="BH363">
            <v>6324</v>
          </cell>
          <cell r="BI363">
            <v>6120</v>
          </cell>
          <cell r="BJ363">
            <v>6324</v>
          </cell>
          <cell r="BK363">
            <v>6120</v>
          </cell>
          <cell r="BL363">
            <v>6324</v>
          </cell>
          <cell r="BM363">
            <v>6324</v>
          </cell>
          <cell r="BN363">
            <v>6120</v>
          </cell>
          <cell r="BO363">
            <v>6324</v>
          </cell>
          <cell r="BP363">
            <v>6120</v>
          </cell>
          <cell r="BQ363">
            <v>6324</v>
          </cell>
          <cell r="BR363">
            <v>74460</v>
          </cell>
          <cell r="BS363">
            <v>6324</v>
          </cell>
          <cell r="BT363">
            <v>5712</v>
          </cell>
          <cell r="BU363">
            <v>6324</v>
          </cell>
          <cell r="BV363">
            <v>6120</v>
          </cell>
          <cell r="BW363">
            <v>6324</v>
          </cell>
          <cell r="BX363">
            <v>6120</v>
          </cell>
          <cell r="BY363">
            <v>6324</v>
          </cell>
          <cell r="BZ363">
            <v>6324</v>
          </cell>
          <cell r="CA363">
            <v>6120</v>
          </cell>
          <cell r="CB363">
            <v>6324</v>
          </cell>
          <cell r="CC363">
            <v>6120</v>
          </cell>
          <cell r="CD363">
            <v>6324</v>
          </cell>
          <cell r="CE363">
            <v>74460</v>
          </cell>
          <cell r="CF363">
            <v>6324</v>
          </cell>
          <cell r="CG363">
            <v>5712</v>
          </cell>
          <cell r="CH363">
            <v>6324</v>
          </cell>
          <cell r="CI363">
            <v>6120</v>
          </cell>
          <cell r="CJ363">
            <v>6324</v>
          </cell>
          <cell r="CK363">
            <v>6120</v>
          </cell>
          <cell r="CL363">
            <v>6324</v>
          </cell>
          <cell r="CM363">
            <v>6324</v>
          </cell>
          <cell r="CN363">
            <v>6120</v>
          </cell>
          <cell r="CO363">
            <v>6324</v>
          </cell>
          <cell r="CP363">
            <v>6120</v>
          </cell>
          <cell r="CQ363">
            <v>6324</v>
          </cell>
          <cell r="CR363">
            <v>74460</v>
          </cell>
          <cell r="CS363">
            <v>6324</v>
          </cell>
          <cell r="CT363">
            <v>5712</v>
          </cell>
          <cell r="CU363">
            <v>6324</v>
          </cell>
          <cell r="CV363">
            <v>6120</v>
          </cell>
          <cell r="CW363">
            <v>6324</v>
          </cell>
          <cell r="CX363">
            <v>6120</v>
          </cell>
          <cell r="CY363">
            <v>6324</v>
          </cell>
          <cell r="CZ363">
            <v>6324</v>
          </cell>
          <cell r="DA363">
            <v>6120</v>
          </cell>
          <cell r="DB363">
            <v>6324</v>
          </cell>
          <cell r="DC363">
            <v>6120</v>
          </cell>
          <cell r="DD363">
            <v>6324</v>
          </cell>
          <cell r="DE363">
            <v>74664</v>
          </cell>
          <cell r="DF363">
            <v>6324</v>
          </cell>
          <cell r="DG363">
            <v>5916</v>
          </cell>
          <cell r="DH363">
            <v>6324</v>
          </cell>
          <cell r="DI363">
            <v>6120</v>
          </cell>
          <cell r="DJ363">
            <v>6324</v>
          </cell>
          <cell r="DK363">
            <v>6120</v>
          </cell>
          <cell r="DL363">
            <v>6324</v>
          </cell>
          <cell r="DM363">
            <v>6324</v>
          </cell>
          <cell r="DN363">
            <v>6120</v>
          </cell>
          <cell r="DO363">
            <v>6324</v>
          </cell>
          <cell r="DP363">
            <v>6120</v>
          </cell>
          <cell r="DQ363">
            <v>6324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4">
          <cell r="F424">
            <v>6324</v>
          </cell>
          <cell r="G424">
            <v>5916</v>
          </cell>
          <cell r="H424">
            <v>6324</v>
          </cell>
          <cell r="I424">
            <v>6120</v>
          </cell>
          <cell r="J424">
            <v>6324</v>
          </cell>
          <cell r="K424">
            <v>6120</v>
          </cell>
          <cell r="L424">
            <v>6324</v>
          </cell>
          <cell r="M424">
            <v>6324</v>
          </cell>
          <cell r="N424">
            <v>6120</v>
          </cell>
          <cell r="O424">
            <v>6324</v>
          </cell>
          <cell r="P424">
            <v>6120</v>
          </cell>
          <cell r="Q424">
            <v>6324</v>
          </cell>
          <cell r="R424">
            <v>74460.000000000931</v>
          </cell>
          <cell r="S424">
            <v>6324</v>
          </cell>
          <cell r="T424">
            <v>5712</v>
          </cell>
          <cell r="U424">
            <v>6324</v>
          </cell>
          <cell r="V424">
            <v>6120</v>
          </cell>
          <cell r="W424">
            <v>6324</v>
          </cell>
          <cell r="X424">
            <v>6120</v>
          </cell>
          <cell r="Y424">
            <v>6324</v>
          </cell>
          <cell r="Z424">
            <v>6323.9999999999418</v>
          </cell>
          <cell r="AA424">
            <v>6120</v>
          </cell>
          <cell r="AB424">
            <v>6324</v>
          </cell>
          <cell r="AC424">
            <v>6120</v>
          </cell>
          <cell r="AD424">
            <v>6324.0000000000582</v>
          </cell>
          <cell r="AE424">
            <v>74460</v>
          </cell>
          <cell r="AF424">
            <v>6324</v>
          </cell>
          <cell r="AG424">
            <v>5712</v>
          </cell>
          <cell r="AH424">
            <v>6324</v>
          </cell>
          <cell r="AI424">
            <v>6120</v>
          </cell>
          <cell r="AJ424">
            <v>6324</v>
          </cell>
          <cell r="AK424">
            <v>6120.0000000000582</v>
          </cell>
          <cell r="AL424">
            <v>6324</v>
          </cell>
          <cell r="AM424">
            <v>6323.9999999998836</v>
          </cell>
          <cell r="AN424">
            <v>6120</v>
          </cell>
          <cell r="AO424">
            <v>6324</v>
          </cell>
          <cell r="AP424">
            <v>6119.9999999999418</v>
          </cell>
          <cell r="AQ424">
            <v>6324.0000000000582</v>
          </cell>
          <cell r="AR424">
            <v>74460.000000000931</v>
          </cell>
          <cell r="AS424">
            <v>6324</v>
          </cell>
          <cell r="AT424">
            <v>5711.9999999999418</v>
          </cell>
          <cell r="AU424">
            <v>6324</v>
          </cell>
          <cell r="AV424">
            <v>6120</v>
          </cell>
          <cell r="AW424">
            <v>6324</v>
          </cell>
          <cell r="AX424">
            <v>6120</v>
          </cell>
          <cell r="AY424">
            <v>6324.0000000000582</v>
          </cell>
          <cell r="AZ424">
            <v>6324</v>
          </cell>
          <cell r="BA424">
            <v>6120</v>
          </cell>
          <cell r="BB424">
            <v>6324</v>
          </cell>
          <cell r="BC424">
            <v>6120.0000000000582</v>
          </cell>
          <cell r="BD424">
            <v>6324</v>
          </cell>
          <cell r="BE424">
            <v>74664</v>
          </cell>
          <cell r="BF424">
            <v>6324</v>
          </cell>
          <cell r="BG424">
            <v>5916</v>
          </cell>
          <cell r="BH424">
            <v>6324</v>
          </cell>
          <cell r="BI424">
            <v>6120</v>
          </cell>
          <cell r="BJ424">
            <v>6324</v>
          </cell>
          <cell r="BK424">
            <v>6120</v>
          </cell>
          <cell r="BL424">
            <v>6324</v>
          </cell>
          <cell r="BM424">
            <v>6324</v>
          </cell>
          <cell r="BN424">
            <v>6120</v>
          </cell>
          <cell r="BO424">
            <v>6324</v>
          </cell>
          <cell r="BP424">
            <v>6120</v>
          </cell>
          <cell r="BQ424">
            <v>6324</v>
          </cell>
          <cell r="BR424">
            <v>74460</v>
          </cell>
          <cell r="BS424">
            <v>6324</v>
          </cell>
          <cell r="BT424">
            <v>5712</v>
          </cell>
          <cell r="BU424">
            <v>6324</v>
          </cell>
          <cell r="BV424">
            <v>6120</v>
          </cell>
          <cell r="BW424">
            <v>6324</v>
          </cell>
          <cell r="BX424">
            <v>6120</v>
          </cell>
          <cell r="BY424">
            <v>6324</v>
          </cell>
          <cell r="BZ424">
            <v>6324</v>
          </cell>
          <cell r="CA424">
            <v>6120</v>
          </cell>
          <cell r="CB424">
            <v>6324</v>
          </cell>
          <cell r="CC424">
            <v>6120</v>
          </cell>
          <cell r="CD424">
            <v>6324</v>
          </cell>
          <cell r="CE424">
            <v>74460</v>
          </cell>
          <cell r="CF424">
            <v>6324</v>
          </cell>
          <cell r="CG424">
            <v>5712</v>
          </cell>
          <cell r="CH424">
            <v>6324</v>
          </cell>
          <cell r="CI424">
            <v>6120</v>
          </cell>
          <cell r="CJ424">
            <v>6324</v>
          </cell>
          <cell r="CK424">
            <v>6120</v>
          </cell>
          <cell r="CL424">
            <v>6324</v>
          </cell>
          <cell r="CM424">
            <v>6324</v>
          </cell>
          <cell r="CN424">
            <v>6120</v>
          </cell>
          <cell r="CO424">
            <v>6324</v>
          </cell>
          <cell r="CP424">
            <v>6120</v>
          </cell>
          <cell r="CQ424">
            <v>6324</v>
          </cell>
          <cell r="CR424">
            <v>74460</v>
          </cell>
          <cell r="CS424">
            <v>6324</v>
          </cell>
          <cell r="CT424">
            <v>5712</v>
          </cell>
          <cell r="CU424">
            <v>6324</v>
          </cell>
          <cell r="CV424">
            <v>6120</v>
          </cell>
          <cell r="CW424">
            <v>6324</v>
          </cell>
          <cell r="CX424">
            <v>6120</v>
          </cell>
          <cell r="CY424">
            <v>6324</v>
          </cell>
          <cell r="CZ424">
            <v>6324</v>
          </cell>
          <cell r="DA424">
            <v>6120</v>
          </cell>
          <cell r="DB424">
            <v>6324</v>
          </cell>
          <cell r="DC424">
            <v>6120</v>
          </cell>
          <cell r="DD424">
            <v>6324</v>
          </cell>
          <cell r="DE424">
            <v>74664</v>
          </cell>
          <cell r="DF424">
            <v>6324.0000000000291</v>
          </cell>
          <cell r="DG424">
            <v>5916</v>
          </cell>
          <cell r="DH424">
            <v>6324</v>
          </cell>
          <cell r="DI424">
            <v>6120</v>
          </cell>
          <cell r="DJ424">
            <v>6324</v>
          </cell>
          <cell r="DK424">
            <v>6120</v>
          </cell>
          <cell r="DL424">
            <v>6324</v>
          </cell>
          <cell r="DM424">
            <v>6324</v>
          </cell>
          <cell r="DN424">
            <v>6120</v>
          </cell>
          <cell r="DO424">
            <v>6324</v>
          </cell>
          <cell r="DP424">
            <v>6119.9999999999927</v>
          </cell>
          <cell r="DQ424">
            <v>6324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4">
          <cell r="F434">
            <v>6324</v>
          </cell>
          <cell r="G434">
            <v>5916</v>
          </cell>
          <cell r="H434">
            <v>6324</v>
          </cell>
          <cell r="I434">
            <v>6120</v>
          </cell>
          <cell r="J434">
            <v>6324</v>
          </cell>
          <cell r="K434">
            <v>6120</v>
          </cell>
          <cell r="L434">
            <v>6324</v>
          </cell>
          <cell r="M434">
            <v>6324</v>
          </cell>
          <cell r="N434">
            <v>6120</v>
          </cell>
          <cell r="O434">
            <v>6324</v>
          </cell>
          <cell r="P434">
            <v>6120</v>
          </cell>
          <cell r="Q434">
            <v>6324</v>
          </cell>
          <cell r="R434">
            <v>74460.000000000931</v>
          </cell>
          <cell r="S434">
            <v>6324</v>
          </cell>
          <cell r="T434">
            <v>5712</v>
          </cell>
          <cell r="U434">
            <v>6324</v>
          </cell>
          <cell r="V434">
            <v>6120</v>
          </cell>
          <cell r="W434">
            <v>6324</v>
          </cell>
          <cell r="X434">
            <v>6120</v>
          </cell>
          <cell r="Y434">
            <v>6324</v>
          </cell>
          <cell r="Z434">
            <v>6323.9999999999418</v>
          </cell>
          <cell r="AA434">
            <v>6120</v>
          </cell>
          <cell r="AB434">
            <v>6324</v>
          </cell>
          <cell r="AC434">
            <v>6120</v>
          </cell>
          <cell r="AD434">
            <v>6324.0000000000582</v>
          </cell>
          <cell r="AE434">
            <v>74460</v>
          </cell>
          <cell r="AF434">
            <v>6324</v>
          </cell>
          <cell r="AG434">
            <v>5712</v>
          </cell>
          <cell r="AH434">
            <v>6324</v>
          </cell>
          <cell r="AI434">
            <v>6120</v>
          </cell>
          <cell r="AJ434">
            <v>6324</v>
          </cell>
          <cell r="AK434">
            <v>6120.0000000000582</v>
          </cell>
          <cell r="AL434">
            <v>6324</v>
          </cell>
          <cell r="AM434">
            <v>6323.9999999998836</v>
          </cell>
          <cell r="AN434">
            <v>6120</v>
          </cell>
          <cell r="AO434">
            <v>6324</v>
          </cell>
          <cell r="AP434">
            <v>6119.9999999999418</v>
          </cell>
          <cell r="AQ434">
            <v>6324.0000000000582</v>
          </cell>
          <cell r="AR434">
            <v>74460.000000000931</v>
          </cell>
          <cell r="AS434">
            <v>6324</v>
          </cell>
          <cell r="AT434">
            <v>5711.9999999999418</v>
          </cell>
          <cell r="AU434">
            <v>6324</v>
          </cell>
          <cell r="AV434">
            <v>6120</v>
          </cell>
          <cell r="AW434">
            <v>6324</v>
          </cell>
          <cell r="AX434">
            <v>6120</v>
          </cell>
          <cell r="AY434">
            <v>6324.0000000000582</v>
          </cell>
          <cell r="AZ434">
            <v>6324</v>
          </cell>
          <cell r="BA434">
            <v>6120</v>
          </cell>
          <cell r="BB434">
            <v>6324</v>
          </cell>
          <cell r="BC434">
            <v>6120.0000000000582</v>
          </cell>
          <cell r="BD434">
            <v>6324</v>
          </cell>
          <cell r="BE434">
            <v>74664</v>
          </cell>
          <cell r="BF434">
            <v>6324</v>
          </cell>
          <cell r="BG434">
            <v>5916</v>
          </cell>
          <cell r="BH434">
            <v>6324</v>
          </cell>
          <cell r="BI434">
            <v>6120</v>
          </cell>
          <cell r="BJ434">
            <v>6324</v>
          </cell>
          <cell r="BK434">
            <v>6120</v>
          </cell>
          <cell r="BL434">
            <v>6324</v>
          </cell>
          <cell r="BM434">
            <v>6324</v>
          </cell>
          <cell r="BN434">
            <v>6120</v>
          </cell>
          <cell r="BO434">
            <v>6324</v>
          </cell>
          <cell r="BP434">
            <v>6120</v>
          </cell>
          <cell r="BQ434">
            <v>6324</v>
          </cell>
          <cell r="BR434">
            <v>74460</v>
          </cell>
          <cell r="BS434">
            <v>6324</v>
          </cell>
          <cell r="BT434">
            <v>5712</v>
          </cell>
          <cell r="BU434">
            <v>6324</v>
          </cell>
          <cell r="BV434">
            <v>6120</v>
          </cell>
          <cell r="BW434">
            <v>6324</v>
          </cell>
          <cell r="BX434">
            <v>6120</v>
          </cell>
          <cell r="BY434">
            <v>6324</v>
          </cell>
          <cell r="BZ434">
            <v>6324</v>
          </cell>
          <cell r="CA434">
            <v>6120</v>
          </cell>
          <cell r="CB434">
            <v>6324</v>
          </cell>
          <cell r="CC434">
            <v>6120</v>
          </cell>
          <cell r="CD434">
            <v>6324</v>
          </cell>
          <cell r="CE434">
            <v>74460</v>
          </cell>
          <cell r="CF434">
            <v>6324</v>
          </cell>
          <cell r="CG434">
            <v>5712</v>
          </cell>
          <cell r="CH434">
            <v>6324</v>
          </cell>
          <cell r="CI434">
            <v>6120</v>
          </cell>
          <cell r="CJ434">
            <v>6324</v>
          </cell>
          <cell r="CK434">
            <v>6120</v>
          </cell>
          <cell r="CL434">
            <v>6324</v>
          </cell>
          <cell r="CM434">
            <v>6324</v>
          </cell>
          <cell r="CN434">
            <v>6120</v>
          </cell>
          <cell r="CO434">
            <v>6324</v>
          </cell>
          <cell r="CP434">
            <v>6120</v>
          </cell>
          <cell r="CQ434">
            <v>6324</v>
          </cell>
          <cell r="CR434">
            <v>74460</v>
          </cell>
          <cell r="CS434">
            <v>6324</v>
          </cell>
          <cell r="CT434">
            <v>5712</v>
          </cell>
          <cell r="CU434">
            <v>6324</v>
          </cell>
          <cell r="CV434">
            <v>6120</v>
          </cell>
          <cell r="CW434">
            <v>6324</v>
          </cell>
          <cell r="CX434">
            <v>6120</v>
          </cell>
          <cell r="CY434">
            <v>6324</v>
          </cell>
          <cell r="CZ434">
            <v>6324</v>
          </cell>
          <cell r="DA434">
            <v>6120</v>
          </cell>
          <cell r="DB434">
            <v>6324</v>
          </cell>
          <cell r="DC434">
            <v>6120</v>
          </cell>
          <cell r="DD434">
            <v>6324</v>
          </cell>
          <cell r="DE434">
            <v>74664</v>
          </cell>
          <cell r="DF434">
            <v>6324.0000000000291</v>
          </cell>
          <cell r="DG434">
            <v>5916</v>
          </cell>
          <cell r="DH434">
            <v>6324</v>
          </cell>
          <cell r="DI434">
            <v>6120</v>
          </cell>
          <cell r="DJ434">
            <v>6324</v>
          </cell>
          <cell r="DK434">
            <v>6120</v>
          </cell>
          <cell r="DL434">
            <v>6324</v>
          </cell>
          <cell r="DM434">
            <v>6324</v>
          </cell>
          <cell r="DN434">
            <v>6120</v>
          </cell>
          <cell r="DO434">
            <v>6324</v>
          </cell>
          <cell r="DP434">
            <v>6119.9999999999927</v>
          </cell>
          <cell r="DQ434">
            <v>6324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  <cell r="BZ446">
            <v>0</v>
          </cell>
          <cell r="CA446">
            <v>0</v>
          </cell>
          <cell r="CB446">
            <v>0</v>
          </cell>
          <cell r="CC446">
            <v>0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3">
          <cell r="F463">
            <v>-72.561199999999644</v>
          </cell>
          <cell r="G463">
            <v>-41.263999999995576</v>
          </cell>
          <cell r="H463">
            <v>-212.71700000000055</v>
          </cell>
          <cell r="I463">
            <v>-16.505310000000009</v>
          </cell>
          <cell r="J463">
            <v>-380.77160000000003</v>
          </cell>
          <cell r="K463">
            <v>-392.27590000000055</v>
          </cell>
          <cell r="L463">
            <v>-39.516099999999824</v>
          </cell>
          <cell r="M463">
            <v>-124.53269999999975</v>
          </cell>
          <cell r="N463">
            <v>-55.145100000000184</v>
          </cell>
          <cell r="O463">
            <v>-8.2526799999999412</v>
          </cell>
          <cell r="P463">
            <v>-33.010800000000017</v>
          </cell>
          <cell r="Q463">
            <v>160.23730000000069</v>
          </cell>
          <cell r="R463">
            <v>-1355.429449999996</v>
          </cell>
          <cell r="S463">
            <v>-25.128999999999905</v>
          </cell>
          <cell r="T463">
            <v>-0.32330000000001746</v>
          </cell>
          <cell r="U463">
            <v>-108.89320000000225</v>
          </cell>
          <cell r="V463">
            <v>-58.634240000000091</v>
          </cell>
          <cell r="W463">
            <v>-391.34300000000076</v>
          </cell>
          <cell r="X463">
            <v>-405.02899999999499</v>
          </cell>
          <cell r="Y463">
            <v>-33.505339999999705</v>
          </cell>
          <cell r="Z463">
            <v>-192.65559999999823</v>
          </cell>
          <cell r="AA463">
            <v>-83.763240000000224</v>
          </cell>
          <cell r="AB463">
            <v>-41.881230000000187</v>
          </cell>
          <cell r="AC463">
            <v>-8.376299999999901</v>
          </cell>
          <cell r="AD463">
            <v>-5.8959999999997308</v>
          </cell>
          <cell r="AE463">
            <v>-956.66341274000297</v>
          </cell>
          <cell r="AF463">
            <v>-17.560139740000011</v>
          </cell>
          <cell r="AG463">
            <v>-22.506550000000061</v>
          </cell>
          <cell r="AH463">
            <v>-133.40309999999954</v>
          </cell>
          <cell r="AI463">
            <v>0</v>
          </cell>
          <cell r="AJ463">
            <v>-141.76440000000002</v>
          </cell>
          <cell r="AK463">
            <v>-229.17390000000159</v>
          </cell>
          <cell r="AL463">
            <v>-52.890900000000329</v>
          </cell>
          <cell r="AM463">
            <v>-180.10329999999885</v>
          </cell>
          <cell r="AN463">
            <v>-154.13209999999981</v>
          </cell>
          <cell r="AO463">
            <v>0</v>
          </cell>
          <cell r="AP463">
            <v>-8.3764630000000011</v>
          </cell>
          <cell r="AQ463">
            <v>-16.752560000000017</v>
          </cell>
          <cell r="AR463">
            <v>-1223.5930149999913</v>
          </cell>
          <cell r="AS463">
            <v>-8.3763450000000148</v>
          </cell>
          <cell r="AT463">
            <v>-8.3760999999999513</v>
          </cell>
          <cell r="AU463">
            <v>-175.78939999999966</v>
          </cell>
          <cell r="AV463">
            <v>-50.257799999999861</v>
          </cell>
          <cell r="AW463">
            <v>-264.66339999999764</v>
          </cell>
          <cell r="AX463">
            <v>-339.8179999999993</v>
          </cell>
          <cell r="AY463">
            <v>-41.881470000000263</v>
          </cell>
          <cell r="AZ463">
            <v>-224.52569999999832</v>
          </cell>
          <cell r="BA463">
            <v>-109.90479999999934</v>
          </cell>
          <cell r="BB463">
            <v>0</v>
          </cell>
          <cell r="BC463">
            <v>0</v>
          </cell>
          <cell r="BD463">
            <v>0</v>
          </cell>
          <cell r="BE463">
            <v>-949.7293900000077</v>
          </cell>
          <cell r="BF463">
            <v>0</v>
          </cell>
          <cell r="BG463">
            <v>-16.753099999999904</v>
          </cell>
          <cell r="BH463">
            <v>-174.44399999999951</v>
          </cell>
          <cell r="BI463">
            <v>-8.3763300000000527</v>
          </cell>
          <cell r="BJ463">
            <v>-250.3025000000016</v>
          </cell>
          <cell r="BK463">
            <v>-173.1239999999998</v>
          </cell>
          <cell r="BL463">
            <v>-22.719900000000052</v>
          </cell>
          <cell r="BM463">
            <v>-198.37299999999959</v>
          </cell>
          <cell r="BN463">
            <v>-97.260220000000118</v>
          </cell>
          <cell r="BO463">
            <v>0</v>
          </cell>
          <cell r="BP463">
            <v>-8.3763400000000274</v>
          </cell>
          <cell r="BQ463">
            <v>0</v>
          </cell>
          <cell r="BR463">
            <v>-739.382820000028</v>
          </cell>
          <cell r="BS463">
            <v>0</v>
          </cell>
          <cell r="BT463">
            <v>-8.3760000000002037</v>
          </cell>
          <cell r="BU463">
            <v>-82.929000000000087</v>
          </cell>
          <cell r="BV463">
            <v>0</v>
          </cell>
          <cell r="BW463">
            <v>-184.2293000000027</v>
          </cell>
          <cell r="BX463">
            <v>-192.77800000000207</v>
          </cell>
          <cell r="BY463">
            <v>-16.752500000000509</v>
          </cell>
          <cell r="BZ463">
            <v>-178.93119999999908</v>
          </cell>
          <cell r="CA463">
            <v>-58.634260000000268</v>
          </cell>
          <cell r="CB463">
            <v>0</v>
          </cell>
          <cell r="CC463">
            <v>-16.752559999999988</v>
          </cell>
          <cell r="CD463">
            <v>0</v>
          </cell>
          <cell r="CE463">
            <v>-1129.622789999994</v>
          </cell>
          <cell r="CF463">
            <v>0</v>
          </cell>
          <cell r="CG463">
            <v>-8.160200000000259</v>
          </cell>
          <cell r="CH463">
            <v>-209.53199999999924</v>
          </cell>
          <cell r="CI463">
            <v>-41.881689999999935</v>
          </cell>
          <cell r="CJ463">
            <v>-250.88550000000032</v>
          </cell>
          <cell r="CK463">
            <v>-269.78549999999996</v>
          </cell>
          <cell r="CL463">
            <v>-8.3764999999993961</v>
          </cell>
          <cell r="CM463">
            <v>-254.92199999999866</v>
          </cell>
          <cell r="CN463">
            <v>-86.079400000000078</v>
          </cell>
          <cell r="CO463">
            <v>0</v>
          </cell>
          <cell r="CP463">
            <v>0</v>
          </cell>
          <cell r="CQ463">
            <v>0</v>
          </cell>
          <cell r="CR463">
            <v>-868.76408999999694</v>
          </cell>
          <cell r="CS463">
            <v>0</v>
          </cell>
          <cell r="CT463">
            <v>0</v>
          </cell>
          <cell r="CU463">
            <v>-125.64390000000094</v>
          </cell>
          <cell r="CV463">
            <v>-16.75269000000003</v>
          </cell>
          <cell r="CW463">
            <v>-201.03099999999904</v>
          </cell>
          <cell r="CX463">
            <v>-321.6989999999987</v>
          </cell>
          <cell r="CY463">
            <v>-25.128899999999703</v>
          </cell>
          <cell r="CZ463">
            <v>-155.00379999999859</v>
          </cell>
          <cell r="DA463">
            <v>-23.504800000000046</v>
          </cell>
          <cell r="DB463">
            <v>0</v>
          </cell>
          <cell r="DC463">
            <v>0</v>
          </cell>
          <cell r="DD463">
            <v>0</v>
          </cell>
          <cell r="DE463">
            <v>-870.82699700002559</v>
          </cell>
          <cell r="DF463">
            <v>-24.379900000000021</v>
          </cell>
          <cell r="DG463">
            <v>0</v>
          </cell>
          <cell r="DH463">
            <v>-39.413500000000568</v>
          </cell>
          <cell r="DI463">
            <v>-25.733210000000099</v>
          </cell>
          <cell r="DJ463">
            <v>-268.4020000000055</v>
          </cell>
          <cell r="DK463">
            <v>-200.30919999999969</v>
          </cell>
          <cell r="DL463">
            <v>-50.257299999999304</v>
          </cell>
          <cell r="DM463">
            <v>-153.4403999999995</v>
          </cell>
          <cell r="DN463">
            <v>-50.257764999999836</v>
          </cell>
          <cell r="DO463">
            <v>0</v>
          </cell>
          <cell r="DP463">
            <v>-50.257499999999936</v>
          </cell>
          <cell r="DQ463">
            <v>-8.3762220000000056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-1027.3400000000111</v>
          </cell>
          <cell r="G464">
            <v>-900.16999999999825</v>
          </cell>
          <cell r="H464">
            <v>-642.14999999999418</v>
          </cell>
          <cell r="I464">
            <v>-173.30600000000049</v>
          </cell>
          <cell r="J464">
            <v>-82.52639999999974</v>
          </cell>
          <cell r="K464">
            <v>-62.313300000000027</v>
          </cell>
          <cell r="L464">
            <v>-101.27050000000054</v>
          </cell>
          <cell r="M464">
            <v>-372.3640000000014</v>
          </cell>
          <cell r="N464">
            <v>-327.13699999999881</v>
          </cell>
          <cell r="O464">
            <v>-775.72500000000582</v>
          </cell>
          <cell r="P464">
            <v>-860.70300000000134</v>
          </cell>
          <cell r="Q464">
            <v>-520.98099999999977</v>
          </cell>
          <cell r="R464">
            <v>-6336.2739000000292</v>
          </cell>
          <cell r="S464">
            <v>-840.31299999999464</v>
          </cell>
          <cell r="T464">
            <v>-692.8070000000007</v>
          </cell>
          <cell r="U464">
            <v>-705.64099999999598</v>
          </cell>
          <cell r="V464">
            <v>-268.03999999999905</v>
          </cell>
          <cell r="W464">
            <v>-386.66899999999805</v>
          </cell>
          <cell r="X464">
            <v>-108.89230000000043</v>
          </cell>
          <cell r="Y464">
            <v>-233.87060000000019</v>
          </cell>
          <cell r="Z464">
            <v>-506.60999999999331</v>
          </cell>
          <cell r="AA464">
            <v>-609.20900000000256</v>
          </cell>
          <cell r="AB464">
            <v>-639.84999999999127</v>
          </cell>
          <cell r="AC464">
            <v>-435.56899999999951</v>
          </cell>
          <cell r="AD464">
            <v>-908.80299999999988</v>
          </cell>
          <cell r="AE464">
            <v>-6136.5971999999601</v>
          </cell>
          <cell r="AF464">
            <v>-810.56000000001222</v>
          </cell>
          <cell r="AG464">
            <v>-677.10900000000402</v>
          </cell>
          <cell r="AH464">
            <v>-698.99200000000565</v>
          </cell>
          <cell r="AI464">
            <v>-160.44799999999987</v>
          </cell>
          <cell r="AJ464">
            <v>-502.47300000000178</v>
          </cell>
          <cell r="AK464">
            <v>-50.258199999999988</v>
          </cell>
          <cell r="AL464">
            <v>-638.01599999999962</v>
          </cell>
          <cell r="AM464">
            <v>-403.50700000000506</v>
          </cell>
          <cell r="AN464">
            <v>-605.18500000000131</v>
          </cell>
          <cell r="AO464">
            <v>-730.35800000000017</v>
          </cell>
          <cell r="AP464">
            <v>-317.04799999999886</v>
          </cell>
          <cell r="AQ464">
            <v>-542.64299999999639</v>
          </cell>
          <cell r="AR464">
            <v>-5870.5744999999297</v>
          </cell>
          <cell r="AS464">
            <v>-611.35000000000582</v>
          </cell>
          <cell r="AT464">
            <v>-681.26200000000244</v>
          </cell>
          <cell r="AU464">
            <v>-902.63799999999901</v>
          </cell>
          <cell r="AV464">
            <v>-179.69190000000071</v>
          </cell>
          <cell r="AW464">
            <v>-282.85900000000038</v>
          </cell>
          <cell r="AX464">
            <v>-83.763599999999315</v>
          </cell>
          <cell r="AY464">
            <v>-889.33200000000215</v>
          </cell>
          <cell r="AZ464">
            <v>-164.47000000000116</v>
          </cell>
          <cell r="BA464">
            <v>-482.63499999999476</v>
          </cell>
          <cell r="BB464">
            <v>-769.81399999999849</v>
          </cell>
          <cell r="BC464">
            <v>-209.90299999999843</v>
          </cell>
          <cell r="BD464">
            <v>-612.85599999999977</v>
          </cell>
          <cell r="BE464">
            <v>-5284.3115999999573</v>
          </cell>
          <cell r="BF464">
            <v>-575.41100000000006</v>
          </cell>
          <cell r="BG464">
            <v>-674.37900000000081</v>
          </cell>
          <cell r="BH464">
            <v>-605.57100000000355</v>
          </cell>
          <cell r="BI464">
            <v>-169.30759999999918</v>
          </cell>
          <cell r="BJ464">
            <v>-341.33599999999933</v>
          </cell>
          <cell r="BK464">
            <v>-75.386999999999716</v>
          </cell>
          <cell r="BL464">
            <v>-727.27999999999884</v>
          </cell>
          <cell r="BM464">
            <v>-448.64699999999721</v>
          </cell>
          <cell r="BN464">
            <v>-435.66599999999744</v>
          </cell>
          <cell r="BO464">
            <v>-367.73399999999674</v>
          </cell>
          <cell r="BP464">
            <v>-312.54500000000007</v>
          </cell>
          <cell r="BQ464">
            <v>-551.0480000000025</v>
          </cell>
          <cell r="BR464">
            <v>-5581.9107000000076</v>
          </cell>
          <cell r="BS464">
            <v>-680.2239999999947</v>
          </cell>
          <cell r="BT464">
            <v>-519.5099999999984</v>
          </cell>
          <cell r="BU464">
            <v>-455.96900000000096</v>
          </cell>
          <cell r="BV464">
            <v>-180.89099999999962</v>
          </cell>
          <cell r="BW464">
            <v>-210.44800000000032</v>
          </cell>
          <cell r="BX464">
            <v>-83.763699999999972</v>
          </cell>
          <cell r="BY464">
            <v>-652.92999999999302</v>
          </cell>
          <cell r="BZ464">
            <v>-511.43400000000838</v>
          </cell>
          <cell r="CA464">
            <v>-626.30900000000111</v>
          </cell>
          <cell r="CB464">
            <v>-707.28300000000309</v>
          </cell>
          <cell r="CC464">
            <v>-404.37899999999718</v>
          </cell>
          <cell r="CD464">
            <v>-548.7699999999968</v>
          </cell>
          <cell r="CE464">
            <v>-6303.4780000000028</v>
          </cell>
          <cell r="CF464">
            <v>-940.57600000000093</v>
          </cell>
          <cell r="CG464">
            <v>-409.47500000000218</v>
          </cell>
          <cell r="CH464">
            <v>-466.7190000000046</v>
          </cell>
          <cell r="CI464">
            <v>-339.95000000000073</v>
          </cell>
          <cell r="CJ464">
            <v>-220.33250000000044</v>
          </cell>
          <cell r="CK464">
            <v>-80.453499999999849</v>
          </cell>
          <cell r="CL464">
            <v>-810.45999999999913</v>
          </cell>
          <cell r="CM464">
            <v>-449.3350000000064</v>
          </cell>
          <cell r="CN464">
            <v>-831.75400000000081</v>
          </cell>
          <cell r="CO464">
            <v>-779.90999999999622</v>
          </cell>
          <cell r="CP464">
            <v>-407.48999999999796</v>
          </cell>
          <cell r="CQ464">
            <v>-567.02300000000105</v>
          </cell>
          <cell r="CR464">
            <v>-8003.5053000000771</v>
          </cell>
          <cell r="CS464">
            <v>-1124.7250000000058</v>
          </cell>
          <cell r="CT464">
            <v>-799.71399999999994</v>
          </cell>
          <cell r="CU464">
            <v>-761.13199999999779</v>
          </cell>
          <cell r="CV464">
            <v>-443.94200000000274</v>
          </cell>
          <cell r="CW464">
            <v>-411.72699999999895</v>
          </cell>
          <cell r="CX464">
            <v>-167.52730000000065</v>
          </cell>
          <cell r="CY464">
            <v>-1006.3940000000002</v>
          </cell>
          <cell r="CZ464">
            <v>-690.03100000000268</v>
          </cell>
          <cell r="DA464">
            <v>-764.96700000000419</v>
          </cell>
          <cell r="DB464">
            <v>-787.20499999999447</v>
          </cell>
          <cell r="DC464">
            <v>-280.89100000000326</v>
          </cell>
          <cell r="DD464">
            <v>-765.25</v>
          </cell>
          <cell r="DE464">
            <v>-6622.9895999999717</v>
          </cell>
          <cell r="DF464">
            <v>-918.54000000000087</v>
          </cell>
          <cell r="DG464">
            <v>-648.14600000000064</v>
          </cell>
          <cell r="DH464">
            <v>135.34800000000178</v>
          </cell>
          <cell r="DI464">
            <v>-259.66699999999946</v>
          </cell>
          <cell r="DJ464">
            <v>-335.04799999999886</v>
          </cell>
          <cell r="DK464">
            <v>-134.02160000000003</v>
          </cell>
          <cell r="DL464">
            <v>-963.27400000000489</v>
          </cell>
          <cell r="DM464">
            <v>-988.11000000000058</v>
          </cell>
          <cell r="DN464">
            <v>-673.33000000000175</v>
          </cell>
          <cell r="DO464">
            <v>-815.60000000000582</v>
          </cell>
          <cell r="DP464">
            <v>-354.54300000000148</v>
          </cell>
          <cell r="DQ464">
            <v>-668.05799999999726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-1017.6499999999942</v>
          </cell>
          <cell r="G465">
            <v>-711.61999999999534</v>
          </cell>
          <cell r="H465">
            <v>-1991.8199999999779</v>
          </cell>
          <cell r="I465">
            <v>-970.66000000000349</v>
          </cell>
          <cell r="J465">
            <v>-2638.7800000000279</v>
          </cell>
          <cell r="K465">
            <v>-2474.890000000014</v>
          </cell>
          <cell r="L465">
            <v>-1252.3600000000006</v>
          </cell>
          <cell r="M465">
            <v>-2446.0899999999965</v>
          </cell>
          <cell r="N465">
            <v>-1082.75</v>
          </cell>
          <cell r="O465">
            <v>-506.76999999998952</v>
          </cell>
          <cell r="P465">
            <v>-524.59999999999127</v>
          </cell>
          <cell r="Q465">
            <v>726.11999999999534</v>
          </cell>
          <cell r="R465">
            <v>-18097.021000000183</v>
          </cell>
          <cell r="S465">
            <v>-609.04999999998836</v>
          </cell>
          <cell r="T465">
            <v>-267.71499999999651</v>
          </cell>
          <cell r="U465">
            <v>-1765.6499999999942</v>
          </cell>
          <cell r="V465">
            <v>-1023.3360000000102</v>
          </cell>
          <cell r="W465">
            <v>-2776.6200000001118</v>
          </cell>
          <cell r="X465">
            <v>-3210</v>
          </cell>
          <cell r="Y465">
            <v>-2070.5699999999779</v>
          </cell>
          <cell r="Z465">
            <v>-2962.8700000000536</v>
          </cell>
          <cell r="AA465">
            <v>-1168.5599999999977</v>
          </cell>
          <cell r="AB465">
            <v>-934.56999999999243</v>
          </cell>
          <cell r="AC465">
            <v>-533</v>
          </cell>
          <cell r="AD465">
            <v>-775.07999999998719</v>
          </cell>
          <cell r="AE465">
            <v>-15914.552000000374</v>
          </cell>
          <cell r="AF465">
            <v>-802.10899999999674</v>
          </cell>
          <cell r="AG465">
            <v>-342.40799999999945</v>
          </cell>
          <cell r="AH465">
            <v>-1515.070000000007</v>
          </cell>
          <cell r="AI465">
            <v>-542.88499999999476</v>
          </cell>
          <cell r="AJ465">
            <v>-2515.7600000000093</v>
          </cell>
          <cell r="AK465">
            <v>-2246.2999999999884</v>
          </cell>
          <cell r="AL465">
            <v>-2280.0899999999965</v>
          </cell>
          <cell r="AM465">
            <v>-3041.8700000000536</v>
          </cell>
          <cell r="AN465">
            <v>-1162.5900000000256</v>
          </cell>
          <cell r="AO465">
            <v>-516.48000000001048</v>
          </cell>
          <cell r="AP465">
            <v>-454.78499999999985</v>
          </cell>
          <cell r="AQ465">
            <v>-494.20500000000175</v>
          </cell>
          <cell r="AR465">
            <v>-14654.662000000011</v>
          </cell>
          <cell r="AS465">
            <v>-402.05600000000413</v>
          </cell>
          <cell r="AT465">
            <v>-452.33000000000175</v>
          </cell>
          <cell r="AU465">
            <v>-1621.4800000000105</v>
          </cell>
          <cell r="AV465">
            <v>-615.05899999999383</v>
          </cell>
          <cell r="AW465">
            <v>-2572.9700000000303</v>
          </cell>
          <cell r="AX465">
            <v>-1866.4100000000035</v>
          </cell>
          <cell r="AY465">
            <v>-1536.2200000000012</v>
          </cell>
          <cell r="AZ465">
            <v>-3320.7599999999511</v>
          </cell>
          <cell r="BA465">
            <v>-892.54999999998836</v>
          </cell>
          <cell r="BB465">
            <v>-640.64499999998952</v>
          </cell>
          <cell r="BC465">
            <v>-410.72999999999956</v>
          </cell>
          <cell r="BD465">
            <v>-323.4519999999975</v>
          </cell>
          <cell r="BE465">
            <v>-13175.997000000207</v>
          </cell>
          <cell r="BF465">
            <v>-422.48800000000483</v>
          </cell>
          <cell r="BG465">
            <v>-602.5</v>
          </cell>
          <cell r="BH465">
            <v>-1637.6100000000151</v>
          </cell>
          <cell r="BI465">
            <v>572.43000000000029</v>
          </cell>
          <cell r="BJ465">
            <v>-2180.960000000021</v>
          </cell>
          <cell r="BK465">
            <v>-1667.8899999999849</v>
          </cell>
          <cell r="BL465">
            <v>-1472.5</v>
          </cell>
          <cell r="BM465">
            <v>-2967.5800000000163</v>
          </cell>
          <cell r="BN465">
            <v>-996.47000000000116</v>
          </cell>
          <cell r="BO465">
            <v>-803.58499999999185</v>
          </cell>
          <cell r="BP465">
            <v>-400.34000000000015</v>
          </cell>
          <cell r="BQ465">
            <v>-596.50400000000081</v>
          </cell>
          <cell r="BR465">
            <v>-12475.410000000149</v>
          </cell>
          <cell r="BS465">
            <v>-372.74200000000201</v>
          </cell>
          <cell r="BT465">
            <v>-600.81000000001222</v>
          </cell>
          <cell r="BU465">
            <v>-1322.0800000000017</v>
          </cell>
          <cell r="BV465">
            <v>-711.13699999999517</v>
          </cell>
          <cell r="BW465">
            <v>-2116.9500000000116</v>
          </cell>
          <cell r="BX465">
            <v>-860.93999999998778</v>
          </cell>
          <cell r="BY465">
            <v>-1505.179999999993</v>
          </cell>
          <cell r="BZ465">
            <v>-2670.7200000000303</v>
          </cell>
          <cell r="CA465">
            <v>-872.69000000000233</v>
          </cell>
          <cell r="CB465">
            <v>-670.1200000000099</v>
          </cell>
          <cell r="CC465">
            <v>-294.45899999999892</v>
          </cell>
          <cell r="CD465">
            <v>-477.58199999999852</v>
          </cell>
          <cell r="CE465">
            <v>-12453.529999999795</v>
          </cell>
          <cell r="CF465">
            <v>-310.69999999999709</v>
          </cell>
          <cell r="CG465">
            <v>-370.29300000000512</v>
          </cell>
          <cell r="CH465">
            <v>-1416.4499999999825</v>
          </cell>
          <cell r="CI465">
            <v>-943.1299999999901</v>
          </cell>
          <cell r="CJ465">
            <v>-2232.4400000000023</v>
          </cell>
          <cell r="CK465">
            <v>-886.25999999999476</v>
          </cell>
          <cell r="CL465">
            <v>-1474.4100000000035</v>
          </cell>
          <cell r="CM465">
            <v>-2643</v>
          </cell>
          <cell r="CN465">
            <v>-676.16000000000349</v>
          </cell>
          <cell r="CO465">
            <v>-690.12600000000384</v>
          </cell>
          <cell r="CP465">
            <v>-324.18500000000131</v>
          </cell>
          <cell r="CQ465">
            <v>-486.3760000000002</v>
          </cell>
          <cell r="CR465">
            <v>-12103.240000000224</v>
          </cell>
          <cell r="CS465">
            <v>-418.84000000000378</v>
          </cell>
          <cell r="CT465">
            <v>-322.73199999999997</v>
          </cell>
          <cell r="CU465">
            <v>-1304.5299999999988</v>
          </cell>
          <cell r="CV465">
            <v>-812.01000000000931</v>
          </cell>
          <cell r="CW465">
            <v>-2089.9000000000233</v>
          </cell>
          <cell r="CX465">
            <v>-1053.5</v>
          </cell>
          <cell r="CY465">
            <v>-1227.3399999999965</v>
          </cell>
          <cell r="CZ465">
            <v>-2340.0300000000279</v>
          </cell>
          <cell r="DA465">
            <v>-766.1200000000099</v>
          </cell>
          <cell r="DB465">
            <v>-667.07499999999709</v>
          </cell>
          <cell r="DC465">
            <v>-705.51599999999598</v>
          </cell>
          <cell r="DD465">
            <v>-395.64699999999721</v>
          </cell>
          <cell r="DE465">
            <v>-5146.38300000038</v>
          </cell>
          <cell r="DF465">
            <v>-402.84600000000501</v>
          </cell>
          <cell r="DG465">
            <v>-175.89800000000105</v>
          </cell>
          <cell r="DH465">
            <v>4724.6280000000042</v>
          </cell>
          <cell r="DI465">
            <v>-930.99000000000524</v>
          </cell>
          <cell r="DJ465">
            <v>-2078</v>
          </cell>
          <cell r="DK465">
            <v>-911.95600000000559</v>
          </cell>
          <cell r="DL465">
            <v>-995.69599999999627</v>
          </cell>
          <cell r="DM465">
            <v>-2456.2599999999802</v>
          </cell>
          <cell r="DN465">
            <v>-793.2549999999901</v>
          </cell>
          <cell r="DO465">
            <v>-485.83199999999852</v>
          </cell>
          <cell r="DP465">
            <v>-335.0570000000007</v>
          </cell>
          <cell r="DQ465">
            <v>-305.22099999999773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-517.90200000000186</v>
          </cell>
          <cell r="G466">
            <v>-487.08200000000943</v>
          </cell>
          <cell r="H466">
            <v>-321.68873999999778</v>
          </cell>
          <cell r="I466">
            <v>-167.35630000000037</v>
          </cell>
          <cell r="J466">
            <v>-137.31450000000041</v>
          </cell>
          <cell r="K466">
            <v>-33.010299999999916</v>
          </cell>
          <cell r="L466">
            <v>-4.1268450000000003</v>
          </cell>
          <cell r="M466">
            <v>-105.4713699999993</v>
          </cell>
          <cell r="N466">
            <v>-115.75388000000021</v>
          </cell>
          <cell r="O466">
            <v>-308.734800000002</v>
          </cell>
          <cell r="P466">
            <v>-385.78049399999873</v>
          </cell>
          <cell r="Q466">
            <v>-349.03257999999914</v>
          </cell>
          <cell r="R466">
            <v>-2932.695859999978</v>
          </cell>
          <cell r="S466">
            <v>-481.54007999999885</v>
          </cell>
          <cell r="T466">
            <v>-362.02019999999902</v>
          </cell>
          <cell r="U466">
            <v>-221.04305999999633</v>
          </cell>
          <cell r="V466">
            <v>-184.21599999999853</v>
          </cell>
          <cell r="W466">
            <v>-124.5059999999994</v>
          </cell>
          <cell r="X466">
            <v>-83.763300000000527</v>
          </cell>
          <cell r="Y466">
            <v>-16.752550000000042</v>
          </cell>
          <cell r="Z466">
            <v>-165.26699999999983</v>
          </cell>
          <cell r="AA466">
            <v>-258.59100000000035</v>
          </cell>
          <cell r="AB466">
            <v>-173.42966999999408</v>
          </cell>
          <cell r="AC466">
            <v>-313.78900000000067</v>
          </cell>
          <cell r="AD466">
            <v>-547.77799999999843</v>
          </cell>
          <cell r="AE466">
            <v>-3052.002761999931</v>
          </cell>
          <cell r="AF466">
            <v>-652.80455000000075</v>
          </cell>
          <cell r="AG466">
            <v>-472.63229999999749</v>
          </cell>
          <cell r="AH466">
            <v>-355.76575999999477</v>
          </cell>
          <cell r="AI466">
            <v>-150.74029999999948</v>
          </cell>
          <cell r="AJ466">
            <v>-313.4910000000018</v>
          </cell>
          <cell r="AK466">
            <v>-61.395999999999731</v>
          </cell>
          <cell r="AL466">
            <v>-42.391200000000026</v>
          </cell>
          <cell r="AM466">
            <v>-150.05199999999968</v>
          </cell>
          <cell r="AN466">
            <v>-134.82260000000042</v>
          </cell>
          <cell r="AO466">
            <v>-200.37263000000166</v>
          </cell>
          <cell r="AP466">
            <v>-224.15342199999577</v>
          </cell>
          <cell r="AQ466">
            <v>-293.38099999999758</v>
          </cell>
          <cell r="AR466">
            <v>-3293.7942399999883</v>
          </cell>
          <cell r="AS466">
            <v>-458.95700000000215</v>
          </cell>
          <cell r="AT466">
            <v>-530.78200000000652</v>
          </cell>
          <cell r="AU466">
            <v>-358.55298000000039</v>
          </cell>
          <cell r="AV466">
            <v>-137.67400000000089</v>
          </cell>
          <cell r="AW466">
            <v>-204.41500000000087</v>
          </cell>
          <cell r="AX466">
            <v>-119.52340000000004</v>
          </cell>
          <cell r="AY466">
            <v>-88.768370000000004</v>
          </cell>
          <cell r="AZ466">
            <v>-335.59923000000344</v>
          </cell>
          <cell r="BA466">
            <v>-225.59024000000136</v>
          </cell>
          <cell r="BB466">
            <v>-200.85613000000012</v>
          </cell>
          <cell r="BC466">
            <v>-260.8130000000001</v>
          </cell>
          <cell r="BD466">
            <v>-372.26289000000179</v>
          </cell>
          <cell r="BE466">
            <v>-3566.3663959999976</v>
          </cell>
          <cell r="BF466">
            <v>-493.37918999999238</v>
          </cell>
          <cell r="BG466">
            <v>-555.07267000000138</v>
          </cell>
          <cell r="BH466">
            <v>-448.22223999999551</v>
          </cell>
          <cell r="BI466">
            <v>-161.42799999999988</v>
          </cell>
          <cell r="BJ466">
            <v>-187.37877000000117</v>
          </cell>
          <cell r="BK466">
            <v>-188.8370560000003</v>
          </cell>
          <cell r="BL466">
            <v>-122.4995600000002</v>
          </cell>
          <cell r="BM466">
            <v>-144.20579999999973</v>
          </cell>
          <cell r="BN466">
            <v>-362.21572999999989</v>
          </cell>
          <cell r="BO466">
            <v>-258.42737999999918</v>
          </cell>
          <cell r="BP466">
            <v>-198.70800000000054</v>
          </cell>
          <cell r="BQ466">
            <v>-445.99200000000565</v>
          </cell>
          <cell r="BR466">
            <v>-3511.3103160000173</v>
          </cell>
          <cell r="BS466">
            <v>-762.14854999999807</v>
          </cell>
          <cell r="BT466">
            <v>-406.17531999999483</v>
          </cell>
          <cell r="BU466">
            <v>-325.61964999999691</v>
          </cell>
          <cell r="BV466">
            <v>-9.6049999999995634</v>
          </cell>
          <cell r="BW466">
            <v>-230.07469799999853</v>
          </cell>
          <cell r="BX466">
            <v>-109.18539999999985</v>
          </cell>
          <cell r="BY466">
            <v>-211.00520000000051</v>
          </cell>
          <cell r="BZ466">
            <v>-147.31499999999869</v>
          </cell>
          <cell r="CA466">
            <v>-293.77498000000014</v>
          </cell>
          <cell r="CB466">
            <v>-298.43399999999747</v>
          </cell>
          <cell r="CC466">
            <v>-200.92413800000213</v>
          </cell>
          <cell r="CD466">
            <v>-517.04838000000018</v>
          </cell>
          <cell r="CE466">
            <v>-3586.4580150000402</v>
          </cell>
          <cell r="CF466">
            <v>-446.24342000000615</v>
          </cell>
          <cell r="CG466">
            <v>-358.68123999999807</v>
          </cell>
          <cell r="CH466">
            <v>-372.48175000000629</v>
          </cell>
          <cell r="CI466">
            <v>-185.11599999999817</v>
          </cell>
          <cell r="CJ466">
            <v>-217.56575100000009</v>
          </cell>
          <cell r="CK466">
            <v>-146.98309400000016</v>
          </cell>
          <cell r="CL466">
            <v>-60.759210000000166</v>
          </cell>
          <cell r="CM466">
            <v>-230.51919999999882</v>
          </cell>
          <cell r="CN466">
            <v>-428.94635000000198</v>
          </cell>
          <cell r="CO466">
            <v>-261.01299999999901</v>
          </cell>
          <cell r="CP466">
            <v>-309.92599999999948</v>
          </cell>
          <cell r="CQ466">
            <v>-568.22299999999814</v>
          </cell>
          <cell r="CR466">
            <v>-4063.9487400000799</v>
          </cell>
          <cell r="CS466">
            <v>-497.64925000000949</v>
          </cell>
          <cell r="CT466">
            <v>-509.90199999999459</v>
          </cell>
          <cell r="CU466">
            <v>-342.90140999999858</v>
          </cell>
          <cell r="CV466">
            <v>-339.44599999999991</v>
          </cell>
          <cell r="CW466">
            <v>-213.3640000000014</v>
          </cell>
          <cell r="CX466">
            <v>-146.61099999999988</v>
          </cell>
          <cell r="CY466">
            <v>-221.44633000000067</v>
          </cell>
          <cell r="CZ466">
            <v>-231.01610000000437</v>
          </cell>
          <cell r="DA466">
            <v>-378.29065000000264</v>
          </cell>
          <cell r="DB466">
            <v>-333.49200000000201</v>
          </cell>
          <cell r="DC466">
            <v>-271.54100000000108</v>
          </cell>
          <cell r="DD466">
            <v>-578.28899999999703</v>
          </cell>
          <cell r="DE466">
            <v>-2882.7694439999759</v>
          </cell>
          <cell r="DF466">
            <v>-545.28858000000037</v>
          </cell>
          <cell r="DG466">
            <v>-354.96099999999933</v>
          </cell>
          <cell r="DH466">
            <v>251.70428999999785</v>
          </cell>
          <cell r="DI466">
            <v>-246.60300000000097</v>
          </cell>
          <cell r="DJ466">
            <v>-223.98999999999796</v>
          </cell>
          <cell r="DK466">
            <v>-118.86579999999958</v>
          </cell>
          <cell r="DL466">
            <v>-177.27336000000105</v>
          </cell>
          <cell r="DM466">
            <v>-75.840099999997619</v>
          </cell>
          <cell r="DN466">
            <v>-306.91900000000169</v>
          </cell>
          <cell r="DO466">
            <v>-369.51845999999932</v>
          </cell>
          <cell r="DP466">
            <v>-345.36640400000033</v>
          </cell>
          <cell r="DQ466">
            <v>-369.84803000000102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-18.95799999999997</v>
          </cell>
          <cell r="G467">
            <v>-8.3436599999999999</v>
          </cell>
          <cell r="H467">
            <v>-11.98090000000002</v>
          </cell>
          <cell r="I467">
            <v>0</v>
          </cell>
          <cell r="J467">
            <v>0</v>
          </cell>
          <cell r="K467">
            <v>0</v>
          </cell>
          <cell r="L467">
            <v>6.0783099999999877</v>
          </cell>
          <cell r="M467">
            <v>-4.108600000000024</v>
          </cell>
          <cell r="N467">
            <v>-3.2777100000000132</v>
          </cell>
          <cell r="O467">
            <v>-8.8728299999999649</v>
          </cell>
          <cell r="P467">
            <v>-9.5565799999999967</v>
          </cell>
          <cell r="Q467">
            <v>-1.1943999999999733</v>
          </cell>
          <cell r="R467">
            <v>-107.35642000000007</v>
          </cell>
          <cell r="S467">
            <v>-19.030269999999973</v>
          </cell>
          <cell r="T467">
            <v>-8.6460600000000341</v>
          </cell>
          <cell r="U467">
            <v>-5.6482499999999618</v>
          </cell>
          <cell r="V467">
            <v>0</v>
          </cell>
          <cell r="W467">
            <v>-2.3253500000000003</v>
          </cell>
          <cell r="X467">
            <v>0</v>
          </cell>
          <cell r="Y467">
            <v>-9.4393000000000029</v>
          </cell>
          <cell r="Z467">
            <v>-19.433100000000195</v>
          </cell>
          <cell r="AA467">
            <v>-9.8434999999999491</v>
          </cell>
          <cell r="AB467">
            <v>-8.873260000000073</v>
          </cell>
          <cell r="AC467">
            <v>-7.241500000000002</v>
          </cell>
          <cell r="AD467">
            <v>-16.875830000000065</v>
          </cell>
          <cell r="AE467">
            <v>-61.288939999999457</v>
          </cell>
          <cell r="AF467">
            <v>-6.964460000000031</v>
          </cell>
          <cell r="AG467">
            <v>-12.341769999999997</v>
          </cell>
          <cell r="AH467">
            <v>-7.4988999999999351</v>
          </cell>
          <cell r="AI467">
            <v>0</v>
          </cell>
          <cell r="AJ467">
            <v>0</v>
          </cell>
          <cell r="AK467">
            <v>0</v>
          </cell>
          <cell r="AL467">
            <v>-6.6264999999999645</v>
          </cell>
          <cell r="AM467">
            <v>0</v>
          </cell>
          <cell r="AN467">
            <v>-17.370150000000024</v>
          </cell>
          <cell r="AO467">
            <v>-3.2793000000000347</v>
          </cell>
          <cell r="AP467">
            <v>0</v>
          </cell>
          <cell r="AQ467">
            <v>-7.2078599999999824</v>
          </cell>
          <cell r="AR467">
            <v>-72.502237000000605</v>
          </cell>
          <cell r="AS467">
            <v>-3.5</v>
          </cell>
          <cell r="AT467">
            <v>-15.531479999999988</v>
          </cell>
          <cell r="AU467">
            <v>-1.4744000000000597</v>
          </cell>
          <cell r="AV467">
            <v>-1.0812050000000042</v>
          </cell>
          <cell r="AW467">
            <v>-9.351705999999993</v>
          </cell>
          <cell r="AX467">
            <v>0</v>
          </cell>
          <cell r="AY467">
            <v>-16.116820000000075</v>
          </cell>
          <cell r="AZ467">
            <v>-3.1920199999999568</v>
          </cell>
          <cell r="BA467">
            <v>-11.932989999999961</v>
          </cell>
          <cell r="BB467">
            <v>-5.709769999999935</v>
          </cell>
          <cell r="BC467">
            <v>-0.11284599999999045</v>
          </cell>
          <cell r="BD467">
            <v>-4.4990000000000236</v>
          </cell>
          <cell r="BE467">
            <v>-66.205789999999979</v>
          </cell>
          <cell r="BF467">
            <v>-13.270879999999977</v>
          </cell>
          <cell r="BG467">
            <v>-17.459600000000023</v>
          </cell>
          <cell r="BH467">
            <v>-9.3600999999999885</v>
          </cell>
          <cell r="BI467">
            <v>0</v>
          </cell>
          <cell r="BJ467">
            <v>0</v>
          </cell>
          <cell r="BK467">
            <v>0</v>
          </cell>
          <cell r="BL467">
            <v>-4.3944999999999936</v>
          </cell>
          <cell r="BM467">
            <v>-1.1397999999999229</v>
          </cell>
          <cell r="BN467">
            <v>-13.409329999999954</v>
          </cell>
          <cell r="BO467">
            <v>-3.8522100000000137</v>
          </cell>
          <cell r="BP467">
            <v>-0.8954700000000031</v>
          </cell>
          <cell r="BQ467">
            <v>-2.4239000000000033</v>
          </cell>
          <cell r="BR467">
            <v>-43.906885999999758</v>
          </cell>
          <cell r="BS467">
            <v>0</v>
          </cell>
          <cell r="BT467">
            <v>-9.2600699999999847</v>
          </cell>
          <cell r="BU467">
            <v>-3.787620000000004</v>
          </cell>
          <cell r="BV467">
            <v>0</v>
          </cell>
          <cell r="BW467">
            <v>-0.85316600000000165</v>
          </cell>
          <cell r="BX467">
            <v>0</v>
          </cell>
          <cell r="BY467">
            <v>-12.346749999999929</v>
          </cell>
          <cell r="BZ467">
            <v>-9.4508599999999205</v>
          </cell>
          <cell r="CA467">
            <v>-1.3572399999999902</v>
          </cell>
          <cell r="CB467">
            <v>-5.2672299999999836</v>
          </cell>
          <cell r="CC467">
            <v>0</v>
          </cell>
          <cell r="CD467">
            <v>-1.5839500000000157</v>
          </cell>
          <cell r="CE467">
            <v>-92.721395999999004</v>
          </cell>
          <cell r="CF467">
            <v>-11.749429999999961</v>
          </cell>
          <cell r="CG467">
            <v>-2.2856600000000071</v>
          </cell>
          <cell r="CH467">
            <v>-11.08949999999993</v>
          </cell>
          <cell r="CI467">
            <v>-3.5</v>
          </cell>
          <cell r="CJ467">
            <v>-1.7176760000000115</v>
          </cell>
          <cell r="CK467">
            <v>0</v>
          </cell>
          <cell r="CL467">
            <v>-22.542739999999981</v>
          </cell>
          <cell r="CM467">
            <v>-8.5500000000001819</v>
          </cell>
          <cell r="CN467">
            <v>-19.171559999999999</v>
          </cell>
          <cell r="CO467">
            <v>0</v>
          </cell>
          <cell r="CP467">
            <v>0</v>
          </cell>
          <cell r="CQ467">
            <v>-12.114829999999984</v>
          </cell>
          <cell r="CR467">
            <v>-89.661189999999806</v>
          </cell>
          <cell r="CS467">
            <v>-6.3275499999999738</v>
          </cell>
          <cell r="CT467">
            <v>-5.6804500000000075</v>
          </cell>
          <cell r="CU467">
            <v>-11.541799999999967</v>
          </cell>
          <cell r="CV467">
            <v>-10.459849999999996</v>
          </cell>
          <cell r="CW467">
            <v>-1.2704999999999984</v>
          </cell>
          <cell r="CX467">
            <v>0</v>
          </cell>
          <cell r="CY467">
            <v>-15.085249999999974</v>
          </cell>
          <cell r="CZ467">
            <v>-21.394600000000082</v>
          </cell>
          <cell r="DA467">
            <v>-9.3215099999999893</v>
          </cell>
          <cell r="DB467">
            <v>1.1081399999999917</v>
          </cell>
          <cell r="DC467">
            <v>-3.4189599999999984</v>
          </cell>
          <cell r="DD467">
            <v>-6.2688600000000179</v>
          </cell>
          <cell r="DE467">
            <v>-93.212140000001455</v>
          </cell>
          <cell r="DF467">
            <v>-5.4258699999999749</v>
          </cell>
          <cell r="DG467">
            <v>0</v>
          </cell>
          <cell r="DH467">
            <v>0</v>
          </cell>
          <cell r="DI467">
            <v>-3.5</v>
          </cell>
          <cell r="DJ467">
            <v>0</v>
          </cell>
          <cell r="DK467">
            <v>0</v>
          </cell>
          <cell r="DL467">
            <v>-11.460569999999962</v>
          </cell>
          <cell r="DM467">
            <v>-35.104599999999891</v>
          </cell>
          <cell r="DN467">
            <v>-7.1866999999999734</v>
          </cell>
          <cell r="DO467">
            <v>-12.42351999999994</v>
          </cell>
          <cell r="DP467">
            <v>-11.561149999999998</v>
          </cell>
          <cell r="DQ467">
            <v>-6.5497300000000678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1">
          <cell r="F471">
            <v>-2654.4112000000314</v>
          </cell>
          <cell r="G471">
            <v>-2148.4796600000118</v>
          </cell>
          <cell r="H471">
            <v>-3180.3566399999545</v>
          </cell>
          <cell r="I471">
            <v>-1327.8276100000076</v>
          </cell>
          <cell r="J471">
            <v>-3239.3925000000745</v>
          </cell>
          <cell r="K471">
            <v>-2962.4895000000251</v>
          </cell>
          <cell r="L471">
            <v>-1391.1951349999872</v>
          </cell>
          <cell r="M471">
            <v>-3052.5666700000293</v>
          </cell>
          <cell r="N471">
            <v>-1584.0636900000391</v>
          </cell>
          <cell r="O471">
            <v>-1608.3553099999845</v>
          </cell>
          <cell r="P471">
            <v>-1813.6508739999845</v>
          </cell>
          <cell r="Q471">
            <v>15.149320000025909</v>
          </cell>
          <cell r="R471">
            <v>-28828.776629999746</v>
          </cell>
          <cell r="S471">
            <v>-1975.0623499999056</v>
          </cell>
          <cell r="T471">
            <v>-1331.5115599999845</v>
          </cell>
          <cell r="U471">
            <v>-2806.8755099999253</v>
          </cell>
          <cell r="V471">
            <v>-1534.2262400000036</v>
          </cell>
          <cell r="W471">
            <v>-3681.4633500002092</v>
          </cell>
          <cell r="X471">
            <v>-3807.6845999999787</v>
          </cell>
          <cell r="Y471">
            <v>-2364.1377899999788</v>
          </cell>
          <cell r="Z471">
            <v>-3846.8357000000542</v>
          </cell>
          <cell r="AA471">
            <v>-2129.9667400000035</v>
          </cell>
          <cell r="AB471">
            <v>-1798.604159999988</v>
          </cell>
          <cell r="AC471">
            <v>-1297.9758000000002</v>
          </cell>
          <cell r="AD471">
            <v>-2254.4328299999761</v>
          </cell>
          <cell r="AE471">
            <v>-26121.104314740747</v>
          </cell>
          <cell r="AF471">
            <v>-2289.9981497400731</v>
          </cell>
          <cell r="AG471">
            <v>-1526.9976200000092</v>
          </cell>
          <cell r="AH471">
            <v>-2710.7297600000747</v>
          </cell>
          <cell r="AI471">
            <v>-854.07329999999638</v>
          </cell>
          <cell r="AJ471">
            <v>-3473.4883999999147</v>
          </cell>
          <cell r="AK471">
            <v>-2587.1281000000017</v>
          </cell>
          <cell r="AL471">
            <v>-3020.014599999995</v>
          </cell>
          <cell r="AM471">
            <v>-3775.532300000079</v>
          </cell>
          <cell r="AN471">
            <v>-2074.0998500000278</v>
          </cell>
          <cell r="AO471">
            <v>-1450.4899300000106</v>
          </cell>
          <cell r="AP471">
            <v>-1004.3628849999877</v>
          </cell>
          <cell r="AQ471">
            <v>-1354.1894199999952</v>
          </cell>
          <cell r="AR471">
            <v>-25115.125992000103</v>
          </cell>
          <cell r="AS471">
            <v>-1484.2393450000091</v>
          </cell>
          <cell r="AT471">
            <v>-1688.2815800000099</v>
          </cell>
          <cell r="AU471">
            <v>-3059.9347799999523</v>
          </cell>
          <cell r="AV471">
            <v>-983.7639049999998</v>
          </cell>
          <cell r="AW471">
            <v>-3334.2591060001869</v>
          </cell>
          <cell r="AX471">
            <v>-2409.515000000014</v>
          </cell>
          <cell r="AY471">
            <v>-2572.3186599999608</v>
          </cell>
          <cell r="AZ471">
            <v>-4048.546949999989</v>
          </cell>
          <cell r="BA471">
            <v>-1722.6130299999495</v>
          </cell>
          <cell r="BB471">
            <v>-1617.0248999999894</v>
          </cell>
          <cell r="BC471">
            <v>-881.5588459999999</v>
          </cell>
          <cell r="BD471">
            <v>-1313.0698899999988</v>
          </cell>
          <cell r="BE471">
            <v>-23042.610176000278</v>
          </cell>
          <cell r="BF471">
            <v>-1504.5490699999937</v>
          </cell>
          <cell r="BG471">
            <v>-1866.1643700000132</v>
          </cell>
          <cell r="BH471">
            <v>-2875.2073400000227</v>
          </cell>
          <cell r="BI471">
            <v>233.3180699999939</v>
          </cell>
          <cell r="BJ471">
            <v>-2959.9772700000321</v>
          </cell>
          <cell r="BK471">
            <v>-2105.238056000002</v>
          </cell>
          <cell r="BL471">
            <v>-2349.3939599999867</v>
          </cell>
          <cell r="BM471">
            <v>-3759.9456000000355</v>
          </cell>
          <cell r="BN471">
            <v>-1905.0212799999863</v>
          </cell>
          <cell r="BO471">
            <v>-1433.5985899999796</v>
          </cell>
          <cell r="BP471">
            <v>-920.86480999999185</v>
          </cell>
          <cell r="BQ471">
            <v>-1595.9678999999887</v>
          </cell>
          <cell r="BR471">
            <v>-22351.920722000301</v>
          </cell>
          <cell r="BS471">
            <v>-1815.1145499999984</v>
          </cell>
          <cell r="BT471">
            <v>-1544.1313900000241</v>
          </cell>
          <cell r="BU471">
            <v>-2190.3852699999989</v>
          </cell>
          <cell r="BV471">
            <v>-901.63299999998708</v>
          </cell>
          <cell r="BW471">
            <v>-2742.5551640000194</v>
          </cell>
          <cell r="BX471">
            <v>-1246.667100000006</v>
          </cell>
          <cell r="BY471">
            <v>-2398.2144499999704</v>
          </cell>
          <cell r="BZ471">
            <v>-3517.8510600000154</v>
          </cell>
          <cell r="CA471">
            <v>-1852.7654799999727</v>
          </cell>
          <cell r="CB471">
            <v>-1681.1042300000263</v>
          </cell>
          <cell r="CC471">
            <v>-916.51469799999904</v>
          </cell>
          <cell r="CD471">
            <v>-1544.984329999992</v>
          </cell>
          <cell r="CE471">
            <v>-23565.810200999491</v>
          </cell>
          <cell r="CF471">
            <v>-1709.2688500000222</v>
          </cell>
          <cell r="CG471">
            <v>-1148.8950999999943</v>
          </cell>
          <cell r="CH471">
            <v>-2476.27224999998</v>
          </cell>
          <cell r="CI471">
            <v>-1513.5776899999764</v>
          </cell>
          <cell r="CJ471">
            <v>-2922.9414269999252</v>
          </cell>
          <cell r="CK471">
            <v>-1383.4820939999918</v>
          </cell>
          <cell r="CL471">
            <v>-2376.5484500000312</v>
          </cell>
          <cell r="CM471">
            <v>-3586.3261999999522</v>
          </cell>
          <cell r="CN471">
            <v>-2042.1113100000075</v>
          </cell>
          <cell r="CO471">
            <v>-1731.0490000000282</v>
          </cell>
          <cell r="CP471">
            <v>-1041.6010000000097</v>
          </cell>
          <cell r="CQ471">
            <v>-1633.7368299999944</v>
          </cell>
          <cell r="CR471">
            <v>-25129.119320000056</v>
          </cell>
          <cell r="CS471">
            <v>-2047.5418000000063</v>
          </cell>
          <cell r="CT471">
            <v>-1638.028449999998</v>
          </cell>
          <cell r="CU471">
            <v>-2545.7491100000043</v>
          </cell>
          <cell r="CV471">
            <v>-1622.6105399999942</v>
          </cell>
          <cell r="CW471">
            <v>-2917.2925000000396</v>
          </cell>
          <cell r="CX471">
            <v>-1689.3373000000138</v>
          </cell>
          <cell r="CY471">
            <v>-2495.3944799999881</v>
          </cell>
          <cell r="CZ471">
            <v>-3437.4755000000587</v>
          </cell>
          <cell r="DA471">
            <v>-1942.2039600000135</v>
          </cell>
          <cell r="DB471">
            <v>-1786.6638600000006</v>
          </cell>
          <cell r="DC471">
            <v>-1261.3669599999994</v>
          </cell>
          <cell r="DD471">
            <v>-1745.4548599999689</v>
          </cell>
          <cell r="DE471">
            <v>-15616.18118100008</v>
          </cell>
          <cell r="DF471">
            <v>-1896.480349999998</v>
          </cell>
          <cell r="DG471">
            <v>-1179.0049999999901</v>
          </cell>
          <cell r="DH471">
            <v>5072.2667900000088</v>
          </cell>
          <cell r="DI471">
            <v>-1466.493209999986</v>
          </cell>
          <cell r="DJ471">
            <v>-2905.4400000000023</v>
          </cell>
          <cell r="DK471">
            <v>-1365.1526000000013</v>
          </cell>
          <cell r="DL471">
            <v>-2197.9612299999862</v>
          </cell>
          <cell r="DM471">
            <v>-3708.7550999999512</v>
          </cell>
          <cell r="DN471">
            <v>-1830.9484650000231</v>
          </cell>
          <cell r="DO471">
            <v>-1683.373980000033</v>
          </cell>
          <cell r="DP471">
            <v>-1096.7850539999927</v>
          </cell>
          <cell r="DQ471">
            <v>-1358.0529819999792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3">
          <cell r="F473">
            <v>3669.5887999999104</v>
          </cell>
          <cell r="G473">
            <v>3767.5203400000464</v>
          </cell>
          <cell r="H473">
            <v>3143.6433600001037</v>
          </cell>
          <cell r="I473">
            <v>4792.1723899999633</v>
          </cell>
          <cell r="J473">
            <v>3084.6074999999255</v>
          </cell>
          <cell r="K473">
            <v>3157.5104999998584</v>
          </cell>
          <cell r="L473">
            <v>4932.8048649999546</v>
          </cell>
          <cell r="M473">
            <v>3271.4333299999125</v>
          </cell>
          <cell r="N473">
            <v>4535.9363100000191</v>
          </cell>
          <cell r="O473">
            <v>4715.6446900001029</v>
          </cell>
          <cell r="P473">
            <v>4306.3491260000737</v>
          </cell>
          <cell r="Q473">
            <v>6339.1493199999677</v>
          </cell>
          <cell r="R473">
            <v>45631.223369998857</v>
          </cell>
          <cell r="S473">
            <v>4348.9376500000944</v>
          </cell>
          <cell r="T473">
            <v>4380.4884399999864</v>
          </cell>
          <cell r="U473">
            <v>3517.1244900000747</v>
          </cell>
          <cell r="V473">
            <v>4585.773760000011</v>
          </cell>
          <cell r="W473">
            <v>2642.5366499999072</v>
          </cell>
          <cell r="X473">
            <v>2312.3154000000795</v>
          </cell>
          <cell r="Y473">
            <v>3959.8622099999338</v>
          </cell>
          <cell r="Z473">
            <v>2477.1642999998294</v>
          </cell>
          <cell r="AA473">
            <v>3990.0332599999383</v>
          </cell>
          <cell r="AB473">
            <v>4525.395840000012</v>
          </cell>
          <cell r="AC473">
            <v>4822.0241999999853</v>
          </cell>
          <cell r="AD473">
            <v>4069.567170000053</v>
          </cell>
          <cell r="AE473">
            <v>48338.895685259253</v>
          </cell>
          <cell r="AF473">
            <v>4034.001850259956</v>
          </cell>
          <cell r="AG473">
            <v>4185.0023799999617</v>
          </cell>
          <cell r="AH473">
            <v>3613.2702399999835</v>
          </cell>
          <cell r="AI473">
            <v>5265.9267000000691</v>
          </cell>
          <cell r="AJ473">
            <v>2850.5116000000853</v>
          </cell>
          <cell r="AK473">
            <v>3532.8719000000274</v>
          </cell>
          <cell r="AL473">
            <v>3303.985400000005</v>
          </cell>
          <cell r="AM473">
            <v>2548.4676999996882</v>
          </cell>
          <cell r="AN473">
            <v>4045.9001500000013</v>
          </cell>
          <cell r="AO473">
            <v>4873.5100699999603</v>
          </cell>
          <cell r="AP473">
            <v>5115.6371149999322</v>
          </cell>
          <cell r="AQ473">
            <v>4969.8105800000485</v>
          </cell>
          <cell r="AR473">
            <v>49344.874007999897</v>
          </cell>
          <cell r="AS473">
            <v>4839.7606549999909</v>
          </cell>
          <cell r="AT473">
            <v>4023.7184199999319</v>
          </cell>
          <cell r="AU473">
            <v>3264.0652200001059</v>
          </cell>
          <cell r="AV473">
            <v>5136.236094999942</v>
          </cell>
          <cell r="AW473">
            <v>2989.7408939998131</v>
          </cell>
          <cell r="AX473">
            <v>3710.484999999986</v>
          </cell>
          <cell r="AY473">
            <v>3751.6813400001265</v>
          </cell>
          <cell r="AZ473">
            <v>2275.453050000011</v>
          </cell>
          <cell r="BA473">
            <v>4397.3869700001087</v>
          </cell>
          <cell r="BB473">
            <v>4706.9751000000397</v>
          </cell>
          <cell r="BC473">
            <v>5238.4411540000583</v>
          </cell>
          <cell r="BD473">
            <v>5010.9301100000157</v>
          </cell>
          <cell r="BE473">
            <v>51621.389823999256</v>
          </cell>
          <cell r="BF473">
            <v>4819.4509299999918</v>
          </cell>
          <cell r="BG473">
            <v>4049.8356299999868</v>
          </cell>
          <cell r="BH473">
            <v>3448.7926600000355</v>
          </cell>
          <cell r="BI473">
            <v>6353.3180699999793</v>
          </cell>
          <cell r="BJ473">
            <v>3364.0227300000843</v>
          </cell>
          <cell r="BK473">
            <v>4014.7619440000271</v>
          </cell>
          <cell r="BL473">
            <v>3974.6060399999842</v>
          </cell>
          <cell r="BM473">
            <v>2564.0543999999063</v>
          </cell>
          <cell r="BN473">
            <v>4214.9787200000137</v>
          </cell>
          <cell r="BO473">
            <v>4890.4014100000495</v>
          </cell>
          <cell r="BP473">
            <v>5199.1351900000591</v>
          </cell>
          <cell r="BQ473">
            <v>4728.0321000000695</v>
          </cell>
          <cell r="BR473">
            <v>52108.07927800063</v>
          </cell>
          <cell r="BS473">
            <v>4508.8854500000016</v>
          </cell>
          <cell r="BT473">
            <v>4167.8686099999468</v>
          </cell>
          <cell r="BU473">
            <v>4133.6147300000302</v>
          </cell>
          <cell r="BV473">
            <v>5218.3669999999693</v>
          </cell>
          <cell r="BW473">
            <v>3581.4448359999806</v>
          </cell>
          <cell r="BX473">
            <v>4873.3329000000376</v>
          </cell>
          <cell r="BY473">
            <v>3925.7855500000296</v>
          </cell>
          <cell r="BZ473">
            <v>2806.1489399999846</v>
          </cell>
          <cell r="CA473">
            <v>4267.2345199999399</v>
          </cell>
          <cell r="CB473">
            <v>4642.8957699999446</v>
          </cell>
          <cell r="CC473">
            <v>5203.4853019999573</v>
          </cell>
          <cell r="CD473">
            <v>4779.0156699999934</v>
          </cell>
          <cell r="CE473">
            <v>50894.189798998646</v>
          </cell>
          <cell r="CF473">
            <v>4614.7311500000069</v>
          </cell>
          <cell r="CG473">
            <v>4563.1049000000348</v>
          </cell>
          <cell r="CH473">
            <v>3847.7277500000782</v>
          </cell>
          <cell r="CI473">
            <v>4606.4223100000527</v>
          </cell>
          <cell r="CJ473">
            <v>3401.0585730000166</v>
          </cell>
          <cell r="CK473">
            <v>4736.5179060000228</v>
          </cell>
          <cell r="CL473">
            <v>3947.4515499998815</v>
          </cell>
          <cell r="CM473">
            <v>2737.6737999999896</v>
          </cell>
          <cell r="CN473">
            <v>4077.8886899999925</v>
          </cell>
          <cell r="CO473">
            <v>4592.9510000000009</v>
          </cell>
          <cell r="CP473">
            <v>5078.399000000034</v>
          </cell>
          <cell r="CQ473">
            <v>4690.2631700000493</v>
          </cell>
          <cell r="CR473">
            <v>49330.880679999478</v>
          </cell>
          <cell r="CS473">
            <v>4276.4581999999937</v>
          </cell>
          <cell r="CT473">
            <v>4073.9715500000166</v>
          </cell>
          <cell r="CU473">
            <v>3778.2508899999084</v>
          </cell>
          <cell r="CV473">
            <v>4497.3894600000349</v>
          </cell>
          <cell r="CW473">
            <v>3406.7074999999022</v>
          </cell>
          <cell r="CX473">
            <v>4430.6626999999862</v>
          </cell>
          <cell r="CY473">
            <v>3828.6055199999828</v>
          </cell>
          <cell r="CZ473">
            <v>2886.5244999999413</v>
          </cell>
          <cell r="DA473">
            <v>4177.7960399999865</v>
          </cell>
          <cell r="DB473">
            <v>4537.3361400000285</v>
          </cell>
          <cell r="DC473">
            <v>4858.6330399999861</v>
          </cell>
          <cell r="DD473">
            <v>4578.5451400000602</v>
          </cell>
          <cell r="DE473">
            <v>59047.818818999454</v>
          </cell>
          <cell r="DF473">
            <v>4427.5196500000311</v>
          </cell>
          <cell r="DG473">
            <v>4736.9949999999953</v>
          </cell>
          <cell r="DH473">
            <v>11396.266790000023</v>
          </cell>
          <cell r="DI473">
            <v>4653.506790000014</v>
          </cell>
          <cell r="DJ473">
            <v>3418.5599999999395</v>
          </cell>
          <cell r="DK473">
            <v>4754.8473999999696</v>
          </cell>
          <cell r="DL473">
            <v>4126.0387699999847</v>
          </cell>
          <cell r="DM473">
            <v>2615.2449000000488</v>
          </cell>
          <cell r="DN473">
            <v>4289.0515349999769</v>
          </cell>
          <cell r="DO473">
            <v>4640.626019999967</v>
          </cell>
          <cell r="DP473">
            <v>5023.2149459999928</v>
          </cell>
          <cell r="DQ473">
            <v>4965.9470180000353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-25.499994999961928</v>
          </cell>
          <cell r="S477">
            <v>0</v>
          </cell>
          <cell r="T477">
            <v>0</v>
          </cell>
          <cell r="U477">
            <v>-25.499994999991031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-8.5</v>
          </cell>
          <cell r="AS477">
            <v>0</v>
          </cell>
          <cell r="AT477">
            <v>0</v>
          </cell>
          <cell r="AU477">
            <v>0</v>
          </cell>
          <cell r="AV477">
            <v>-8.5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-8.5</v>
          </cell>
          <cell r="BF477">
            <v>0</v>
          </cell>
          <cell r="BG477">
            <v>0</v>
          </cell>
          <cell r="BH477">
            <v>0</v>
          </cell>
          <cell r="BI477">
            <v>-8.5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-22.725595999974757</v>
          </cell>
          <cell r="BS477">
            <v>0</v>
          </cell>
          <cell r="BT477">
            <v>0</v>
          </cell>
          <cell r="BU477">
            <v>-5.7255969999969238</v>
          </cell>
          <cell r="BV477">
            <v>-16.999999000021489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-25.5</v>
          </cell>
          <cell r="CF477">
            <v>0</v>
          </cell>
          <cell r="CG477">
            <v>0</v>
          </cell>
          <cell r="CH477">
            <v>0</v>
          </cell>
          <cell r="CI477">
            <v>-25.5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-17.166629000101238</v>
          </cell>
          <cell r="CS477">
            <v>0</v>
          </cell>
          <cell r="CT477">
            <v>0</v>
          </cell>
          <cell r="CU477">
            <v>-8.666629000013927</v>
          </cell>
          <cell r="CV477">
            <v>-8.5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-139.34980700002052</v>
          </cell>
          <cell r="DF477">
            <v>0</v>
          </cell>
          <cell r="DG477">
            <v>-17</v>
          </cell>
          <cell r="DH477">
            <v>-51.000001999986125</v>
          </cell>
          <cell r="DI477">
            <v>-54.349802999990061</v>
          </cell>
          <cell r="DJ477">
            <v>-8.5</v>
          </cell>
          <cell r="DK477">
            <v>-8.500002000015229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-570.88370100001339</v>
          </cell>
          <cell r="S478">
            <v>-83.731912999995984</v>
          </cell>
          <cell r="T478">
            <v>-65.346183000001474</v>
          </cell>
          <cell r="U478">
            <v>14.186860000001616</v>
          </cell>
          <cell r="V478">
            <v>-57.356038999998418</v>
          </cell>
          <cell r="W478">
            <v>-138.06442499999685</v>
          </cell>
          <cell r="X478">
            <v>-77.234066000004532</v>
          </cell>
          <cell r="Y478">
            <v>0</v>
          </cell>
          <cell r="Z478">
            <v>-17</v>
          </cell>
          <cell r="AA478">
            <v>-24.558849999993981</v>
          </cell>
          <cell r="AB478">
            <v>0</v>
          </cell>
          <cell r="AC478">
            <v>-74.207500999997137</v>
          </cell>
          <cell r="AD478">
            <v>-47.571583999997529</v>
          </cell>
          <cell r="AE478">
            <v>-1074.582425999979</v>
          </cell>
          <cell r="AF478">
            <v>-119.63998900000297</v>
          </cell>
          <cell r="AG478">
            <v>-112.83125799999834</v>
          </cell>
          <cell r="AH478">
            <v>-106.88853199999721</v>
          </cell>
          <cell r="AI478">
            <v>-153.65105100000073</v>
          </cell>
          <cell r="AJ478">
            <v>-129.88523400000122</v>
          </cell>
          <cell r="AK478">
            <v>-128.1401079999996</v>
          </cell>
          <cell r="AL478">
            <v>-22.439346999999543</v>
          </cell>
          <cell r="AM478">
            <v>-41.871863000000303</v>
          </cell>
          <cell r="AN478">
            <v>-56.533676999999443</v>
          </cell>
          <cell r="AO478">
            <v>-29.456649999996444</v>
          </cell>
          <cell r="AP478">
            <v>-113.34926299999643</v>
          </cell>
          <cell r="AQ478">
            <v>-59.895454000004975</v>
          </cell>
          <cell r="AR478">
            <v>-1338.8703610000666</v>
          </cell>
          <cell r="AS478">
            <v>-146.99446899999748</v>
          </cell>
          <cell r="AT478">
            <v>-123.13805800000409</v>
          </cell>
          <cell r="AU478">
            <v>-88.784294000004593</v>
          </cell>
          <cell r="AV478">
            <v>-114.34628900000098</v>
          </cell>
          <cell r="AW478">
            <v>-169.87157400000433</v>
          </cell>
          <cell r="AX478">
            <v>-213.97103000000061</v>
          </cell>
          <cell r="AY478">
            <v>-19.212504000002809</v>
          </cell>
          <cell r="AZ478">
            <v>-18.699996000003011</v>
          </cell>
          <cell r="BA478">
            <v>-100.6804770000017</v>
          </cell>
          <cell r="BB478">
            <v>-60.288129999997182</v>
          </cell>
          <cell r="BC478">
            <v>-149.78186299999652</v>
          </cell>
          <cell r="BD478">
            <v>-133.10167699999874</v>
          </cell>
          <cell r="BE478">
            <v>-1484.6374590000487</v>
          </cell>
          <cell r="BF478">
            <v>-108.49580699999933</v>
          </cell>
          <cell r="BG478">
            <v>-104.00784700000077</v>
          </cell>
          <cell r="BH478">
            <v>-166.71923699999752</v>
          </cell>
          <cell r="BI478">
            <v>-224.24766900000031</v>
          </cell>
          <cell r="BJ478">
            <v>-133.05434499999683</v>
          </cell>
          <cell r="BK478">
            <v>-156.12385399999766</v>
          </cell>
          <cell r="BL478">
            <v>-38.449958999997762</v>
          </cell>
          <cell r="BM478">
            <v>-30.192739999998594</v>
          </cell>
          <cell r="BN478">
            <v>-102.4512109999996</v>
          </cell>
          <cell r="BO478">
            <v>-61.839997999999468</v>
          </cell>
          <cell r="BP478">
            <v>-169.10150300000532</v>
          </cell>
          <cell r="BQ478">
            <v>-189.95328899999731</v>
          </cell>
          <cell r="BR478">
            <v>-1440.3714330000221</v>
          </cell>
          <cell r="BS478">
            <v>-130.79749599999923</v>
          </cell>
          <cell r="BT478">
            <v>-109.8312289999958</v>
          </cell>
          <cell r="BU478">
            <v>-194.99345000000176</v>
          </cell>
          <cell r="BV478">
            <v>-143.09267099999852</v>
          </cell>
          <cell r="BW478">
            <v>-179.82281600000715</v>
          </cell>
          <cell r="BX478">
            <v>-185.62597600000299</v>
          </cell>
          <cell r="BY478">
            <v>-22.788199000002351</v>
          </cell>
          <cell r="BZ478">
            <v>-26.026297999997041</v>
          </cell>
          <cell r="CA478">
            <v>-79.875555999999051</v>
          </cell>
          <cell r="CB478">
            <v>-34</v>
          </cell>
          <cell r="CC478">
            <v>-140.91438100000232</v>
          </cell>
          <cell r="CD478">
            <v>-192.60336099999404</v>
          </cell>
          <cell r="CE478">
            <v>-1493.1956959998934</v>
          </cell>
          <cell r="CF478">
            <v>-210.71477199999936</v>
          </cell>
          <cell r="CG478">
            <v>-139.40830999999889</v>
          </cell>
          <cell r="CH478">
            <v>-174.5308920000025</v>
          </cell>
          <cell r="CI478">
            <v>-100.78888500000176</v>
          </cell>
          <cell r="CJ478">
            <v>-189.04858999999851</v>
          </cell>
          <cell r="CK478">
            <v>-145.43201199999748</v>
          </cell>
          <cell r="CL478">
            <v>-40.217400000001362</v>
          </cell>
          <cell r="CM478">
            <v>-58.574933000003512</v>
          </cell>
          <cell r="CN478">
            <v>-58.641978999999992</v>
          </cell>
          <cell r="CO478">
            <v>-59.358060000002297</v>
          </cell>
          <cell r="CP478">
            <v>-168.49412100000336</v>
          </cell>
          <cell r="CQ478">
            <v>-147.98574199999712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-40.154711000002862</v>
          </cell>
          <cell r="G480">
            <v>-30.241623000001709</v>
          </cell>
          <cell r="H480">
            <v>-9.5003540000034263</v>
          </cell>
          <cell r="I480">
            <v>-6.4694799999997485</v>
          </cell>
          <cell r="J480">
            <v>-16.384912999998051</v>
          </cell>
          <cell r="K480">
            <v>-4.8210250000011001</v>
          </cell>
          <cell r="L480">
            <v>-38.930413000001863</v>
          </cell>
          <cell r="M480">
            <v>-59.225834000000759</v>
          </cell>
          <cell r="N480">
            <v>-68.902850999998918</v>
          </cell>
          <cell r="O480">
            <v>-59.345612499993877</v>
          </cell>
          <cell r="P480">
            <v>-37.283583999997063</v>
          </cell>
          <cell r="Q480">
            <v>-30.716937000004691</v>
          </cell>
          <cell r="R480">
            <v>-363.70473000005586</v>
          </cell>
          <cell r="S480">
            <v>-35.104956999999558</v>
          </cell>
          <cell r="T480">
            <v>-12.060370999999577</v>
          </cell>
          <cell r="U480">
            <v>-37.877398000000539</v>
          </cell>
          <cell r="V480">
            <v>-15.705573999999615</v>
          </cell>
          <cell r="W480">
            <v>-13.011151000002428</v>
          </cell>
          <cell r="X480">
            <v>-17.086106000002474</v>
          </cell>
          <cell r="Y480">
            <v>-55.376987999996345</v>
          </cell>
          <cell r="Z480">
            <v>-40.517822999994678</v>
          </cell>
          <cell r="AA480">
            <v>-43.829724000002898</v>
          </cell>
          <cell r="AB480">
            <v>-10.371775999999954</v>
          </cell>
          <cell r="AC480">
            <v>-25.500001000000339</v>
          </cell>
          <cell r="AD480">
            <v>-57.262861000002886</v>
          </cell>
          <cell r="AE480">
            <v>-265.05007499997737</v>
          </cell>
          <cell r="AF480">
            <v>-23.782692000000679</v>
          </cell>
          <cell r="AG480">
            <v>-3.2801780000008876</v>
          </cell>
          <cell r="AH480">
            <v>-16.366721000002144</v>
          </cell>
          <cell r="AI480">
            <v>-8.6359130000018922</v>
          </cell>
          <cell r="AJ480">
            <v>-19.916228000001865</v>
          </cell>
          <cell r="AK480">
            <v>-5.8500249999997322</v>
          </cell>
          <cell r="AL480">
            <v>-11.585097000002861</v>
          </cell>
          <cell r="AM480">
            <v>-9.8727050000015879</v>
          </cell>
          <cell r="AN480">
            <v>-36.027389999995648</v>
          </cell>
          <cell r="AO480">
            <v>-71.417913000004773</v>
          </cell>
          <cell r="AP480">
            <v>-14.600697000001674</v>
          </cell>
          <cell r="AQ480">
            <v>-43.714516000000003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-126.91521000000648</v>
          </cell>
          <cell r="G481">
            <v>-364.75109999999404</v>
          </cell>
          <cell r="H481">
            <v>-313.00926999992225</v>
          </cell>
          <cell r="I481">
            <v>-1025.9980699999724</v>
          </cell>
          <cell r="J481">
            <v>-565.92330999998376</v>
          </cell>
          <cell r="K481">
            <v>-246.13494999997783</v>
          </cell>
          <cell r="L481">
            <v>1.0054199999431148</v>
          </cell>
          <cell r="M481">
            <v>-17</v>
          </cell>
          <cell r="N481">
            <v>-214.80895999993663</v>
          </cell>
          <cell r="O481">
            <v>-527.24755999993067</v>
          </cell>
          <cell r="P481">
            <v>-410.31459000008181</v>
          </cell>
          <cell r="Q481">
            <v>-267.09916000021622</v>
          </cell>
          <cell r="R481">
            <v>-958.55825999937952</v>
          </cell>
          <cell r="S481">
            <v>-269.66451000003144</v>
          </cell>
          <cell r="T481">
            <v>-367.78382000001147</v>
          </cell>
          <cell r="U481">
            <v>-109.49692999990657</v>
          </cell>
          <cell r="V481">
            <v>-519.97048999997787</v>
          </cell>
          <cell r="W481">
            <v>-431.19602000003215</v>
          </cell>
          <cell r="X481">
            <v>-118.44218000001274</v>
          </cell>
          <cell r="Y481">
            <v>-0.1236600000411272</v>
          </cell>
          <cell r="Z481">
            <v>-8.5</v>
          </cell>
          <cell r="AA481">
            <v>-110.4999700000044</v>
          </cell>
          <cell r="AB481">
            <v>1379.5617599999532</v>
          </cell>
          <cell r="AC481">
            <v>-265.79248000006191</v>
          </cell>
          <cell r="AD481">
            <v>-136.64996000006795</v>
          </cell>
          <cell r="AE481">
            <v>-3653.2956099975854</v>
          </cell>
          <cell r="AF481">
            <v>-271.30361999990419</v>
          </cell>
          <cell r="AG481">
            <v>-210.0132900000317</v>
          </cell>
          <cell r="AH481">
            <v>-280.22335000010207</v>
          </cell>
          <cell r="AI481">
            <v>-877.51120000006631</v>
          </cell>
          <cell r="AJ481">
            <v>-283.3568100000266</v>
          </cell>
          <cell r="AK481">
            <v>-310.54109000018798</v>
          </cell>
          <cell r="AL481">
            <v>-68.370989999966696</v>
          </cell>
          <cell r="AM481">
            <v>-8.5</v>
          </cell>
          <cell r="AN481">
            <v>-144.5</v>
          </cell>
          <cell r="AO481">
            <v>-443.47204000002239</v>
          </cell>
          <cell r="AP481">
            <v>-409.92827999999281</v>
          </cell>
          <cell r="AQ481">
            <v>-345.57494000007864</v>
          </cell>
          <cell r="AR481">
            <v>-2259.8974799998105</v>
          </cell>
          <cell r="AS481">
            <v>-187.00000000011642</v>
          </cell>
          <cell r="AT481">
            <v>-0.12367000000085682</v>
          </cell>
          <cell r="AU481">
            <v>-257.98368999990635</v>
          </cell>
          <cell r="AV481">
            <v>-623.68976999993902</v>
          </cell>
          <cell r="AW481">
            <v>-370.29402000003029</v>
          </cell>
          <cell r="AX481">
            <v>-170</v>
          </cell>
          <cell r="AY481">
            <v>-0.12377000006381422</v>
          </cell>
          <cell r="AZ481">
            <v>0</v>
          </cell>
          <cell r="BA481">
            <v>-136</v>
          </cell>
          <cell r="BB481">
            <v>-195.50011000002269</v>
          </cell>
          <cell r="BC481">
            <v>-242.55866999994032</v>
          </cell>
          <cell r="BD481">
            <v>-76.623780000023544</v>
          </cell>
          <cell r="BE481">
            <v>-1338.8988860007375</v>
          </cell>
          <cell r="BF481">
            <v>-127.49999000015669</v>
          </cell>
          <cell r="BG481">
            <v>-76.5</v>
          </cell>
          <cell r="BH481">
            <v>-90.184299999964423</v>
          </cell>
          <cell r="BI481">
            <v>165.25532999983989</v>
          </cell>
          <cell r="BJ481">
            <v>-296.45849600003567</v>
          </cell>
          <cell r="BK481">
            <v>-119.00001999991946</v>
          </cell>
          <cell r="BL481">
            <v>0</v>
          </cell>
          <cell r="BM481">
            <v>0</v>
          </cell>
          <cell r="BN481">
            <v>-34.000010000076145</v>
          </cell>
          <cell r="BO481">
            <v>-178.5</v>
          </cell>
          <cell r="BP481">
            <v>-406.94784999988042</v>
          </cell>
          <cell r="BQ481">
            <v>-175.06354999996256</v>
          </cell>
          <cell r="BR481">
            <v>-3451.2309259995818</v>
          </cell>
          <cell r="BS481">
            <v>-144.5</v>
          </cell>
          <cell r="BT481">
            <v>-168.00785000016913</v>
          </cell>
          <cell r="BU481">
            <v>-436.34236999996938</v>
          </cell>
          <cell r="BV481">
            <v>-849.27018600003794</v>
          </cell>
          <cell r="BW481">
            <v>-502.77633999986574</v>
          </cell>
          <cell r="BX481">
            <v>-404.71766000008211</v>
          </cell>
          <cell r="BY481">
            <v>0</v>
          </cell>
          <cell r="BZ481">
            <v>0</v>
          </cell>
          <cell r="CA481">
            <v>-244.25132000003941</v>
          </cell>
          <cell r="CB481">
            <v>-280.5</v>
          </cell>
          <cell r="CC481">
            <v>-263.49998999992386</v>
          </cell>
          <cell r="CD481">
            <v>-157.36520999995992</v>
          </cell>
          <cell r="CE481">
            <v>-2923.1731819994748</v>
          </cell>
          <cell r="CF481">
            <v>-148.24414000008255</v>
          </cell>
          <cell r="CG481">
            <v>-212.73658000002615</v>
          </cell>
          <cell r="CH481">
            <v>-416.49998000008054</v>
          </cell>
          <cell r="CI481">
            <v>-762.33461600006558</v>
          </cell>
          <cell r="CJ481">
            <v>-296.15798000001814</v>
          </cell>
          <cell r="CK481">
            <v>-282.66933600010816</v>
          </cell>
          <cell r="CL481">
            <v>-25.5</v>
          </cell>
          <cell r="CM481">
            <v>0</v>
          </cell>
          <cell r="CN481">
            <v>-183.59359999990556</v>
          </cell>
          <cell r="CO481">
            <v>-280.93695000000298</v>
          </cell>
          <cell r="CP481">
            <v>-238</v>
          </cell>
          <cell r="CQ481">
            <v>-76.5</v>
          </cell>
          <cell r="CR481">
            <v>-3598.5446899998933</v>
          </cell>
          <cell r="CS481">
            <v>-139.060899999924</v>
          </cell>
          <cell r="CT481">
            <v>-262.53326000005472</v>
          </cell>
          <cell r="CU481">
            <v>-361.01823000004515</v>
          </cell>
          <cell r="CV481">
            <v>-880.80749000003561</v>
          </cell>
          <cell r="CW481">
            <v>-535.87080999999307</v>
          </cell>
          <cell r="CX481">
            <v>-390.37047999980859</v>
          </cell>
          <cell r="CY481">
            <v>-25.5</v>
          </cell>
          <cell r="CZ481">
            <v>-17</v>
          </cell>
          <cell r="DA481">
            <v>-277.41753000009339</v>
          </cell>
          <cell r="DB481">
            <v>-281.34840000001714</v>
          </cell>
          <cell r="DC481">
            <v>-314.41998999996576</v>
          </cell>
          <cell r="DD481">
            <v>-113.19760000007227</v>
          </cell>
          <cell r="DE481">
            <v>-2922.5403649993241</v>
          </cell>
          <cell r="DF481">
            <v>-357.00001999991946</v>
          </cell>
          <cell r="DG481">
            <v>-665.36007000005338</v>
          </cell>
          <cell r="DH481">
            <v>1042.5480000000098</v>
          </cell>
          <cell r="DI481">
            <v>-724.46737999992911</v>
          </cell>
          <cell r="DJ481">
            <v>-601.19786999991629</v>
          </cell>
          <cell r="DK481">
            <v>-544.69100000010803</v>
          </cell>
          <cell r="DL481">
            <v>-93.5</v>
          </cell>
          <cell r="DM481">
            <v>0</v>
          </cell>
          <cell r="DN481">
            <v>-105.16570000001229</v>
          </cell>
          <cell r="DO481">
            <v>-382.85644999996293</v>
          </cell>
          <cell r="DP481">
            <v>-233.68088499992155</v>
          </cell>
          <cell r="DQ481">
            <v>-257.16899000003468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-25.5</v>
          </cell>
          <cell r="H482">
            <v>-26.904009999940172</v>
          </cell>
          <cell r="I482">
            <v>-229.50002000003587</v>
          </cell>
          <cell r="J482">
            <v>-161.74721999990288</v>
          </cell>
          <cell r="K482">
            <v>-25.5</v>
          </cell>
          <cell r="L482">
            <v>0</v>
          </cell>
          <cell r="M482">
            <v>0</v>
          </cell>
          <cell r="N482">
            <v>0</v>
          </cell>
          <cell r="O482">
            <v>-51</v>
          </cell>
          <cell r="P482">
            <v>0</v>
          </cell>
          <cell r="Q482">
            <v>0</v>
          </cell>
          <cell r="R482">
            <v>-418.88756400067359</v>
          </cell>
          <cell r="S482">
            <v>-110.5</v>
          </cell>
          <cell r="T482">
            <v>-136.37002000003122</v>
          </cell>
          <cell r="U482">
            <v>-255.19925900001545</v>
          </cell>
          <cell r="V482">
            <v>-373.0238749999553</v>
          </cell>
          <cell r="W482">
            <v>-61.292600000044331</v>
          </cell>
          <cell r="X482">
            <v>-42.623780000023544</v>
          </cell>
          <cell r="Y482">
            <v>0</v>
          </cell>
          <cell r="Z482">
            <v>0</v>
          </cell>
          <cell r="AA482">
            <v>-59.5</v>
          </cell>
          <cell r="AB482">
            <v>798.12200000003213</v>
          </cell>
          <cell r="AC482">
            <v>-178.5000299999956</v>
          </cell>
          <cell r="AD482">
            <v>0</v>
          </cell>
          <cell r="AE482">
            <v>-2302.9200259987265</v>
          </cell>
          <cell r="AF482">
            <v>-102.123680000077</v>
          </cell>
          <cell r="AG482">
            <v>-82.628299999982119</v>
          </cell>
          <cell r="AH482">
            <v>-310.42009999998845</v>
          </cell>
          <cell r="AI482">
            <v>-721.67786599998362</v>
          </cell>
          <cell r="AJ482">
            <v>-158.9363500000909</v>
          </cell>
          <cell r="AK482">
            <v>-153.1237699999474</v>
          </cell>
          <cell r="AL482">
            <v>0</v>
          </cell>
          <cell r="AM482">
            <v>-25.5</v>
          </cell>
          <cell r="AN482">
            <v>-34</v>
          </cell>
          <cell r="AO482">
            <v>-333.64885999995749</v>
          </cell>
          <cell r="AP482">
            <v>-312.73732999991626</v>
          </cell>
          <cell r="AQ482">
            <v>-68.123770000063814</v>
          </cell>
          <cell r="AR482">
            <v>-3764.4826499987394</v>
          </cell>
          <cell r="AS482">
            <v>-398.86547000007704</v>
          </cell>
          <cell r="AT482">
            <v>-144.87112999986857</v>
          </cell>
          <cell r="AU482">
            <v>-239.35894000006374</v>
          </cell>
          <cell r="AV482">
            <v>-699.29316000000108</v>
          </cell>
          <cell r="AW482">
            <v>-560.55480600008741</v>
          </cell>
          <cell r="AX482">
            <v>-272.3708499999484</v>
          </cell>
          <cell r="AY482">
            <v>-59.623780000023544</v>
          </cell>
          <cell r="AZ482">
            <v>0</v>
          </cell>
          <cell r="BA482">
            <v>-186.99998999992386</v>
          </cell>
          <cell r="BB482">
            <v>-476.57074399996782</v>
          </cell>
          <cell r="BC482">
            <v>-476.45803000009619</v>
          </cell>
          <cell r="BD482">
            <v>-249.51575000002049</v>
          </cell>
          <cell r="BE482">
            <v>-2604.0457010008395</v>
          </cell>
          <cell r="BF482">
            <v>-383.24207999999635</v>
          </cell>
          <cell r="BG482">
            <v>-208.07754999992903</v>
          </cell>
          <cell r="BH482">
            <v>-320.44474000006448</v>
          </cell>
          <cell r="BI482">
            <v>581.70224100002088</v>
          </cell>
          <cell r="BJ482">
            <v>-515.62696000002325</v>
          </cell>
          <cell r="BK482">
            <v>-347.82379199995194</v>
          </cell>
          <cell r="BL482">
            <v>-11.728790000081062</v>
          </cell>
          <cell r="BM482">
            <v>0</v>
          </cell>
          <cell r="BN482">
            <v>-168.34938000002876</v>
          </cell>
          <cell r="BO482">
            <v>-407.76430000003893</v>
          </cell>
          <cell r="BP482">
            <v>-548.85612999997102</v>
          </cell>
          <cell r="BQ482">
            <v>-273.83422000007704</v>
          </cell>
          <cell r="BR482">
            <v>-4476.3896450009197</v>
          </cell>
          <cell r="BS482">
            <v>-320.94491000007838</v>
          </cell>
          <cell r="BT482">
            <v>-280.87979000003543</v>
          </cell>
          <cell r="BU482">
            <v>-470.5379149998771</v>
          </cell>
          <cell r="BV482">
            <v>-744.38356999994721</v>
          </cell>
          <cell r="BW482">
            <v>-596.07831500004977</v>
          </cell>
          <cell r="BX482">
            <v>-631.98468000011053</v>
          </cell>
          <cell r="BY482">
            <v>-34</v>
          </cell>
          <cell r="BZ482">
            <v>-15.011399999959394</v>
          </cell>
          <cell r="CA482">
            <v>-157.41465499997139</v>
          </cell>
          <cell r="CB482">
            <v>-483.12864999996964</v>
          </cell>
          <cell r="CC482">
            <v>-559.70793000003323</v>
          </cell>
          <cell r="CD482">
            <v>-182.31783000007272</v>
          </cell>
          <cell r="CE482">
            <v>-4180.0006199991331</v>
          </cell>
          <cell r="CF482">
            <v>-158.80466999998316</v>
          </cell>
          <cell r="CG482">
            <v>-357.0949800000526</v>
          </cell>
          <cell r="CH482">
            <v>-539.30633000005037</v>
          </cell>
          <cell r="CI482">
            <v>-648.40775999997277</v>
          </cell>
          <cell r="CJ482">
            <v>-656.29941000009421</v>
          </cell>
          <cell r="CK482">
            <v>-436.70237999991514</v>
          </cell>
          <cell r="CL482">
            <v>-102</v>
          </cell>
          <cell r="CM482">
            <v>-25.5</v>
          </cell>
          <cell r="CN482">
            <v>-181.90643999999156</v>
          </cell>
          <cell r="CO482">
            <v>-362.71654000005219</v>
          </cell>
          <cell r="CP482">
            <v>-498.76211000001058</v>
          </cell>
          <cell r="CQ482">
            <v>-212.5</v>
          </cell>
          <cell r="CR482">
            <v>-4457.6557299988344</v>
          </cell>
          <cell r="CS482">
            <v>-243.439100000076</v>
          </cell>
          <cell r="CT482">
            <v>-374.84880599996541</v>
          </cell>
          <cell r="CU482">
            <v>-574.10545400006231</v>
          </cell>
          <cell r="CV482">
            <v>-668.5419609999517</v>
          </cell>
          <cell r="CW482">
            <v>-501.74741500010714</v>
          </cell>
          <cell r="CX482">
            <v>-429.96181000000797</v>
          </cell>
          <cell r="CY482">
            <v>-82.825300000025891</v>
          </cell>
          <cell r="CZ482">
            <v>-78.514309999998659</v>
          </cell>
          <cell r="DA482">
            <v>-156.08247999998275</v>
          </cell>
          <cell r="DB482">
            <v>-551.28817000007257</v>
          </cell>
          <cell r="DC482">
            <v>-509.99853400001302</v>
          </cell>
          <cell r="DD482">
            <v>-286.302389999968</v>
          </cell>
          <cell r="DE482">
            <v>-4159.9658170007169</v>
          </cell>
          <cell r="DF482">
            <v>-520.43312599998899</v>
          </cell>
          <cell r="DG482">
            <v>-601.75899500004016</v>
          </cell>
          <cell r="DH482">
            <v>664.88978000008501</v>
          </cell>
          <cell r="DI482">
            <v>-840.68953999993391</v>
          </cell>
          <cell r="DJ482">
            <v>-645.57864999980666</v>
          </cell>
          <cell r="DK482">
            <v>-547.15326600009575</v>
          </cell>
          <cell r="DL482">
            <v>-76.5</v>
          </cell>
          <cell r="DM482">
            <v>-59.5</v>
          </cell>
          <cell r="DN482">
            <v>-68</v>
          </cell>
          <cell r="DO482">
            <v>-382.14349999994738</v>
          </cell>
          <cell r="DP482">
            <v>-472.9725300000282</v>
          </cell>
          <cell r="DQ482">
            <v>-610.12598999997135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-1668.5799750000006</v>
          </cell>
          <cell r="G483">
            <v>-1636.4368089999771</v>
          </cell>
          <cell r="H483">
            <v>-1111.361050000065</v>
          </cell>
          <cell r="I483">
            <v>-1879.4911929999944</v>
          </cell>
          <cell r="J483">
            <v>-1356.6105829998851</v>
          </cell>
          <cell r="K483">
            <v>-1652.2879899999825</v>
          </cell>
          <cell r="L483">
            <v>-375.85023200011346</v>
          </cell>
          <cell r="M483">
            <v>-1537.5307830000529</v>
          </cell>
          <cell r="N483">
            <v>-2034.5486530000344</v>
          </cell>
          <cell r="O483">
            <v>-2127.1997950000223</v>
          </cell>
          <cell r="P483">
            <v>-1853.279128999915</v>
          </cell>
          <cell r="Q483">
            <v>-1147.3568150000647</v>
          </cell>
          <cell r="R483">
            <v>-12379.295231997967</v>
          </cell>
          <cell r="S483">
            <v>-1164.9952200000407</v>
          </cell>
          <cell r="T483">
            <v>-1256.2246150000137</v>
          </cell>
          <cell r="U483">
            <v>-1136.2663039999316</v>
          </cell>
          <cell r="V483">
            <v>-1482.4124300000258</v>
          </cell>
          <cell r="W483">
            <v>-1047.6084569999948</v>
          </cell>
          <cell r="X483">
            <v>-800.47195099992678</v>
          </cell>
          <cell r="Y483">
            <v>-809.53915999992751</v>
          </cell>
          <cell r="Z483">
            <v>-748.41919599997345</v>
          </cell>
          <cell r="AA483">
            <v>-969.09159399999771</v>
          </cell>
          <cell r="AB483">
            <v>-1014.7183790000272</v>
          </cell>
          <cell r="AC483">
            <v>-1441.9263599999831</v>
          </cell>
          <cell r="AD483">
            <v>-507.62156599992886</v>
          </cell>
          <cell r="AE483">
            <v>-15854.310684999451</v>
          </cell>
          <cell r="AF483">
            <v>-1178.0146400000085</v>
          </cell>
          <cell r="AG483">
            <v>-1321.4791100000148</v>
          </cell>
          <cell r="AH483">
            <v>-1384.642565999995</v>
          </cell>
          <cell r="AI483">
            <v>-1311.7274120000075</v>
          </cell>
          <cell r="AJ483">
            <v>-1441.9486259999685</v>
          </cell>
          <cell r="AK483">
            <v>-1510.3441560000065</v>
          </cell>
          <cell r="AL483">
            <v>-641.48109400004614</v>
          </cell>
          <cell r="AM483">
            <v>-905.75110999995377</v>
          </cell>
          <cell r="AN483">
            <v>-1525.8387360000052</v>
          </cell>
          <cell r="AO483">
            <v>-1430.1834600000293</v>
          </cell>
          <cell r="AP483">
            <v>-1607.707005000033</v>
          </cell>
          <cell r="AQ483">
            <v>-1595.1927700000815</v>
          </cell>
          <cell r="AR483">
            <v>-15042.241921999492</v>
          </cell>
          <cell r="AS483">
            <v>-1520.6316299999598</v>
          </cell>
          <cell r="AT483">
            <v>-1334.3499549999833</v>
          </cell>
          <cell r="AU483">
            <v>-1173.0011150001083</v>
          </cell>
          <cell r="AV483">
            <v>-1357.6868060000124</v>
          </cell>
          <cell r="AW483">
            <v>-1007.3215089999721</v>
          </cell>
          <cell r="AX483">
            <v>-1558.6469159999979</v>
          </cell>
          <cell r="AY483">
            <v>-861.84126999997534</v>
          </cell>
          <cell r="AZ483">
            <v>-583.43404999992345</v>
          </cell>
          <cell r="BA483">
            <v>-1276.6996600000421</v>
          </cell>
          <cell r="BB483">
            <v>-1130.1458949999651</v>
          </cell>
          <cell r="BC483">
            <v>-1534.9917449998902</v>
          </cell>
          <cell r="BD483">
            <v>-1703.4913710000692</v>
          </cell>
          <cell r="BE483">
            <v>-15190.620813998394</v>
          </cell>
          <cell r="BF483">
            <v>-1585.1394600000931</v>
          </cell>
          <cell r="BG483">
            <v>-1350.9800090000499</v>
          </cell>
          <cell r="BH483">
            <v>-1254.8360509999329</v>
          </cell>
          <cell r="BI483">
            <v>-1332.6635820000083</v>
          </cell>
          <cell r="BJ483">
            <v>-1339.8670550000388</v>
          </cell>
          <cell r="BK483">
            <v>-1479.1866689999588</v>
          </cell>
          <cell r="BL483">
            <v>-831.56526999990456</v>
          </cell>
          <cell r="BM483">
            <v>-579.7333599999547</v>
          </cell>
          <cell r="BN483">
            <v>-1014.6840540000121</v>
          </cell>
          <cell r="BO483">
            <v>-1284.709840000025</v>
          </cell>
          <cell r="BP483">
            <v>-1515.0590539999539</v>
          </cell>
          <cell r="BQ483">
            <v>-1622.196409999975</v>
          </cell>
          <cell r="BR483">
            <v>-9548.5522900004871</v>
          </cell>
          <cell r="BS483">
            <v>-1082.8478100000066</v>
          </cell>
          <cell r="BT483">
            <v>-949.46695999993244</v>
          </cell>
          <cell r="BU483">
            <v>-698.56316999997944</v>
          </cell>
          <cell r="BV483">
            <v>-700.17436000000453</v>
          </cell>
          <cell r="BW483">
            <v>-792.06952999997884</v>
          </cell>
          <cell r="BX483">
            <v>-970.3920400000643</v>
          </cell>
          <cell r="BY483">
            <v>-476.41784000000916</v>
          </cell>
          <cell r="BZ483">
            <v>-558.04186000005575</v>
          </cell>
          <cell r="CA483">
            <v>-736.17189999998664</v>
          </cell>
          <cell r="CB483">
            <v>-761.17531999998027</v>
          </cell>
          <cell r="CC483">
            <v>-884.89021000004141</v>
          </cell>
          <cell r="CD483">
            <v>-938.34129000001121</v>
          </cell>
          <cell r="CE483">
            <v>-9048.2040499998257</v>
          </cell>
          <cell r="CF483">
            <v>-1099.7105699999956</v>
          </cell>
          <cell r="CG483">
            <v>-1021.4070400000201</v>
          </cell>
          <cell r="CH483">
            <v>-612.90257999999449</v>
          </cell>
          <cell r="CI483">
            <v>-407.25192999991123</v>
          </cell>
          <cell r="CJ483">
            <v>-763.60759999998845</v>
          </cell>
          <cell r="CK483">
            <v>-1082.7300500000129</v>
          </cell>
          <cell r="CL483">
            <v>-558.99372999998741</v>
          </cell>
          <cell r="CM483">
            <v>-443.85356999997748</v>
          </cell>
          <cell r="CN483">
            <v>-456.27961999998661</v>
          </cell>
          <cell r="CO483">
            <v>-753.69426999997813</v>
          </cell>
          <cell r="CP483">
            <v>-954.53704999998445</v>
          </cell>
          <cell r="CQ483">
            <v>-893.23604000004707</v>
          </cell>
          <cell r="CR483">
            <v>-8644.4128199992701</v>
          </cell>
          <cell r="CS483">
            <v>-1016.0184800000279</v>
          </cell>
          <cell r="CT483">
            <v>-879.62997000000905</v>
          </cell>
          <cell r="CU483">
            <v>-665.07097000000067</v>
          </cell>
          <cell r="CV483">
            <v>-793.25537999998778</v>
          </cell>
          <cell r="CW483">
            <v>-775.60444999998435</v>
          </cell>
          <cell r="CX483">
            <v>-605.31892999995034</v>
          </cell>
          <cell r="CY483">
            <v>-636.58880999998655</v>
          </cell>
          <cell r="CZ483">
            <v>-431.70389999996405</v>
          </cell>
          <cell r="DA483">
            <v>-527.17901999998139</v>
          </cell>
          <cell r="DB483">
            <v>-376.74261999997543</v>
          </cell>
          <cell r="DC483">
            <v>-1145.3064200000372</v>
          </cell>
          <cell r="DD483">
            <v>-791.9938700000057</v>
          </cell>
          <cell r="DE483">
            <v>-6716.123419999145</v>
          </cell>
          <cell r="DF483">
            <v>-892.42553999996744</v>
          </cell>
          <cell r="DG483">
            <v>-878.31699999998091</v>
          </cell>
          <cell r="DH483">
            <v>1454.0472600000212</v>
          </cell>
          <cell r="DI483">
            <v>-663.13524999999208</v>
          </cell>
          <cell r="DJ483">
            <v>-778.44357000000309</v>
          </cell>
          <cell r="DK483">
            <v>-942.16862999997102</v>
          </cell>
          <cell r="DL483">
            <v>-546.2572199999704</v>
          </cell>
          <cell r="DM483">
            <v>-304.48169000004418</v>
          </cell>
          <cell r="DN483">
            <v>-464.26150999998208</v>
          </cell>
          <cell r="DO483">
            <v>-765.92045000003418</v>
          </cell>
          <cell r="DP483">
            <v>-1180.246129999985</v>
          </cell>
          <cell r="DQ483">
            <v>-754.51368999993429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-394.46063100000902</v>
          </cell>
          <cell r="G484">
            <v>-337.86874299999909</v>
          </cell>
          <cell r="H484">
            <v>-228.87258800001291</v>
          </cell>
          <cell r="I484">
            <v>-265.48162000000593</v>
          </cell>
          <cell r="J484">
            <v>-224.71581300000253</v>
          </cell>
          <cell r="K484">
            <v>-308.55855500001053</v>
          </cell>
          <cell r="L484">
            <v>-165.86898999998812</v>
          </cell>
          <cell r="M484">
            <v>-463.58526000002166</v>
          </cell>
          <cell r="N484">
            <v>-542.02272100000118</v>
          </cell>
          <cell r="O484">
            <v>-286.93210299999919</v>
          </cell>
          <cell r="P484">
            <v>-426.05802799999947</v>
          </cell>
          <cell r="Q484">
            <v>-354.48309900000459</v>
          </cell>
          <cell r="R484">
            <v>-4654.884534999961</v>
          </cell>
          <cell r="S484">
            <v>-476.03419399999257</v>
          </cell>
          <cell r="T484">
            <v>-339.98936300000059</v>
          </cell>
          <cell r="U484">
            <v>-225.00826899999811</v>
          </cell>
          <cell r="V484">
            <v>-387.843246000004</v>
          </cell>
          <cell r="W484">
            <v>-259.84219599998323</v>
          </cell>
          <cell r="X484">
            <v>-169.57674199999019</v>
          </cell>
          <cell r="Y484">
            <v>-513.30845500002033</v>
          </cell>
          <cell r="Z484">
            <v>-444.96928000001935</v>
          </cell>
          <cell r="AA484">
            <v>-719.29322399999364</v>
          </cell>
          <cell r="AB484">
            <v>-72.043828000008943</v>
          </cell>
          <cell r="AC484">
            <v>-542.89857699998538</v>
          </cell>
          <cell r="AD484">
            <v>-504.0771610000229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-0.49467000001459382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-25.5</v>
          </cell>
          <cell r="BF485">
            <v>0</v>
          </cell>
          <cell r="BG485">
            <v>0</v>
          </cell>
          <cell r="BH485">
            <v>0</v>
          </cell>
          <cell r="BI485">
            <v>-25.5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-34</v>
          </cell>
          <cell r="BS485">
            <v>0</v>
          </cell>
          <cell r="BT485">
            <v>0</v>
          </cell>
          <cell r="BU485">
            <v>-8.5</v>
          </cell>
          <cell r="BV485">
            <v>-25.5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-17</v>
          </cell>
          <cell r="CF485">
            <v>0</v>
          </cell>
          <cell r="CG485">
            <v>0</v>
          </cell>
          <cell r="CH485">
            <v>0</v>
          </cell>
          <cell r="CI485">
            <v>-17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-33.833369999891147</v>
          </cell>
          <cell r="CS485">
            <v>0</v>
          </cell>
          <cell r="CT485">
            <v>0</v>
          </cell>
          <cell r="CU485">
            <v>-16.833370000007562</v>
          </cell>
          <cell r="CV485">
            <v>-17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-156.47117999987677</v>
          </cell>
          <cell r="DF485">
            <v>-1.9825700000219513</v>
          </cell>
          <cell r="DG485">
            <v>-8.5</v>
          </cell>
          <cell r="DH485">
            <v>11.885310000012396</v>
          </cell>
          <cell r="DI485">
            <v>-76.500019999992219</v>
          </cell>
          <cell r="DJ485">
            <v>-17</v>
          </cell>
          <cell r="DK485">
            <v>-34</v>
          </cell>
          <cell r="DL485">
            <v>0</v>
          </cell>
          <cell r="DM485">
            <v>0</v>
          </cell>
          <cell r="DN485">
            <v>0</v>
          </cell>
          <cell r="DO485">
            <v>-8.5</v>
          </cell>
          <cell r="DP485">
            <v>-21.873899999976857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8">
          <cell r="F488">
            <v>-2230.11052700039</v>
          </cell>
          <cell r="G488">
            <v>-2394.7982750004157</v>
          </cell>
          <cell r="H488">
            <v>-1690.1419420000166</v>
          </cell>
          <cell r="I488">
            <v>-3406.9403830000665</v>
          </cell>
          <cell r="J488">
            <v>-2325.3818389996886</v>
          </cell>
          <cell r="K488">
            <v>-2237.3025199999101</v>
          </cell>
          <cell r="L488">
            <v>-579.64421500032768</v>
          </cell>
          <cell r="M488">
            <v>-2077.3418769999407</v>
          </cell>
          <cell r="N488">
            <v>-2860.2831850000657</v>
          </cell>
          <cell r="O488">
            <v>-3051.7250705002807</v>
          </cell>
          <cell r="P488">
            <v>-2726.9353309995495</v>
          </cell>
          <cell r="Q488">
            <v>-1799.6560110002756</v>
          </cell>
          <cell r="R488">
            <v>-19371.714016996324</v>
          </cell>
          <cell r="S488">
            <v>-2140.0307940002531</v>
          </cell>
          <cell r="T488">
            <v>-2177.7743719997816</v>
          </cell>
          <cell r="U488">
            <v>-1775.1612949999981</v>
          </cell>
          <cell r="V488">
            <v>-2836.3116540003102</v>
          </cell>
          <cell r="W488">
            <v>-1951.0148489996791</v>
          </cell>
          <cell r="X488">
            <v>-1225.4348249998875</v>
          </cell>
          <cell r="Y488">
            <v>-1378.3482630001381</v>
          </cell>
          <cell r="Z488">
            <v>-1259.4062990001403</v>
          </cell>
          <cell r="AA488">
            <v>-1926.7733620000072</v>
          </cell>
          <cell r="AB488">
            <v>1080.5497770002112</v>
          </cell>
          <cell r="AC488">
            <v>-2528.8249490000308</v>
          </cell>
          <cell r="AD488">
            <v>-1253.1831319998018</v>
          </cell>
          <cell r="AE488">
            <v>-23150.158821996301</v>
          </cell>
          <cell r="AF488">
            <v>-1694.8646209998988</v>
          </cell>
          <cell r="AG488">
            <v>-1730.2321359994821</v>
          </cell>
          <cell r="AH488">
            <v>-2098.541269000154</v>
          </cell>
          <cell r="AI488">
            <v>-3073.2034419998527</v>
          </cell>
          <cell r="AJ488">
            <v>-2034.0432480000891</v>
          </cell>
          <cell r="AK488">
            <v>-2107.9991490002722</v>
          </cell>
          <cell r="AL488">
            <v>-743.87652799952775</v>
          </cell>
          <cell r="AM488">
            <v>-991.49567800015211</v>
          </cell>
          <cell r="AN488">
            <v>-1796.8998030000366</v>
          </cell>
          <cell r="AO488">
            <v>-2308.1789230001159</v>
          </cell>
          <cell r="AP488">
            <v>-2458.3225750001147</v>
          </cell>
          <cell r="AQ488">
            <v>-2112.5014500003308</v>
          </cell>
          <cell r="AR488">
            <v>-22413.992412995547</v>
          </cell>
          <cell r="AS488">
            <v>-2253.4915689998306</v>
          </cell>
          <cell r="AT488">
            <v>-1602.4828129997477</v>
          </cell>
          <cell r="AU488">
            <v>-1759.1280390000902</v>
          </cell>
          <cell r="AV488">
            <v>-2803.516025000019</v>
          </cell>
          <cell r="AW488">
            <v>-2108.041908999905</v>
          </cell>
          <cell r="AX488">
            <v>-2214.9887959999032</v>
          </cell>
          <cell r="AY488">
            <v>-940.80132400011644</v>
          </cell>
          <cell r="AZ488">
            <v>-602.1340460004285</v>
          </cell>
          <cell r="BA488">
            <v>-1700.3801270001568</v>
          </cell>
          <cell r="BB488">
            <v>-1862.504879000131</v>
          </cell>
          <cell r="BC488">
            <v>-2403.7903080000542</v>
          </cell>
          <cell r="BD488">
            <v>-2162.7325780005194</v>
          </cell>
          <cell r="BE488">
            <v>-20652.202860001475</v>
          </cell>
          <cell r="BF488">
            <v>-2204.3773370003328</v>
          </cell>
          <cell r="BG488">
            <v>-1739.5654060002416</v>
          </cell>
          <cell r="BH488">
            <v>-1832.1843279998284</v>
          </cell>
          <cell r="BI488">
            <v>-843.95368000003509</v>
          </cell>
          <cell r="BJ488">
            <v>-2285.0068560000509</v>
          </cell>
          <cell r="BK488">
            <v>-2102.1343350000679</v>
          </cell>
          <cell r="BL488">
            <v>-881.74401899985969</v>
          </cell>
          <cell r="BM488">
            <v>-609.92609999980778</v>
          </cell>
          <cell r="BN488">
            <v>-1319.4846550000366</v>
          </cell>
          <cell r="BO488">
            <v>-1932.8141380001325</v>
          </cell>
          <cell r="BP488">
            <v>-2639.9645369993523</v>
          </cell>
          <cell r="BQ488">
            <v>-2261.0474690003321</v>
          </cell>
          <cell r="BR488">
            <v>-18973.269889999181</v>
          </cell>
          <cell r="BS488">
            <v>-1679.0902160000987</v>
          </cell>
          <cell r="BT488">
            <v>-1508.1858290003147</v>
          </cell>
          <cell r="BU488">
            <v>-1814.6625019996427</v>
          </cell>
          <cell r="BV488">
            <v>-2479.4207859998569</v>
          </cell>
          <cell r="BW488">
            <v>-2070.7470009997487</v>
          </cell>
          <cell r="BX488">
            <v>-2192.7203560001217</v>
          </cell>
          <cell r="BY488">
            <v>-533.20603900030255</v>
          </cell>
          <cell r="BZ488">
            <v>-599.07955799996853</v>
          </cell>
          <cell r="CA488">
            <v>-1217.7134309997782</v>
          </cell>
          <cell r="CB488">
            <v>-1558.803970000241</v>
          </cell>
          <cell r="CC488">
            <v>-1849.0125110000372</v>
          </cell>
          <cell r="CD488">
            <v>-1470.6276910002343</v>
          </cell>
          <cell r="CE488">
            <v>-17687.073548000306</v>
          </cell>
          <cell r="CF488">
            <v>-1617.4741520001553</v>
          </cell>
          <cell r="CG488">
            <v>-1730.6469100001268</v>
          </cell>
          <cell r="CH488">
            <v>-1743.2397820001934</v>
          </cell>
          <cell r="CI488">
            <v>-1961.2831910003442</v>
          </cell>
          <cell r="CJ488">
            <v>-1905.1135800001211</v>
          </cell>
          <cell r="CK488">
            <v>-1947.5337779999245</v>
          </cell>
          <cell r="CL488">
            <v>-726.71113000018522</v>
          </cell>
          <cell r="CM488">
            <v>-527.92850299971178</v>
          </cell>
          <cell r="CN488">
            <v>-880.42163899983279</v>
          </cell>
          <cell r="CO488">
            <v>-1456.705820000032</v>
          </cell>
          <cell r="CP488">
            <v>-1859.7932810001075</v>
          </cell>
          <cell r="CQ488">
            <v>-1330.2217820002697</v>
          </cell>
          <cell r="CR488">
            <v>-16751.613239001483</v>
          </cell>
          <cell r="CS488">
            <v>-1398.5184800000861</v>
          </cell>
          <cell r="CT488">
            <v>-1517.0120360001456</v>
          </cell>
          <cell r="CU488">
            <v>-1625.6946530002169</v>
          </cell>
          <cell r="CV488">
            <v>-2368.1048310003243</v>
          </cell>
          <cell r="CW488">
            <v>-1813.2226750003174</v>
          </cell>
          <cell r="CX488">
            <v>-1425.6512199996505</v>
          </cell>
          <cell r="CY488">
            <v>-744.91410999977961</v>
          </cell>
          <cell r="CZ488">
            <v>-527.21820999961346</v>
          </cell>
          <cell r="DA488">
            <v>-960.67903000023216</v>
          </cell>
          <cell r="DB488">
            <v>-1209.3791900000069</v>
          </cell>
          <cell r="DC488">
            <v>-1969.7249439996667</v>
          </cell>
          <cell r="DD488">
            <v>-1191.4938600002788</v>
          </cell>
          <cell r="DE488">
            <v>-14094.450589001179</v>
          </cell>
          <cell r="DF488">
            <v>-1771.8412560001016</v>
          </cell>
          <cell r="DG488">
            <v>-2170.9360649997834</v>
          </cell>
          <cell r="DH488">
            <v>3122.3703479999676</v>
          </cell>
          <cell r="DI488">
            <v>-2359.1419929997064</v>
          </cell>
          <cell r="DJ488">
            <v>-2050.720089999726</v>
          </cell>
          <cell r="DK488">
            <v>-2076.51289800019</v>
          </cell>
          <cell r="DL488">
            <v>-716.25722000002861</v>
          </cell>
          <cell r="DM488">
            <v>-363.98168999981135</v>
          </cell>
          <cell r="DN488">
            <v>-637.42720999987796</v>
          </cell>
          <cell r="DO488">
            <v>-1539.4203999999445</v>
          </cell>
          <cell r="DP488">
            <v>-1908.7734449999407</v>
          </cell>
          <cell r="DQ488">
            <v>-1621.8086700001732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-337.50060999998823</v>
          </cell>
          <cell r="J491">
            <v>0</v>
          </cell>
          <cell r="K491">
            <v>0</v>
          </cell>
          <cell r="L491">
            <v>3.8368100000079721</v>
          </cell>
          <cell r="M491">
            <v>-24.757790000003297</v>
          </cell>
          <cell r="N491">
            <v>-352.63643000001321</v>
          </cell>
          <cell r="O491">
            <v>0</v>
          </cell>
          <cell r="P491">
            <v>0</v>
          </cell>
          <cell r="Q491">
            <v>0</v>
          </cell>
          <cell r="R491">
            <v>-1052.8632699999725</v>
          </cell>
          <cell r="S491">
            <v>0</v>
          </cell>
          <cell r="T491">
            <v>0</v>
          </cell>
          <cell r="U491">
            <v>0</v>
          </cell>
          <cell r="V491">
            <v>-400.24453000002541</v>
          </cell>
          <cell r="W491">
            <v>0</v>
          </cell>
          <cell r="X491">
            <v>0</v>
          </cell>
          <cell r="Y491">
            <v>-134.26874999998836</v>
          </cell>
          <cell r="Z491">
            <v>-50.752799999987474</v>
          </cell>
          <cell r="AA491">
            <v>-467.59719000000041</v>
          </cell>
          <cell r="AB491">
            <v>0</v>
          </cell>
          <cell r="AC491">
            <v>0</v>
          </cell>
          <cell r="AD491">
            <v>0</v>
          </cell>
          <cell r="AE491">
            <v>-2093.6536599998362</v>
          </cell>
          <cell r="AF491">
            <v>0</v>
          </cell>
          <cell r="AG491">
            <v>0</v>
          </cell>
          <cell r="AH491">
            <v>0</v>
          </cell>
          <cell r="AI491">
            <v>-729.14942999999039</v>
          </cell>
          <cell r="AJ491">
            <v>0</v>
          </cell>
          <cell r="AK491">
            <v>0</v>
          </cell>
          <cell r="AL491">
            <v>0</v>
          </cell>
          <cell r="AM491">
            <v>-64.774309999978868</v>
          </cell>
          <cell r="AN491">
            <v>-594.20014000002993</v>
          </cell>
          <cell r="AO491">
            <v>-376.38683999999193</v>
          </cell>
          <cell r="AP491">
            <v>-249.44831999999587</v>
          </cell>
          <cell r="AQ491">
            <v>-79.694619999994757</v>
          </cell>
          <cell r="AR491">
            <v>-2038.5502699997742</v>
          </cell>
          <cell r="AS491">
            <v>-114.09658000001218</v>
          </cell>
          <cell r="AT491">
            <v>0</v>
          </cell>
          <cell r="AU491">
            <v>0</v>
          </cell>
          <cell r="AV491">
            <v>-539.86790000001201</v>
          </cell>
          <cell r="AW491">
            <v>0</v>
          </cell>
          <cell r="AX491">
            <v>0</v>
          </cell>
          <cell r="AY491">
            <v>-190.49258999997983</v>
          </cell>
          <cell r="AZ491">
            <v>-83.13212999998359</v>
          </cell>
          <cell r="BA491">
            <v>-437.46111999999266</v>
          </cell>
          <cell r="BB491">
            <v>-337.77103000000352</v>
          </cell>
          <cell r="BC491">
            <v>-258.17891999997664</v>
          </cell>
          <cell r="BD491">
            <v>-77.549999999988358</v>
          </cell>
          <cell r="BE491">
            <v>-1795.5482300003059</v>
          </cell>
          <cell r="BF491">
            <v>-197.7269999999844</v>
          </cell>
          <cell r="BG491">
            <v>0</v>
          </cell>
          <cell r="BH491">
            <v>0</v>
          </cell>
          <cell r="BI491">
            <v>-224.69886000000406</v>
          </cell>
          <cell r="BJ491">
            <v>0</v>
          </cell>
          <cell r="BK491">
            <v>0</v>
          </cell>
          <cell r="BL491">
            <v>-189.89586000001873</v>
          </cell>
          <cell r="BM491">
            <v>-58.881590000004508</v>
          </cell>
          <cell r="BN491">
            <v>-514.64650000000256</v>
          </cell>
          <cell r="BO491">
            <v>-347.99485000001732</v>
          </cell>
          <cell r="BP491">
            <v>-177.88842999999179</v>
          </cell>
          <cell r="BQ491">
            <v>-83.815140000020619</v>
          </cell>
          <cell r="BR491">
            <v>-2437.667290000245</v>
          </cell>
          <cell r="BS491">
            <v>-165.53698999999324</v>
          </cell>
          <cell r="BT491">
            <v>0</v>
          </cell>
          <cell r="BU491">
            <v>0</v>
          </cell>
          <cell r="BV491">
            <v>-441.74757000000682</v>
          </cell>
          <cell r="BW491">
            <v>0</v>
          </cell>
          <cell r="BX491">
            <v>-320.01829999999609</v>
          </cell>
          <cell r="BY491">
            <v>-281.61879000000772</v>
          </cell>
          <cell r="BZ491">
            <v>-56.632590000022901</v>
          </cell>
          <cell r="CA491">
            <v>-458.35440999997081</v>
          </cell>
          <cell r="CB491">
            <v>-337.39532999999938</v>
          </cell>
          <cell r="CC491">
            <v>-261.23996999999508</v>
          </cell>
          <cell r="CD491">
            <v>-115.123339999991</v>
          </cell>
          <cell r="CE491">
            <v>-5531.7847400002647</v>
          </cell>
          <cell r="CF491">
            <v>-121.23607000001357</v>
          </cell>
          <cell r="CG491">
            <v>-146.32331999999587</v>
          </cell>
          <cell r="CH491">
            <v>0</v>
          </cell>
          <cell r="CI491">
            <v>-3616.0043099999893</v>
          </cell>
          <cell r="CJ491">
            <v>0</v>
          </cell>
          <cell r="CK491">
            <v>-269.70383000001311</v>
          </cell>
          <cell r="CL491">
            <v>-250.38500000000931</v>
          </cell>
          <cell r="CM491">
            <v>-63.480509999993956</v>
          </cell>
          <cell r="CN491">
            <v>-459.40875000000233</v>
          </cell>
          <cell r="CO491">
            <v>-295.35777000000235</v>
          </cell>
          <cell r="CP491">
            <v>-173.37433999998029</v>
          </cell>
          <cell r="CQ491">
            <v>-136.51084000000264</v>
          </cell>
          <cell r="CR491">
            <v>-2276.0589899998158</v>
          </cell>
          <cell r="CS491">
            <v>-186.40079000001424</v>
          </cell>
          <cell r="CT491">
            <v>-122.75341999999364</v>
          </cell>
          <cell r="CU491">
            <v>0</v>
          </cell>
          <cell r="CV491">
            <v>-326.43846999999369</v>
          </cell>
          <cell r="CW491">
            <v>0</v>
          </cell>
          <cell r="CX491">
            <v>-292.75291999999899</v>
          </cell>
          <cell r="CY491">
            <v>-253.0120600000082</v>
          </cell>
          <cell r="CZ491">
            <v>-64.420270000002347</v>
          </cell>
          <cell r="DA491">
            <v>-372.15984000003664</v>
          </cell>
          <cell r="DB491">
            <v>-317.97690999999759</v>
          </cell>
          <cell r="DC491">
            <v>-280.59622000000672</v>
          </cell>
          <cell r="DD491">
            <v>-59.548089999996591</v>
          </cell>
          <cell r="DE491">
            <v>-24542.877000000328</v>
          </cell>
          <cell r="DF491">
            <v>-173.19638999999734</v>
          </cell>
          <cell r="DG491">
            <v>-58.291519999998854</v>
          </cell>
          <cell r="DH491">
            <v>-22379.14764000001</v>
          </cell>
          <cell r="DI491">
            <v>-152.13487999999779</v>
          </cell>
          <cell r="DJ491">
            <v>0</v>
          </cell>
          <cell r="DK491">
            <v>-192.34883000000264</v>
          </cell>
          <cell r="DL491">
            <v>-216.86308000001009</v>
          </cell>
          <cell r="DM491">
            <v>-101.04316000000108</v>
          </cell>
          <cell r="DN491">
            <v>-540.18197000000509</v>
          </cell>
          <cell r="DO491">
            <v>-317.56330999999773</v>
          </cell>
          <cell r="DP491">
            <v>-336.44318000000203</v>
          </cell>
          <cell r="DQ491">
            <v>-75.663039999984903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-5.3790039999876171</v>
          </cell>
          <cell r="M493">
            <v>-79.528265000029933</v>
          </cell>
          <cell r="N493">
            <v>-185.5008450000314</v>
          </cell>
          <cell r="O493">
            <v>-238.08123000001069</v>
          </cell>
          <cell r="P493">
            <v>0</v>
          </cell>
          <cell r="Q493">
            <v>-471.36581200000364</v>
          </cell>
          <cell r="R493">
            <v>-2214.812557999976</v>
          </cell>
          <cell r="S493">
            <v>-400.97759500000393</v>
          </cell>
          <cell r="T493">
            <v>-456.25615299999481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-36.349449999979697</v>
          </cell>
          <cell r="Z493">
            <v>-50.401262999977916</v>
          </cell>
          <cell r="AA493">
            <v>-114.10848800005624</v>
          </cell>
          <cell r="AB493">
            <v>193.5242820000276</v>
          </cell>
          <cell r="AC493">
            <v>-660.79306300001917</v>
          </cell>
          <cell r="AD493">
            <v>-689.45082800003001</v>
          </cell>
          <cell r="AE493">
            <v>-3050.4130610004067</v>
          </cell>
          <cell r="AF493">
            <v>-313.90127999999095</v>
          </cell>
          <cell r="AG493">
            <v>-298.7316400000127</v>
          </cell>
          <cell r="AH493">
            <v>0</v>
          </cell>
          <cell r="AI493">
            <v>-239.29258999999729</v>
          </cell>
          <cell r="AJ493">
            <v>0</v>
          </cell>
          <cell r="AK493">
            <v>-335.4216300000553</v>
          </cell>
          <cell r="AL493">
            <v>-59.504536000022199</v>
          </cell>
          <cell r="AM493">
            <v>-147.42828100000042</v>
          </cell>
          <cell r="AN493">
            <v>-360.14739499997813</v>
          </cell>
          <cell r="AO493">
            <v>-390.85469000000739</v>
          </cell>
          <cell r="AP493">
            <v>-388.89378999994369</v>
          </cell>
          <cell r="AQ493">
            <v>-516.23722900002031</v>
          </cell>
          <cell r="AR493">
            <v>-3393.3111600000411</v>
          </cell>
          <cell r="AS493">
            <v>-319.31563200001256</v>
          </cell>
          <cell r="AT493">
            <v>-246.65932299999986</v>
          </cell>
          <cell r="AU493">
            <v>0</v>
          </cell>
          <cell r="AV493">
            <v>-342.33233999999356</v>
          </cell>
          <cell r="AW493">
            <v>0</v>
          </cell>
          <cell r="AX493">
            <v>-309.53757000004407</v>
          </cell>
          <cell r="AY493">
            <v>-193.97641000000294</v>
          </cell>
          <cell r="AZ493">
            <v>-130.48210399993695</v>
          </cell>
          <cell r="BA493">
            <v>-505.27003200002946</v>
          </cell>
          <cell r="BB493">
            <v>-370.71383999998216</v>
          </cell>
          <cell r="BC493">
            <v>-551.04423699996551</v>
          </cell>
          <cell r="BD493">
            <v>-423.97967200004496</v>
          </cell>
          <cell r="BE493">
            <v>-3077.2221850003116</v>
          </cell>
          <cell r="BF493">
            <v>-289.03200300000026</v>
          </cell>
          <cell r="BG493">
            <v>-257.62373500000103</v>
          </cell>
          <cell r="BH493">
            <v>0</v>
          </cell>
          <cell r="BI493">
            <v>-379.7407200000016</v>
          </cell>
          <cell r="BJ493">
            <v>0</v>
          </cell>
          <cell r="BK493">
            <v>-196.38976299998467</v>
          </cell>
          <cell r="BL493">
            <v>-243.6724900000263</v>
          </cell>
          <cell r="BM493">
            <v>-180.23577099997783</v>
          </cell>
          <cell r="BN493">
            <v>-230.14348700002301</v>
          </cell>
          <cell r="BO493">
            <v>-328.41989700001432</v>
          </cell>
          <cell r="BP493">
            <v>-406.57277700002305</v>
          </cell>
          <cell r="BQ493">
            <v>-565.39154199999757</v>
          </cell>
          <cell r="BR493">
            <v>-3218.1751190009527</v>
          </cell>
          <cell r="BS493">
            <v>-230.71901000000071</v>
          </cell>
          <cell r="BT493">
            <v>-323.76955799997086</v>
          </cell>
          <cell r="BU493">
            <v>-193.30392000000575</v>
          </cell>
          <cell r="BV493">
            <v>-214.4567200000165</v>
          </cell>
          <cell r="BW493">
            <v>0</v>
          </cell>
          <cell r="BX493">
            <v>-282.56607200001599</v>
          </cell>
          <cell r="BY493">
            <v>-253.8060069999774</v>
          </cell>
          <cell r="BZ493">
            <v>-197.05768000002718</v>
          </cell>
          <cell r="CA493">
            <v>-449.11717000004137</v>
          </cell>
          <cell r="CB493">
            <v>-332.59973000001628</v>
          </cell>
          <cell r="CC493">
            <v>-329.63437799998792</v>
          </cell>
          <cell r="CD493">
            <v>-411.14487399999052</v>
          </cell>
          <cell r="CE493">
            <v>-3028.1860339995474</v>
          </cell>
          <cell r="CF493">
            <v>-281.49987999998848</v>
          </cell>
          <cell r="CG493">
            <v>-362.08332000000519</v>
          </cell>
          <cell r="CH493">
            <v>-195.44380999999703</v>
          </cell>
          <cell r="CI493">
            <v>65.295849999994971</v>
          </cell>
          <cell r="CJ493">
            <v>0</v>
          </cell>
          <cell r="CK493">
            <v>-278.78986600000644</v>
          </cell>
          <cell r="CL493">
            <v>-208.19219700002577</v>
          </cell>
          <cell r="CM493">
            <v>-195.61998999997741</v>
          </cell>
          <cell r="CN493">
            <v>-501.49211599992123</v>
          </cell>
          <cell r="CO493">
            <v>-276.93510800000513</v>
          </cell>
          <cell r="CP493">
            <v>-334.18418000001111</v>
          </cell>
          <cell r="CQ493">
            <v>-459.24141700001201</v>
          </cell>
          <cell r="CR493">
            <v>-3092.466315000318</v>
          </cell>
          <cell r="CS493">
            <v>-227.82508999999845</v>
          </cell>
          <cell r="CT493">
            <v>-359.50878000000375</v>
          </cell>
          <cell r="CU493">
            <v>-143.57086000000709</v>
          </cell>
          <cell r="CV493">
            <v>-153.09098000000813</v>
          </cell>
          <cell r="CW493">
            <v>0</v>
          </cell>
          <cell r="CX493">
            <v>-233.97156299999915</v>
          </cell>
          <cell r="CY493">
            <v>-185.34403099998599</v>
          </cell>
          <cell r="CZ493">
            <v>-273.1062099999981</v>
          </cell>
          <cell r="DA493">
            <v>-516.01523199997609</v>
          </cell>
          <cell r="DB493">
            <v>-336.31367000000319</v>
          </cell>
          <cell r="DC493">
            <v>-304.25145499999053</v>
          </cell>
          <cell r="DD493">
            <v>-359.46844399994006</v>
          </cell>
          <cell r="DE493">
            <v>-2659.0244249994867</v>
          </cell>
          <cell r="DF493">
            <v>-194.8616800000018</v>
          </cell>
          <cell r="DG493">
            <v>-328.30892899999162</v>
          </cell>
          <cell r="DH493">
            <v>383.17931999999564</v>
          </cell>
          <cell r="DI493">
            <v>-122.98831999997492</v>
          </cell>
          <cell r="DJ493">
            <v>0</v>
          </cell>
          <cell r="DK493">
            <v>-358.12412000002223</v>
          </cell>
          <cell r="DL493">
            <v>-220.59458999999333</v>
          </cell>
          <cell r="DM493">
            <v>-275.403418999922</v>
          </cell>
          <cell r="DN493">
            <v>-458.18514999997569</v>
          </cell>
          <cell r="DO493">
            <v>-340.75980199998594</v>
          </cell>
          <cell r="DP493">
            <v>-301.57537999999477</v>
          </cell>
          <cell r="DQ493">
            <v>-441.40235499996925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-10</v>
          </cell>
          <cell r="G495">
            <v>0</v>
          </cell>
          <cell r="H495">
            <v>0</v>
          </cell>
          <cell r="I495">
            <v>10</v>
          </cell>
          <cell r="J495">
            <v>0</v>
          </cell>
          <cell r="K495">
            <v>0</v>
          </cell>
          <cell r="L495">
            <v>0</v>
          </cell>
          <cell r="M495">
            <v>-10</v>
          </cell>
          <cell r="N495">
            <v>-0.49454399999922316</v>
          </cell>
          <cell r="O495">
            <v>0</v>
          </cell>
          <cell r="P495">
            <v>0</v>
          </cell>
          <cell r="Q495">
            <v>0</v>
          </cell>
          <cell r="R495">
            <v>3.3121579999860842</v>
          </cell>
          <cell r="S495">
            <v>0</v>
          </cell>
          <cell r="T495">
            <v>-0.12377899999955844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-0.98925900000176625</v>
          </cell>
          <cell r="Z495">
            <v>-25.077360000002955</v>
          </cell>
          <cell r="AA495">
            <v>12.718253999999433</v>
          </cell>
          <cell r="AB495">
            <v>19.752684999999474</v>
          </cell>
          <cell r="AC495">
            <v>0</v>
          </cell>
          <cell r="AD495">
            <v>-2.9683829999994487</v>
          </cell>
          <cell r="AE495">
            <v>-15.167334500001743</v>
          </cell>
          <cell r="AF495">
            <v>10</v>
          </cell>
          <cell r="AG495">
            <v>-0.24731400000018766</v>
          </cell>
          <cell r="AH495">
            <v>20</v>
          </cell>
          <cell r="AI495">
            <v>0</v>
          </cell>
          <cell r="AJ495">
            <v>0</v>
          </cell>
          <cell r="AK495">
            <v>0</v>
          </cell>
          <cell r="AL495">
            <v>-10.972533500003919</v>
          </cell>
          <cell r="AM495">
            <v>-23.806016999998974</v>
          </cell>
          <cell r="AN495">
            <v>-4.081172999998671</v>
          </cell>
          <cell r="AO495">
            <v>-0.98962250000113272</v>
          </cell>
          <cell r="AP495">
            <v>0</v>
          </cell>
          <cell r="AQ495">
            <v>-5.0706744999988587</v>
          </cell>
          <cell r="AR495">
            <v>-113.20452749999822</v>
          </cell>
          <cell r="AS495">
            <v>-0.12377899999955844</v>
          </cell>
          <cell r="AT495">
            <v>-10.371216000000459</v>
          </cell>
          <cell r="AU495">
            <v>0</v>
          </cell>
          <cell r="AV495">
            <v>0</v>
          </cell>
          <cell r="AW495">
            <v>-0.1236575000002631</v>
          </cell>
          <cell r="AX495">
            <v>-0.24731400000018766</v>
          </cell>
          <cell r="AY495">
            <v>-18.979007499998261</v>
          </cell>
          <cell r="AZ495">
            <v>-31.874748999998701</v>
          </cell>
          <cell r="BA495">
            <v>-7.9144879999985278</v>
          </cell>
          <cell r="BB495">
            <v>-12.210325000000012</v>
          </cell>
          <cell r="BC495">
            <v>0</v>
          </cell>
          <cell r="BD495">
            <v>-31.359991499997705</v>
          </cell>
          <cell r="BE495">
            <v>-88.758656499994686</v>
          </cell>
          <cell r="BF495">
            <v>19.876220000000103</v>
          </cell>
          <cell r="BG495">
            <v>-0.37109699999928125</v>
          </cell>
          <cell r="BH495">
            <v>0</v>
          </cell>
          <cell r="BI495">
            <v>-10</v>
          </cell>
          <cell r="BJ495">
            <v>-0.24731400000018766</v>
          </cell>
          <cell r="BK495">
            <v>-3.9312129999998433</v>
          </cell>
          <cell r="BL495">
            <v>-20.726318499997433</v>
          </cell>
          <cell r="BM495">
            <v>-7.5435770000003686</v>
          </cell>
          <cell r="BN495">
            <v>-15.711203499995463</v>
          </cell>
          <cell r="BO495">
            <v>-3.7105755000011413</v>
          </cell>
          <cell r="BP495">
            <v>-18.494587000001047</v>
          </cell>
          <cell r="BQ495">
            <v>-27.898991000000024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-51.307319999992615</v>
          </cell>
          <cell r="G496">
            <v>-82.691009999980452</v>
          </cell>
          <cell r="H496">
            <v>-73.458460000023479</v>
          </cell>
          <cell r="I496">
            <v>-15.144469999999274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-31.691079999989597</v>
          </cell>
          <cell r="O496">
            <v>-34</v>
          </cell>
          <cell r="P496">
            <v>-110.96119999999064</v>
          </cell>
          <cell r="Q496">
            <v>-48.918490000010934</v>
          </cell>
          <cell r="R496">
            <v>-105.45003999955952</v>
          </cell>
          <cell r="S496">
            <v>-60.362100000027567</v>
          </cell>
          <cell r="T496">
            <v>-34.076789999991888</v>
          </cell>
          <cell r="U496">
            <v>-83.756989999994403</v>
          </cell>
          <cell r="V496">
            <v>-42.5</v>
          </cell>
          <cell r="W496">
            <v>0</v>
          </cell>
          <cell r="X496">
            <v>-17</v>
          </cell>
          <cell r="Y496">
            <v>0</v>
          </cell>
          <cell r="Z496">
            <v>0</v>
          </cell>
          <cell r="AA496">
            <v>-17.941149999998743</v>
          </cell>
          <cell r="AB496">
            <v>297.64873999997508</v>
          </cell>
          <cell r="AC496">
            <v>-47.330929999996442</v>
          </cell>
          <cell r="AD496">
            <v>-100.13081999999122</v>
          </cell>
          <cell r="AE496">
            <v>-1177.5803900000174</v>
          </cell>
          <cell r="AF496">
            <v>-672.26071999999112</v>
          </cell>
          <cell r="AG496">
            <v>-147.98624999998719</v>
          </cell>
          <cell r="AH496">
            <v>-55.045610000001034</v>
          </cell>
          <cell r="AI496">
            <v>-43.765629999994417</v>
          </cell>
          <cell r="AJ496">
            <v>-8.3763399999988906</v>
          </cell>
          <cell r="AK496">
            <v>-25.5</v>
          </cell>
          <cell r="AL496">
            <v>0</v>
          </cell>
          <cell r="AM496">
            <v>0</v>
          </cell>
          <cell r="AN496">
            <v>-8.5</v>
          </cell>
          <cell r="AO496">
            <v>-59.689129999984289</v>
          </cell>
          <cell r="AP496">
            <v>-93.331130000005942</v>
          </cell>
          <cell r="AQ496">
            <v>-63.125579999992624</v>
          </cell>
          <cell r="AR496">
            <v>-420.05585999996401</v>
          </cell>
          <cell r="AS496">
            <v>-42.20095999998739</v>
          </cell>
          <cell r="AT496">
            <v>-116.11874000000535</v>
          </cell>
          <cell r="AU496">
            <v>-35.687789999996312</v>
          </cell>
          <cell r="AV496">
            <v>-34</v>
          </cell>
          <cell r="AW496">
            <v>-8.5</v>
          </cell>
          <cell r="AX496">
            <v>0</v>
          </cell>
          <cell r="AY496">
            <v>-17</v>
          </cell>
          <cell r="AZ496">
            <v>0</v>
          </cell>
          <cell r="BA496">
            <v>0</v>
          </cell>
          <cell r="BB496">
            <v>-37.89812999998685</v>
          </cell>
          <cell r="BC496">
            <v>-85.000010000017937</v>
          </cell>
          <cell r="BD496">
            <v>-43.650229999999283</v>
          </cell>
          <cell r="BE496">
            <v>-431.89572999975644</v>
          </cell>
          <cell r="BF496">
            <v>-27.143079999979818</v>
          </cell>
          <cell r="BG496">
            <v>-97.575970000005327</v>
          </cell>
          <cell r="BH496">
            <v>-121.76268000001437</v>
          </cell>
          <cell r="BI496">
            <v>-2.7093800000002375</v>
          </cell>
          <cell r="BJ496">
            <v>0</v>
          </cell>
          <cell r="BK496">
            <v>-23.05071000001044</v>
          </cell>
          <cell r="BL496">
            <v>-21.884279999998398</v>
          </cell>
          <cell r="BM496">
            <v>0</v>
          </cell>
          <cell r="BN496">
            <v>-25.5</v>
          </cell>
          <cell r="BO496">
            <v>-34.196000000025379</v>
          </cell>
          <cell r="BP496">
            <v>-69.573629999998957</v>
          </cell>
          <cell r="BQ496">
            <v>-8.5</v>
          </cell>
          <cell r="BR496">
            <v>-491.83033999986947</v>
          </cell>
          <cell r="BS496">
            <v>-21.044020000001183</v>
          </cell>
          <cell r="BT496">
            <v>-14.500149999992573</v>
          </cell>
          <cell r="BU496">
            <v>-104.4452900000033</v>
          </cell>
          <cell r="BV496">
            <v>-28.943650000001071</v>
          </cell>
          <cell r="BW496">
            <v>-8.5</v>
          </cell>
          <cell r="BX496">
            <v>-68</v>
          </cell>
          <cell r="BY496">
            <v>-8.5</v>
          </cell>
          <cell r="BZ496">
            <v>-8.6623400000098627</v>
          </cell>
          <cell r="CA496">
            <v>-51.192450000002282</v>
          </cell>
          <cell r="CB496">
            <v>-67.960920000012266</v>
          </cell>
          <cell r="CC496">
            <v>-84.375740000017686</v>
          </cell>
          <cell r="CD496">
            <v>-25.705779999989318</v>
          </cell>
          <cell r="CE496">
            <v>785.58525000023656</v>
          </cell>
          <cell r="CF496">
            <v>-188.49609000000055</v>
          </cell>
          <cell r="CG496">
            <v>-35.999709999989136</v>
          </cell>
          <cell r="CH496">
            <v>-85.543550000002142</v>
          </cell>
          <cell r="CI496">
            <v>1397.5</v>
          </cell>
          <cell r="CJ496">
            <v>-25.5</v>
          </cell>
          <cell r="CK496">
            <v>-53.456800000014482</v>
          </cell>
          <cell r="CL496">
            <v>-8.5</v>
          </cell>
          <cell r="CM496">
            <v>-4.9272300000011455</v>
          </cell>
          <cell r="CN496">
            <v>-42.889960000000428</v>
          </cell>
          <cell r="CO496">
            <v>-56.636169999983395</v>
          </cell>
          <cell r="CP496">
            <v>-74.005460000014864</v>
          </cell>
          <cell r="CQ496">
            <v>-35.959780000004685</v>
          </cell>
          <cell r="CR496">
            <v>-484.80639000050724</v>
          </cell>
          <cell r="CS496">
            <v>-50.875479999987874</v>
          </cell>
          <cell r="CT496">
            <v>-34.830889999997453</v>
          </cell>
          <cell r="CU496">
            <v>-59.5</v>
          </cell>
          <cell r="CV496">
            <v>-34</v>
          </cell>
          <cell r="CW496">
            <v>0</v>
          </cell>
          <cell r="CX496">
            <v>-17</v>
          </cell>
          <cell r="CY496">
            <v>-16.829349999985425</v>
          </cell>
          <cell r="CZ496">
            <v>0</v>
          </cell>
          <cell r="DA496">
            <v>-47.168369999999413</v>
          </cell>
          <cell r="DB496">
            <v>-74.852039999997942</v>
          </cell>
          <cell r="DC496">
            <v>-105.41018999999505</v>
          </cell>
          <cell r="DD496">
            <v>-44.340070000005653</v>
          </cell>
          <cell r="DE496">
            <v>-2883.6152000001166</v>
          </cell>
          <cell r="DF496">
            <v>-33.733280000014929</v>
          </cell>
          <cell r="DG496">
            <v>-45.510099999999511</v>
          </cell>
          <cell r="DH496">
            <v>-2431.4883899999841</v>
          </cell>
          <cell r="DI496">
            <v>-50.876459999999497</v>
          </cell>
          <cell r="DJ496">
            <v>-25.376350000002276</v>
          </cell>
          <cell r="DK496">
            <v>-34</v>
          </cell>
          <cell r="DL496">
            <v>-26.102600000012899</v>
          </cell>
          <cell r="DM496">
            <v>-25.38100999998278</v>
          </cell>
          <cell r="DN496">
            <v>-36.728949999989709</v>
          </cell>
          <cell r="DO496">
            <v>-69.97009999997681</v>
          </cell>
          <cell r="DP496">
            <v>-95.947959999990417</v>
          </cell>
          <cell r="DQ496">
            <v>-8.5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-400.55012000002898</v>
          </cell>
          <cell r="G497">
            <v>-314.60129000002053</v>
          </cell>
          <cell r="H497">
            <v>0</v>
          </cell>
          <cell r="I497">
            <v>-280.22597999998834</v>
          </cell>
          <cell r="J497">
            <v>0</v>
          </cell>
          <cell r="K497">
            <v>-161.32868999999482</v>
          </cell>
          <cell r="L497">
            <v>8.0105699999839999</v>
          </cell>
          <cell r="M497">
            <v>-1.7315299999900162</v>
          </cell>
          <cell r="N497">
            <v>-191.02730999997584</v>
          </cell>
          <cell r="O497">
            <v>-303.62969999999041</v>
          </cell>
          <cell r="P497">
            <v>-316.6494900000398</v>
          </cell>
          <cell r="Q497">
            <v>-362.51870000001509</v>
          </cell>
          <cell r="R497">
            <v>-2175.5663000000641</v>
          </cell>
          <cell r="S497">
            <v>-694.25153999996837</v>
          </cell>
          <cell r="T497">
            <v>-417.96364999999059</v>
          </cell>
          <cell r="U497">
            <v>-5.2970300000160933</v>
          </cell>
          <cell r="V497">
            <v>-380.5781100000022</v>
          </cell>
          <cell r="W497">
            <v>0</v>
          </cell>
          <cell r="X497">
            <v>-184.18902000004891</v>
          </cell>
          <cell r="Y497">
            <v>-25.623660000041127</v>
          </cell>
          <cell r="Z497">
            <v>-0.12364999996498227</v>
          </cell>
          <cell r="AA497">
            <v>-149.92359000002034</v>
          </cell>
          <cell r="AB497">
            <v>652.35885000001872</v>
          </cell>
          <cell r="AC497">
            <v>-509.02759000001242</v>
          </cell>
          <cell r="AD497">
            <v>-460.94730999995954</v>
          </cell>
          <cell r="AE497">
            <v>-3625.7762899999507</v>
          </cell>
          <cell r="AF497">
            <v>-511.64332999999169</v>
          </cell>
          <cell r="AG497">
            <v>-531.0019200000097</v>
          </cell>
          <cell r="AH497">
            <v>-70.562440000008792</v>
          </cell>
          <cell r="AI497">
            <v>-444.2318699999596</v>
          </cell>
          <cell r="AJ497">
            <v>0</v>
          </cell>
          <cell r="AK497">
            <v>-108.74378000001889</v>
          </cell>
          <cell r="AL497">
            <v>-78.107989999989513</v>
          </cell>
          <cell r="AM497">
            <v>-29.65913000004366</v>
          </cell>
          <cell r="AN497">
            <v>-227.27644000004511</v>
          </cell>
          <cell r="AO497">
            <v>-420.45769000001019</v>
          </cell>
          <cell r="AP497">
            <v>-710.0079900000128</v>
          </cell>
          <cell r="AQ497">
            <v>-494.08370999997715</v>
          </cell>
          <cell r="AR497">
            <v>-4250.388649999164</v>
          </cell>
          <cell r="AS497">
            <v>-504.56422999995993</v>
          </cell>
          <cell r="AT497">
            <v>-539.19530000002123</v>
          </cell>
          <cell r="AU497">
            <v>-179.34369000000879</v>
          </cell>
          <cell r="AV497">
            <v>-356.70792999997502</v>
          </cell>
          <cell r="AW497">
            <v>-262.48894999999902</v>
          </cell>
          <cell r="AX497">
            <v>-314.4560599999968</v>
          </cell>
          <cell r="AY497">
            <v>-168.78923999995459</v>
          </cell>
          <cell r="AZ497">
            <v>-86.360459999996237</v>
          </cell>
          <cell r="BA497">
            <v>-262.54401999997208</v>
          </cell>
          <cell r="BB497">
            <v>-354.73719000001438</v>
          </cell>
          <cell r="BC497">
            <v>-679.11710000003222</v>
          </cell>
          <cell r="BD497">
            <v>-542.08447999996133</v>
          </cell>
          <cell r="BE497">
            <v>-4122.2139400001615</v>
          </cell>
          <cell r="BF497">
            <v>-540.70043999998597</v>
          </cell>
          <cell r="BG497">
            <v>-644.02833000000101</v>
          </cell>
          <cell r="BH497">
            <v>-251.42467999999644</v>
          </cell>
          <cell r="BI497">
            <v>202.26681000000099</v>
          </cell>
          <cell r="BJ497">
            <v>-419.37653000000864</v>
          </cell>
          <cell r="BK497">
            <v>-238.87197999993805</v>
          </cell>
          <cell r="BL497">
            <v>-246.73054999997839</v>
          </cell>
          <cell r="BM497">
            <v>-171.48434999992605</v>
          </cell>
          <cell r="BN497">
            <v>-390.07588000001851</v>
          </cell>
          <cell r="BO497">
            <v>-450.69140999997035</v>
          </cell>
          <cell r="BP497">
            <v>-650.30658999999287</v>
          </cell>
          <cell r="BQ497">
            <v>-320.79000999999698</v>
          </cell>
          <cell r="BR497">
            <v>-5280.740900001023</v>
          </cell>
          <cell r="BS497">
            <v>-635.11684000003152</v>
          </cell>
          <cell r="BT497">
            <v>-588.97944000002462</v>
          </cell>
          <cell r="BU497">
            <v>-335.33921000000555</v>
          </cell>
          <cell r="BV497">
            <v>-304.05048999999417</v>
          </cell>
          <cell r="BW497">
            <v>-318.13696000000346</v>
          </cell>
          <cell r="BX497">
            <v>-557.0584300000337</v>
          </cell>
          <cell r="BY497">
            <v>-251.20841000007931</v>
          </cell>
          <cell r="BZ497">
            <v>-306.35308999998961</v>
          </cell>
          <cell r="CA497">
            <v>-390.62976999999955</v>
          </cell>
          <cell r="CB497">
            <v>-443.73658000002615</v>
          </cell>
          <cell r="CC497">
            <v>-711.53622000000905</v>
          </cell>
          <cell r="CD497">
            <v>-438.59545999998227</v>
          </cell>
          <cell r="CE497">
            <v>-4589.7492399998009</v>
          </cell>
          <cell r="CF497">
            <v>-534.02460000000428</v>
          </cell>
          <cell r="CG497">
            <v>-463.40450999996392</v>
          </cell>
          <cell r="CH497">
            <v>-295.72065000000293</v>
          </cell>
          <cell r="CI497">
            <v>-130.41446999995969</v>
          </cell>
          <cell r="CJ497">
            <v>-252.49989999999525</v>
          </cell>
          <cell r="CK497">
            <v>-411.15805000002729</v>
          </cell>
          <cell r="CL497">
            <v>-229.61125000007451</v>
          </cell>
          <cell r="CM497">
            <v>-299.93502999993507</v>
          </cell>
          <cell r="CN497">
            <v>-455.50728000001982</v>
          </cell>
          <cell r="CO497">
            <v>-339.34074000001419</v>
          </cell>
          <cell r="CP497">
            <v>-586.41500000003725</v>
          </cell>
          <cell r="CQ497">
            <v>-591.71776000002865</v>
          </cell>
          <cell r="CR497">
            <v>-4743.7519600000232</v>
          </cell>
          <cell r="CS497">
            <v>-449.65596000000369</v>
          </cell>
          <cell r="CT497">
            <v>-502.87440999998944</v>
          </cell>
          <cell r="CU497">
            <v>-345.1208199999819</v>
          </cell>
          <cell r="CV497">
            <v>-234.813359999971</v>
          </cell>
          <cell r="CW497">
            <v>-236.60006999998586</v>
          </cell>
          <cell r="CX497">
            <v>-576.45519000000786</v>
          </cell>
          <cell r="CY497">
            <v>-201.1735800000024</v>
          </cell>
          <cell r="CZ497">
            <v>-325.79633000004105</v>
          </cell>
          <cell r="DA497">
            <v>-383.83368999999948</v>
          </cell>
          <cell r="DB497">
            <v>-460.80317000002833</v>
          </cell>
          <cell r="DC497">
            <v>-560.05614999996033</v>
          </cell>
          <cell r="DD497">
            <v>-466.56922999996459</v>
          </cell>
          <cell r="DE497">
            <v>-3599.043659999501</v>
          </cell>
          <cell r="DF497">
            <v>-358.56160999997519</v>
          </cell>
          <cell r="DG497">
            <v>-440.64691000001039</v>
          </cell>
          <cell r="DH497">
            <v>940.72444000001997</v>
          </cell>
          <cell r="DI497">
            <v>-388.37949000002118</v>
          </cell>
          <cell r="DJ497">
            <v>-169.52191000001039</v>
          </cell>
          <cell r="DK497">
            <v>-485.42256999999518</v>
          </cell>
          <cell r="DL497">
            <v>-406.29967999999644</v>
          </cell>
          <cell r="DM497">
            <v>-328.4102600000333</v>
          </cell>
          <cell r="DN497">
            <v>-617.2329299999983</v>
          </cell>
          <cell r="DO497">
            <v>-464.32786999997916</v>
          </cell>
          <cell r="DP497">
            <v>-483.10438999999315</v>
          </cell>
          <cell r="DQ497">
            <v>-397.86048000003211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-119.38884000002872</v>
          </cell>
          <cell r="G498">
            <v>-122.58687999998801</v>
          </cell>
          <cell r="H498">
            <v>-137.17856999998912</v>
          </cell>
          <cell r="I498">
            <v>-172.85570000001462</v>
          </cell>
          <cell r="J498">
            <v>-350.18392999999924</v>
          </cell>
          <cell r="K498">
            <v>-205.21077000000514</v>
          </cell>
          <cell r="L498">
            <v>-115.94155000004685</v>
          </cell>
          <cell r="M498">
            <v>-191.72130999999354</v>
          </cell>
          <cell r="N498">
            <v>-286.63313000003109</v>
          </cell>
          <cell r="O498">
            <v>-278.53917999996338</v>
          </cell>
          <cell r="P498">
            <v>-326.64014000003226</v>
          </cell>
          <cell r="Q498">
            <v>-234.88666999997804</v>
          </cell>
          <cell r="R498">
            <v>-10126.628120999318</v>
          </cell>
          <cell r="S498">
            <v>-342.22146000002977</v>
          </cell>
          <cell r="T498">
            <v>-359.6404099999927</v>
          </cell>
          <cell r="U498">
            <v>-914.40315000002738</v>
          </cell>
          <cell r="V498">
            <v>-332.48839000001317</v>
          </cell>
          <cell r="W498">
            <v>-246.03249000001233</v>
          </cell>
          <cell r="X498">
            <v>-230.03126999997767</v>
          </cell>
          <cell r="Y498">
            <v>-120.67904000001727</v>
          </cell>
          <cell r="Z498">
            <v>-169.97540699999081</v>
          </cell>
          <cell r="AA498">
            <v>-429.52105400001165</v>
          </cell>
          <cell r="AB498">
            <v>-6058.4123499999987</v>
          </cell>
          <cell r="AC498">
            <v>-472.02762000000803</v>
          </cell>
          <cell r="AD498">
            <v>-451.19547999999486</v>
          </cell>
          <cell r="AE498">
            <v>-2321.3637160002254</v>
          </cell>
          <cell r="AF498">
            <v>-86.847219999996014</v>
          </cell>
          <cell r="AG498">
            <v>-152.70139999999083</v>
          </cell>
          <cell r="AH498">
            <v>-16.977820000000065</v>
          </cell>
          <cell r="AI498">
            <v>-166.05614999996033</v>
          </cell>
          <cell r="AJ498">
            <v>-116.93739999999525</v>
          </cell>
          <cell r="AK498">
            <v>-484.31961999996565</v>
          </cell>
          <cell r="AL498">
            <v>-85.815587999939453</v>
          </cell>
          <cell r="AM498">
            <v>-179.87939899996854</v>
          </cell>
          <cell r="AN498">
            <v>-382.15076799999224</v>
          </cell>
          <cell r="AO498">
            <v>-184.18673999997554</v>
          </cell>
          <cell r="AP498">
            <v>-164.68483000004198</v>
          </cell>
          <cell r="AQ498">
            <v>-300.80678099999204</v>
          </cell>
          <cell r="AR498">
            <v>-2610.7608589995652</v>
          </cell>
          <cell r="AS498">
            <v>-143.77473000000464</v>
          </cell>
          <cell r="AT498">
            <v>-151.2470499999763</v>
          </cell>
          <cell r="AU498">
            <v>-15.885619999986375</v>
          </cell>
          <cell r="AV498">
            <v>-153.21319999999832</v>
          </cell>
          <cell r="AW498">
            <v>-138.00940999999875</v>
          </cell>
          <cell r="AX498">
            <v>-268.78811999998288</v>
          </cell>
          <cell r="AY498">
            <v>-188.0135499999742</v>
          </cell>
          <cell r="AZ498">
            <v>-195.24789699993562</v>
          </cell>
          <cell r="BA498">
            <v>-396.88730199995916</v>
          </cell>
          <cell r="BB498">
            <v>-494.69693999999436</v>
          </cell>
          <cell r="BC498">
            <v>-198.4961900000053</v>
          </cell>
          <cell r="BD498">
            <v>-266.50085000001127</v>
          </cell>
          <cell r="BE498">
            <v>-7358.9117469997145</v>
          </cell>
          <cell r="BF498">
            <v>-107.38458999997238</v>
          </cell>
          <cell r="BG498">
            <v>-83.912280000018654</v>
          </cell>
          <cell r="BH498">
            <v>-13.356510000012349</v>
          </cell>
          <cell r="BI498">
            <v>-4926.9669600000198</v>
          </cell>
          <cell r="BJ498">
            <v>-92.413629999966361</v>
          </cell>
          <cell r="BK498">
            <v>-623.8173400000087</v>
          </cell>
          <cell r="BL498">
            <v>-161.15031800005818</v>
          </cell>
          <cell r="BM498">
            <v>-340.97243700001854</v>
          </cell>
          <cell r="BN498">
            <v>-427.33465200004866</v>
          </cell>
          <cell r="BO498">
            <v>-205.7554400000372</v>
          </cell>
          <cell r="BP498">
            <v>-225.13241000002017</v>
          </cell>
          <cell r="BQ498">
            <v>-150.71517999994103</v>
          </cell>
          <cell r="BR498">
            <v>-1696.4459530003369</v>
          </cell>
          <cell r="BS498">
            <v>-114.59208700002637</v>
          </cell>
          <cell r="BT498">
            <v>-119.90178300000844</v>
          </cell>
          <cell r="BU498">
            <v>-55.856789999990724</v>
          </cell>
          <cell r="BV498">
            <v>-105.26134999998612</v>
          </cell>
          <cell r="BW498">
            <v>-69.551399999996647</v>
          </cell>
          <cell r="BX498">
            <v>-254.36195999995107</v>
          </cell>
          <cell r="BY498">
            <v>-46.714506999996956</v>
          </cell>
          <cell r="BZ498">
            <v>-254.53839100000914</v>
          </cell>
          <cell r="CA498">
            <v>-252.67182200000389</v>
          </cell>
          <cell r="CB498">
            <v>-99.642753000021912</v>
          </cell>
          <cell r="CC498">
            <v>-122.87267000001157</v>
          </cell>
          <cell r="CD498">
            <v>-200.48044000001391</v>
          </cell>
          <cell r="CE498">
            <v>-1730.1391570004635</v>
          </cell>
          <cell r="CF498">
            <v>-92.479129999992438</v>
          </cell>
          <cell r="CG498">
            <v>-91.597429999994347</v>
          </cell>
          <cell r="CH498">
            <v>-62.099760000011884</v>
          </cell>
          <cell r="CI498">
            <v>-158.69715999998152</v>
          </cell>
          <cell r="CJ498">
            <v>-83.316220000036992</v>
          </cell>
          <cell r="CK498">
            <v>-302.94014999998035</v>
          </cell>
          <cell r="CL498">
            <v>-123.09940000000643</v>
          </cell>
          <cell r="CM498">
            <v>-187.96566999994684</v>
          </cell>
          <cell r="CN498">
            <v>-240.70944500004407</v>
          </cell>
          <cell r="CO498">
            <v>-80.481345999985933</v>
          </cell>
          <cell r="CP498">
            <v>-160.89437000002363</v>
          </cell>
          <cell r="CQ498">
            <v>-145.85907599999337</v>
          </cell>
          <cell r="CR498">
            <v>-1845.960933000315</v>
          </cell>
          <cell r="CS498">
            <v>-102.43786999996519</v>
          </cell>
          <cell r="CT498">
            <v>-63.190651000011712</v>
          </cell>
          <cell r="CU498">
            <v>-64.357010000006994</v>
          </cell>
          <cell r="CV498">
            <v>-82.31718999997247</v>
          </cell>
          <cell r="CW498">
            <v>-89.133199999982025</v>
          </cell>
          <cell r="CX498">
            <v>-213.21567999996478</v>
          </cell>
          <cell r="CY498">
            <v>-69.870904999959748</v>
          </cell>
          <cell r="CZ498">
            <v>-98.701093000010587</v>
          </cell>
          <cell r="DA498">
            <v>-292.91071800002828</v>
          </cell>
          <cell r="DB498">
            <v>-130.17046599998139</v>
          </cell>
          <cell r="DC498">
            <v>-139.42790000000969</v>
          </cell>
          <cell r="DD498">
            <v>-500.22825000004377</v>
          </cell>
          <cell r="DE498">
            <v>-753.50388799980283</v>
          </cell>
          <cell r="DF498">
            <v>-40.226109999988694</v>
          </cell>
          <cell r="DG498">
            <v>-45.749770000024</v>
          </cell>
          <cell r="DH498">
            <v>92.677160000021104</v>
          </cell>
          <cell r="DI498">
            <v>-27.330729999986943</v>
          </cell>
          <cell r="DJ498">
            <v>-21.791740000015125</v>
          </cell>
          <cell r="DK498">
            <v>-78.074129999964498</v>
          </cell>
          <cell r="DL498">
            <v>-58.487469999992754</v>
          </cell>
          <cell r="DM498">
            <v>-83.244095999922138</v>
          </cell>
          <cell r="DN498">
            <v>-240.48458200000459</v>
          </cell>
          <cell r="DO498">
            <v>-37.786109999986365</v>
          </cell>
          <cell r="DP498">
            <v>-104.87849999999162</v>
          </cell>
          <cell r="DQ498">
            <v>-108.12781000003451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1">
          <cell r="F501">
            <v>-581.24628000007942</v>
          </cell>
          <cell r="G501">
            <v>-519.8791800000472</v>
          </cell>
          <cell r="H501">
            <v>-210.6370300000417</v>
          </cell>
          <cell r="I501">
            <v>-795.72676000010688</v>
          </cell>
          <cell r="J501">
            <v>-350.18392999999924</v>
          </cell>
          <cell r="K501">
            <v>-366.53945999999996</v>
          </cell>
          <cell r="L501">
            <v>-109.47317399969324</v>
          </cell>
          <cell r="M501">
            <v>-307.73889500019141</v>
          </cell>
          <cell r="N501">
            <v>-1047.9833389997948</v>
          </cell>
          <cell r="O501">
            <v>-854.2501100001391</v>
          </cell>
          <cell r="P501">
            <v>-754.25083000015002</v>
          </cell>
          <cell r="Q501">
            <v>-1117.6896719997749</v>
          </cell>
          <cell r="R501">
            <v>-15672.008131001145</v>
          </cell>
          <cell r="S501">
            <v>-1497.8126950000878</v>
          </cell>
          <cell r="T501">
            <v>-1268.0607819999568</v>
          </cell>
          <cell r="U501">
            <v>-1003.457170000067</v>
          </cell>
          <cell r="V501">
            <v>-1155.8110299999826</v>
          </cell>
          <cell r="W501">
            <v>-246.03249000001233</v>
          </cell>
          <cell r="X501">
            <v>-431.22029000008479</v>
          </cell>
          <cell r="Y501">
            <v>-317.9101589997299</v>
          </cell>
          <cell r="Z501">
            <v>-296.33048000000417</v>
          </cell>
          <cell r="AA501">
            <v>-1166.3732179997023</v>
          </cell>
          <cell r="AB501">
            <v>-4895.1277929998469</v>
          </cell>
          <cell r="AC501">
            <v>-1689.1792030001525</v>
          </cell>
          <cell r="AD501">
            <v>-1704.6928210000042</v>
          </cell>
          <cell r="AE501">
            <v>-12283.954451499507</v>
          </cell>
          <cell r="AF501">
            <v>-1574.6525499998825</v>
          </cell>
          <cell r="AG501">
            <v>-1130.6685239999788</v>
          </cell>
          <cell r="AH501">
            <v>-122.58586999995168</v>
          </cell>
          <cell r="AI501">
            <v>-1622.4956700000912</v>
          </cell>
          <cell r="AJ501">
            <v>-125.31373999995412</v>
          </cell>
          <cell r="AK501">
            <v>-953.98503000009805</v>
          </cell>
          <cell r="AL501">
            <v>-234.40064750006422</v>
          </cell>
          <cell r="AM501">
            <v>-445.54713699989952</v>
          </cell>
          <cell r="AN501">
            <v>-1576.3559159999713</v>
          </cell>
          <cell r="AO501">
            <v>-1432.5647124999668</v>
          </cell>
          <cell r="AP501">
            <v>-1606.3660600001458</v>
          </cell>
          <cell r="AQ501">
            <v>-1459.0185944999103</v>
          </cell>
          <cell r="AR501">
            <v>-12826.27132649906</v>
          </cell>
          <cell r="AS501">
            <v>-1124.0759109999053</v>
          </cell>
          <cell r="AT501">
            <v>-1063.591628999915</v>
          </cell>
          <cell r="AU501">
            <v>-230.91710000007879</v>
          </cell>
          <cell r="AV501">
            <v>-1426.1213700000662</v>
          </cell>
          <cell r="AW501">
            <v>-409.12201749999076</v>
          </cell>
          <cell r="AX501">
            <v>-893.02906399988569</v>
          </cell>
          <cell r="AY501">
            <v>-777.25079749990255</v>
          </cell>
          <cell r="AZ501">
            <v>-527.09733999986202</v>
          </cell>
          <cell r="BA501">
            <v>-1610.0769619999919</v>
          </cell>
          <cell r="BB501">
            <v>-1608.027454999974</v>
          </cell>
          <cell r="BC501">
            <v>-1771.8364569998812</v>
          </cell>
          <cell r="BD501">
            <v>-1385.1252235001884</v>
          </cell>
          <cell r="BE501">
            <v>-16874.55048850365</v>
          </cell>
          <cell r="BF501">
            <v>-1142.1108929996844</v>
          </cell>
          <cell r="BG501">
            <v>-1083.5114120000508</v>
          </cell>
          <cell r="BH501">
            <v>-386.54387000005227</v>
          </cell>
          <cell r="BI501">
            <v>-5341.8491100000683</v>
          </cell>
          <cell r="BJ501">
            <v>-512.03747399989516</v>
          </cell>
          <cell r="BK501">
            <v>-1086.0610060000326</v>
          </cell>
          <cell r="BL501">
            <v>-884.05981649993919</v>
          </cell>
          <cell r="BM501">
            <v>-759.11772500001825</v>
          </cell>
          <cell r="BN501">
            <v>-1603.41172250011</v>
          </cell>
          <cell r="BO501">
            <v>-1370.7681724999566</v>
          </cell>
          <cell r="BP501">
            <v>-1547.9684240000788</v>
          </cell>
          <cell r="BQ501">
            <v>-1157.1108630001545</v>
          </cell>
          <cell r="BR501">
            <v>-13124.859601998702</v>
          </cell>
          <cell r="BS501">
            <v>-1167.0089470001403</v>
          </cell>
          <cell r="BT501">
            <v>-1047.1509309998946</v>
          </cell>
          <cell r="BU501">
            <v>-688.94521000003442</v>
          </cell>
          <cell r="BV501">
            <v>-1094.4597799999174</v>
          </cell>
          <cell r="BW501">
            <v>-396.18836000002921</v>
          </cell>
          <cell r="BX501">
            <v>-1482.0047620001715</v>
          </cell>
          <cell r="BY501">
            <v>-841.8477140001487</v>
          </cell>
          <cell r="BZ501">
            <v>-823.2440910001751</v>
          </cell>
          <cell r="CA501">
            <v>-1601.9656219999306</v>
          </cell>
          <cell r="CB501">
            <v>-1281.3353130000178</v>
          </cell>
          <cell r="CC501">
            <v>-1509.6589780000504</v>
          </cell>
          <cell r="CD501">
            <v>-1191.0498939999379</v>
          </cell>
          <cell r="CE501">
            <v>-14094.273921001703</v>
          </cell>
          <cell r="CF501">
            <v>-1217.735769999912</v>
          </cell>
          <cell r="CG501">
            <v>-1099.4082900000503</v>
          </cell>
          <cell r="CH501">
            <v>-638.80776999995578</v>
          </cell>
          <cell r="CI501">
            <v>-2442.3200899998192</v>
          </cell>
          <cell r="CJ501">
            <v>-361.31611999997403</v>
          </cell>
          <cell r="CK501">
            <v>-1316.048696000129</v>
          </cell>
          <cell r="CL501">
            <v>-819.78784699994139</v>
          </cell>
          <cell r="CM501">
            <v>-751.92842999985442</v>
          </cell>
          <cell r="CN501">
            <v>-1700.0075509999879</v>
          </cell>
          <cell r="CO501">
            <v>-1048.7511340002529</v>
          </cell>
          <cell r="CP501">
            <v>-1328.8733500000089</v>
          </cell>
          <cell r="CQ501">
            <v>-1369.2888730000705</v>
          </cell>
          <cell r="CR501">
            <v>-12443.044588001445</v>
          </cell>
          <cell r="CS501">
            <v>-1017.1951899998821</v>
          </cell>
          <cell r="CT501">
            <v>-1083.1581510000397</v>
          </cell>
          <cell r="CU501">
            <v>-612.54868999996688</v>
          </cell>
          <cell r="CV501">
            <v>-830.65999999968335</v>
          </cell>
          <cell r="CW501">
            <v>-325.73326999996789</v>
          </cell>
          <cell r="CX501">
            <v>-1333.3953529999126</v>
          </cell>
          <cell r="CY501">
            <v>-726.22992599988356</v>
          </cell>
          <cell r="CZ501">
            <v>-762.02390299993567</v>
          </cell>
          <cell r="DA501">
            <v>-1612.0878500000108</v>
          </cell>
          <cell r="DB501">
            <v>-1320.1162560000084</v>
          </cell>
          <cell r="DC501">
            <v>-1389.7419150001369</v>
          </cell>
          <cell r="DD501">
            <v>-1430.154084000038</v>
          </cell>
          <cell r="DE501">
            <v>-34438.064173001796</v>
          </cell>
          <cell r="DF501">
            <v>-800.57906999974512</v>
          </cell>
          <cell r="DG501">
            <v>-918.50722900009714</v>
          </cell>
          <cell r="DH501">
            <v>-23394.055109999841</v>
          </cell>
          <cell r="DI501">
            <v>-741.70987999998033</v>
          </cell>
          <cell r="DJ501">
            <v>-216.68999999994412</v>
          </cell>
          <cell r="DK501">
            <v>-1147.969650000101</v>
          </cell>
          <cell r="DL501">
            <v>-928.34742000023834</v>
          </cell>
          <cell r="DM501">
            <v>-813.4819449998904</v>
          </cell>
          <cell r="DN501">
            <v>-1892.8135820000898</v>
          </cell>
          <cell r="DO501">
            <v>-1230.4071919999551</v>
          </cell>
          <cell r="DP501">
            <v>-1321.9494100001175</v>
          </cell>
          <cell r="DQ501">
            <v>-1031.5536849999335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-4000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-4000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-8.5000010000076145</v>
          </cell>
          <cell r="AF547">
            <v>0</v>
          </cell>
          <cell r="AG547">
            <v>0</v>
          </cell>
          <cell r="AH547">
            <v>0</v>
          </cell>
          <cell r="AI547">
            <v>-8.5000010000003385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-6.7293690000078641</v>
          </cell>
          <cell r="BS547">
            <v>0</v>
          </cell>
          <cell r="BT547">
            <v>0</v>
          </cell>
          <cell r="BU547">
            <v>-6.7293689999969502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-36.475867000001017</v>
          </cell>
          <cell r="DF547">
            <v>0</v>
          </cell>
          <cell r="DG547">
            <v>0</v>
          </cell>
          <cell r="DH547">
            <v>-8.5</v>
          </cell>
          <cell r="DI547">
            <v>-27.975866999997379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-2848.1201129993424</v>
          </cell>
          <cell r="AF549">
            <v>-431.69667999999365</v>
          </cell>
          <cell r="AG549">
            <v>-449.30940099997679</v>
          </cell>
          <cell r="AH549">
            <v>-328.40035099996021</v>
          </cell>
          <cell r="AI549">
            <v>-182.40884099996765</v>
          </cell>
          <cell r="AJ549">
            <v>0</v>
          </cell>
          <cell r="AK549">
            <v>-33.752562999987276</v>
          </cell>
          <cell r="AL549">
            <v>-24.39749500004109</v>
          </cell>
          <cell r="AM549">
            <v>-59.953777000016998</v>
          </cell>
          <cell r="AN549">
            <v>-112.98541500000283</v>
          </cell>
          <cell r="AO549">
            <v>-130.23199699999532</v>
          </cell>
          <cell r="AP549">
            <v>-566.48494199998095</v>
          </cell>
          <cell r="AQ549">
            <v>-528.4986509999726</v>
          </cell>
          <cell r="AR549">
            <v>-3508.8799605001695</v>
          </cell>
          <cell r="AS549">
            <v>-511.00542000000132</v>
          </cell>
          <cell r="AT549">
            <v>-383.32745100001921</v>
          </cell>
          <cell r="AU549">
            <v>-443.6685099999886</v>
          </cell>
          <cell r="AV549">
            <v>-373.88309999997728</v>
          </cell>
          <cell r="AW549">
            <v>0</v>
          </cell>
          <cell r="AX549">
            <v>-76.346695500018541</v>
          </cell>
          <cell r="AY549">
            <v>-103.03276099998038</v>
          </cell>
          <cell r="AZ549">
            <v>-100.85090499999933</v>
          </cell>
          <cell r="BA549">
            <v>-105.14918099995703</v>
          </cell>
          <cell r="BB549">
            <v>-267.65488099999493</v>
          </cell>
          <cell r="BC549">
            <v>-636.85314399999334</v>
          </cell>
          <cell r="BD549">
            <v>-507.10791200003587</v>
          </cell>
          <cell r="BE549">
            <v>-3101.6830160007812</v>
          </cell>
          <cell r="BF549">
            <v>-512.22634300001664</v>
          </cell>
          <cell r="BG549">
            <v>-329.81490399999893</v>
          </cell>
          <cell r="BH549">
            <v>-408.74533100001281</v>
          </cell>
          <cell r="BI549">
            <v>203.50501300001633</v>
          </cell>
          <cell r="BJ549">
            <v>-35.725262000007206</v>
          </cell>
          <cell r="BK549">
            <v>-109.22310000000289</v>
          </cell>
          <cell r="BL549">
            <v>-70.49418300006073</v>
          </cell>
          <cell r="BM549">
            <v>-53.799735000007786</v>
          </cell>
          <cell r="BN549">
            <v>-247.41292199998861</v>
          </cell>
          <cell r="BO549">
            <v>-528.10293600001023</v>
          </cell>
          <cell r="BP549">
            <v>-546.11561099998653</v>
          </cell>
          <cell r="BQ549">
            <v>-463.52770199999213</v>
          </cell>
          <cell r="BR549">
            <v>-4528.9835529993288</v>
          </cell>
          <cell r="BS549">
            <v>-594.22048999997787</v>
          </cell>
          <cell r="BT549">
            <v>-265.11241000000155</v>
          </cell>
          <cell r="BU549">
            <v>-541.52792999998201</v>
          </cell>
          <cell r="BV549">
            <v>-429.34633000000031</v>
          </cell>
          <cell r="BW549">
            <v>-137.82938100001775</v>
          </cell>
          <cell r="BX549">
            <v>-133.30271800002083</v>
          </cell>
          <cell r="BY549">
            <v>-173.85290050000185</v>
          </cell>
          <cell r="BZ549">
            <v>-75.255921999982093</v>
          </cell>
          <cell r="CA549">
            <v>-320.09115049999673</v>
          </cell>
          <cell r="CB549">
            <v>-459.93302599998424</v>
          </cell>
          <cell r="CC549">
            <v>-792.0064929999935</v>
          </cell>
          <cell r="CD549">
            <v>-606.50480200001039</v>
          </cell>
          <cell r="CE549">
            <v>-3756.0806855000556</v>
          </cell>
          <cell r="CF549">
            <v>-521.99895999999717</v>
          </cell>
          <cell r="CG549">
            <v>-416.04996000000392</v>
          </cell>
          <cell r="CH549">
            <v>-361.14853000000585</v>
          </cell>
          <cell r="CI549">
            <v>284.40429000000586</v>
          </cell>
          <cell r="CJ549">
            <v>-221.00000100000761</v>
          </cell>
          <cell r="CK549">
            <v>-395.82803299996885</v>
          </cell>
          <cell r="CL549">
            <v>-99.938168000022415</v>
          </cell>
          <cell r="CM549">
            <v>-134.70740700000897</v>
          </cell>
          <cell r="CN549">
            <v>-288.11441750003723</v>
          </cell>
          <cell r="CO549">
            <v>-495.41835600000923</v>
          </cell>
          <cell r="CP549">
            <v>-609.108493000007</v>
          </cell>
          <cell r="CQ549">
            <v>-497.17265000002226</v>
          </cell>
          <cell r="CR549">
            <v>-4296.5070829992183</v>
          </cell>
          <cell r="CS549">
            <v>-569.53320100001292</v>
          </cell>
          <cell r="CT549">
            <v>-444.94380999999703</v>
          </cell>
          <cell r="CU549">
            <v>-314.08772999999928</v>
          </cell>
          <cell r="CV549">
            <v>-366.06050399999367</v>
          </cell>
          <cell r="CW549">
            <v>-166.16268300000229</v>
          </cell>
          <cell r="CX549">
            <v>-318.25469400003203</v>
          </cell>
          <cell r="CY549">
            <v>-132.69745099998545</v>
          </cell>
          <cell r="CZ549">
            <v>-116.85032199998386</v>
          </cell>
          <cell r="DA549">
            <v>-305.16946800000733</v>
          </cell>
          <cell r="DB549">
            <v>-480.57432700000936</v>
          </cell>
          <cell r="DC549">
            <v>-604.81140099998447</v>
          </cell>
          <cell r="DD549">
            <v>-477.36149199999636</v>
          </cell>
          <cell r="DE549">
            <v>-2953.8883074996993</v>
          </cell>
          <cell r="DF549">
            <v>-591.0842399999965</v>
          </cell>
          <cell r="DG549">
            <v>-519.09281000000192</v>
          </cell>
          <cell r="DH549">
            <v>1579.0503810000082</v>
          </cell>
          <cell r="DI549">
            <v>-491.58310199997504</v>
          </cell>
          <cell r="DJ549">
            <v>-204.95407000000705</v>
          </cell>
          <cell r="DK549">
            <v>-412.532257999992</v>
          </cell>
          <cell r="DL549">
            <v>-175.69292699999642</v>
          </cell>
          <cell r="DM549">
            <v>-144.23834900005022</v>
          </cell>
          <cell r="DN549">
            <v>-279.50089550000848</v>
          </cell>
          <cell r="DO549">
            <v>-457.53483399999095</v>
          </cell>
          <cell r="DP549">
            <v>-559.24874199996702</v>
          </cell>
          <cell r="DQ549">
            <v>-697.47646100001293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-5228.50708999997</v>
          </cell>
          <cell r="BS552">
            <v>-450.27246999999625</v>
          </cell>
          <cell r="BT552">
            <v>-601.60110999998869</v>
          </cell>
          <cell r="BU552">
            <v>-533.41320000000997</v>
          </cell>
          <cell r="BV552">
            <v>-482.16418000002159</v>
          </cell>
          <cell r="BW552">
            <v>-534.99139000001014</v>
          </cell>
          <cell r="BX552">
            <v>-450.31093999999575</v>
          </cell>
          <cell r="BY552">
            <v>-223.35821999999462</v>
          </cell>
          <cell r="BZ552">
            <v>-110.27481999999145</v>
          </cell>
          <cell r="CA552">
            <v>-178.80368000001181</v>
          </cell>
          <cell r="CB552">
            <v>-484.80587999999989</v>
          </cell>
          <cell r="CC552">
            <v>-540.26479000001564</v>
          </cell>
          <cell r="CD552">
            <v>-638.24640999999247</v>
          </cell>
          <cell r="CE552">
            <v>-4656.625710000284</v>
          </cell>
          <cell r="CF552">
            <v>-375.06851000001188</v>
          </cell>
          <cell r="CG552">
            <v>-591.49906000000192</v>
          </cell>
          <cell r="CH552">
            <v>-510.38083000000915</v>
          </cell>
          <cell r="CI552">
            <v>193.78373999999894</v>
          </cell>
          <cell r="CJ552">
            <v>-452.20042000000831</v>
          </cell>
          <cell r="CK552">
            <v>-505.08445999998366</v>
          </cell>
          <cell r="CL552">
            <v>-128.24207999999635</v>
          </cell>
          <cell r="CM552">
            <v>-110.5</v>
          </cell>
          <cell r="CN552">
            <v>-242.68890999996802</v>
          </cell>
          <cell r="CO552">
            <v>-590.36197999998694</v>
          </cell>
          <cell r="CP552">
            <v>-690.88625999999931</v>
          </cell>
          <cell r="CQ552">
            <v>-653.49694000004092</v>
          </cell>
          <cell r="CR552">
            <v>-5145.7903169994242</v>
          </cell>
          <cell r="CS552">
            <v>-490.55468999998993</v>
          </cell>
          <cell r="CT552">
            <v>-553.70764999999665</v>
          </cell>
          <cell r="CU552">
            <v>-467.00251000002027</v>
          </cell>
          <cell r="CV552">
            <v>-185.84799999999814</v>
          </cell>
          <cell r="CW552">
            <v>-532.66443000000436</v>
          </cell>
          <cell r="CX552">
            <v>-592.11837999999989</v>
          </cell>
          <cell r="CY552">
            <v>-210.57293999998365</v>
          </cell>
          <cell r="CZ552">
            <v>-197.84393999999156</v>
          </cell>
          <cell r="DA552">
            <v>-279.37754700006917</v>
          </cell>
          <cell r="DB552">
            <v>-620.16287999998895</v>
          </cell>
          <cell r="DC552">
            <v>-409.93140999999014</v>
          </cell>
          <cell r="DD552">
            <v>-606.00594000000274</v>
          </cell>
          <cell r="DE552">
            <v>-4230.453069999814</v>
          </cell>
          <cell r="DF552">
            <v>-521.6663899999985</v>
          </cell>
          <cell r="DG552">
            <v>-614.28521999999066</v>
          </cell>
          <cell r="DH552">
            <v>800.612369999988</v>
          </cell>
          <cell r="DI552">
            <v>-246.87106000000495</v>
          </cell>
          <cell r="DJ552">
            <v>-545.45739999998477</v>
          </cell>
          <cell r="DK552">
            <v>-458.31657999998424</v>
          </cell>
          <cell r="DL552">
            <v>-219.67131000000518</v>
          </cell>
          <cell r="DM552">
            <v>-159.38394000002882</v>
          </cell>
          <cell r="DN552">
            <v>-375.93423000001349</v>
          </cell>
          <cell r="DO552">
            <v>-533.70211000001291</v>
          </cell>
          <cell r="DP552">
            <v>-680.37783000001218</v>
          </cell>
          <cell r="DQ552">
            <v>-675.39937000002828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-4000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-4000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-2856.6201139995828</v>
          </cell>
          <cell r="AF556">
            <v>-431.69667999993544</v>
          </cell>
          <cell r="AG556">
            <v>-449.30940099991858</v>
          </cell>
          <cell r="AH556">
            <v>-328.400350999902</v>
          </cell>
          <cell r="AI556">
            <v>-190.90884199994616</v>
          </cell>
          <cell r="AJ556">
            <v>0</v>
          </cell>
          <cell r="AK556">
            <v>-33.752562999958172</v>
          </cell>
          <cell r="AL556">
            <v>-24.397494999924675</v>
          </cell>
          <cell r="AM556">
            <v>-59.953777000016998</v>
          </cell>
          <cell r="AN556">
            <v>-112.98541500000283</v>
          </cell>
          <cell r="AO556">
            <v>-130.23199699993711</v>
          </cell>
          <cell r="AP556">
            <v>-566.48494200001005</v>
          </cell>
          <cell r="AQ556">
            <v>-528.4986509999726</v>
          </cell>
          <cell r="AR556">
            <v>-3508.8799605015665</v>
          </cell>
          <cell r="AS556">
            <v>-511.00542000005953</v>
          </cell>
          <cell r="AT556">
            <v>-383.32745100010652</v>
          </cell>
          <cell r="AU556">
            <v>-443.6685099999886</v>
          </cell>
          <cell r="AV556">
            <v>-373.88309999997728</v>
          </cell>
          <cell r="AW556">
            <v>0</v>
          </cell>
          <cell r="AX556">
            <v>-76.346695500018541</v>
          </cell>
          <cell r="AY556">
            <v>-103.0327610000968</v>
          </cell>
          <cell r="AZ556">
            <v>-100.85090499999933</v>
          </cell>
          <cell r="BA556">
            <v>-105.14918099995703</v>
          </cell>
          <cell r="BB556">
            <v>-267.65488100005314</v>
          </cell>
          <cell r="BC556">
            <v>-636.85314400005154</v>
          </cell>
          <cell r="BD556">
            <v>-507.10791200003587</v>
          </cell>
          <cell r="BE556">
            <v>-3101.6830160021782</v>
          </cell>
          <cell r="BF556">
            <v>-512.22634300007485</v>
          </cell>
          <cell r="BG556">
            <v>-329.81490400002804</v>
          </cell>
          <cell r="BH556">
            <v>-408.74533100007102</v>
          </cell>
          <cell r="BI556">
            <v>203.50501299998723</v>
          </cell>
          <cell r="BJ556">
            <v>-35.725261999992654</v>
          </cell>
          <cell r="BK556">
            <v>-109.22310000006109</v>
          </cell>
          <cell r="BL556">
            <v>-70.494183000177145</v>
          </cell>
          <cell r="BM556">
            <v>-53.799735000007786</v>
          </cell>
          <cell r="BN556">
            <v>-247.41292200004682</v>
          </cell>
          <cell r="BO556">
            <v>-528.10293599998113</v>
          </cell>
          <cell r="BP556">
            <v>-546.11561099998653</v>
          </cell>
          <cell r="BQ556">
            <v>-463.52770199999213</v>
          </cell>
          <cell r="BR556">
            <v>-9764.2200119998306</v>
          </cell>
          <cell r="BS556">
            <v>-1044.492959999945</v>
          </cell>
          <cell r="BT556">
            <v>-866.71351999987382</v>
          </cell>
          <cell r="BU556">
            <v>-1081.6704989999998</v>
          </cell>
          <cell r="BV556">
            <v>-911.510510000051</v>
          </cell>
          <cell r="BW556">
            <v>-672.8207710001152</v>
          </cell>
          <cell r="BX556">
            <v>-583.61365800001658</v>
          </cell>
          <cell r="BY556">
            <v>-397.21112049999647</v>
          </cell>
          <cell r="BZ556">
            <v>-185.53074199997354</v>
          </cell>
          <cell r="CA556">
            <v>-498.89483050024137</v>
          </cell>
          <cell r="CB556">
            <v>-944.73890600004233</v>
          </cell>
          <cell r="CC556">
            <v>-1332.2712829998927</v>
          </cell>
          <cell r="CD556">
            <v>-1244.7512120001484</v>
          </cell>
          <cell r="CE556">
            <v>-8412.7063955012709</v>
          </cell>
          <cell r="CF556">
            <v>-897.06747000012547</v>
          </cell>
          <cell r="CG556">
            <v>-1007.5490200000349</v>
          </cell>
          <cell r="CH556">
            <v>-871.52936000004411</v>
          </cell>
          <cell r="CI556">
            <v>478.18803000007756</v>
          </cell>
          <cell r="CJ556">
            <v>-673.20042100001592</v>
          </cell>
          <cell r="CK556">
            <v>-900.91249299992342</v>
          </cell>
          <cell r="CL556">
            <v>-228.18024800019339</v>
          </cell>
          <cell r="CM556">
            <v>-245.20740700000897</v>
          </cell>
          <cell r="CN556">
            <v>-530.80332749988884</v>
          </cell>
          <cell r="CO556">
            <v>-1085.7803360000253</v>
          </cell>
          <cell r="CP556">
            <v>-1299.9947530000936</v>
          </cell>
          <cell r="CQ556">
            <v>-1150.669590000296</v>
          </cell>
          <cell r="CR556">
            <v>-9442.2973999995738</v>
          </cell>
          <cell r="CS556">
            <v>-1060.0878909998573</v>
          </cell>
          <cell r="CT556">
            <v>-998.65145999996457</v>
          </cell>
          <cell r="CU556">
            <v>-781.09024000004865</v>
          </cell>
          <cell r="CV556">
            <v>-551.9085039999336</v>
          </cell>
          <cell r="CW556">
            <v>-698.82711299997754</v>
          </cell>
          <cell r="CX556">
            <v>-910.37307400000282</v>
          </cell>
          <cell r="CY556">
            <v>-343.27039099996909</v>
          </cell>
          <cell r="CZ556">
            <v>-314.69426200003363</v>
          </cell>
          <cell r="DA556">
            <v>-584.54701500001829</v>
          </cell>
          <cell r="DB556">
            <v>-1100.7372070000274</v>
          </cell>
          <cell r="DC556">
            <v>-1014.7428109997418</v>
          </cell>
          <cell r="DD556">
            <v>-1083.3674320001155</v>
          </cell>
          <cell r="DE556">
            <v>-7220.8172445017844</v>
          </cell>
          <cell r="DF556">
            <v>-1112.7506299999077</v>
          </cell>
          <cell r="DG556">
            <v>-1133.3780300000217</v>
          </cell>
          <cell r="DH556">
            <v>2371.1627510001417</v>
          </cell>
          <cell r="DI556">
            <v>-766.4300289999228</v>
          </cell>
          <cell r="DJ556">
            <v>-750.41147000005003</v>
          </cell>
          <cell r="DK556">
            <v>-870.84883799985982</v>
          </cell>
          <cell r="DL556">
            <v>-395.36423699976876</v>
          </cell>
          <cell r="DM556">
            <v>-303.62228900031187</v>
          </cell>
          <cell r="DN556">
            <v>-655.43512549996376</v>
          </cell>
          <cell r="DO556">
            <v>-991.23694400000386</v>
          </cell>
          <cell r="DP556">
            <v>-1239.6265719998628</v>
          </cell>
          <cell r="DQ556">
            <v>-1372.8758310000412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-16.505220000000008</v>
          </cell>
          <cell r="K563">
            <v>0</v>
          </cell>
          <cell r="L563">
            <v>0</v>
          </cell>
          <cell r="M563">
            <v>-24.758240000000114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-92.139149999999972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-41.881370000000061</v>
          </cell>
          <cell r="X563">
            <v>0</v>
          </cell>
          <cell r="Y563">
            <v>-8.3762200000000036</v>
          </cell>
          <cell r="Z563">
            <v>-41.881559999999808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-320.83236170000237</v>
          </cell>
          <cell r="AF563">
            <v>-2.5319156999999999</v>
          </cell>
          <cell r="AG563">
            <v>0</v>
          </cell>
          <cell r="AH563">
            <v>-50.257959999999912</v>
          </cell>
          <cell r="AI563">
            <v>0</v>
          </cell>
          <cell r="AJ563">
            <v>-92.13974300000018</v>
          </cell>
          <cell r="AK563">
            <v>0</v>
          </cell>
          <cell r="AL563">
            <v>-41.881742999999915</v>
          </cell>
          <cell r="AM563">
            <v>-83.76299999999992</v>
          </cell>
          <cell r="AN563">
            <v>0</v>
          </cell>
          <cell r="AO563">
            <v>-50.258000000000038</v>
          </cell>
          <cell r="AP563">
            <v>0</v>
          </cell>
          <cell r="AQ563">
            <v>0</v>
          </cell>
          <cell r="AR563">
            <v>-282.01045199999953</v>
          </cell>
          <cell r="AS563">
            <v>-8.3763500000000022</v>
          </cell>
          <cell r="AT563">
            <v>0</v>
          </cell>
          <cell r="AU563">
            <v>-30.720700000000079</v>
          </cell>
          <cell r="AV563">
            <v>0</v>
          </cell>
          <cell r="AW563">
            <v>-41.88169999999991</v>
          </cell>
          <cell r="AX563">
            <v>-41.881840000000011</v>
          </cell>
          <cell r="AY563">
            <v>-33.505380000000002</v>
          </cell>
          <cell r="AZ563">
            <v>-41.881600000000162</v>
          </cell>
          <cell r="BA563">
            <v>-50.257799999999861</v>
          </cell>
          <cell r="BB563">
            <v>-25.128859999999918</v>
          </cell>
          <cell r="BC563">
            <v>0</v>
          </cell>
          <cell r="BD563">
            <v>-8.3762220000000056</v>
          </cell>
          <cell r="BE563">
            <v>-175.9031745000002</v>
          </cell>
          <cell r="BF563">
            <v>0</v>
          </cell>
          <cell r="BG563">
            <v>0</v>
          </cell>
          <cell r="BH563">
            <v>-25.128914500000008</v>
          </cell>
          <cell r="BI563">
            <v>0</v>
          </cell>
          <cell r="BJ563">
            <v>-16.753000000000043</v>
          </cell>
          <cell r="BK563">
            <v>-8.3762199999999893</v>
          </cell>
          <cell r="BL563">
            <v>-16.752830000000017</v>
          </cell>
          <cell r="BM563">
            <v>-75.386850000000095</v>
          </cell>
          <cell r="BN563">
            <v>-16.752679999999998</v>
          </cell>
          <cell r="BO563">
            <v>-8.3763299999999958</v>
          </cell>
          <cell r="BP563">
            <v>0</v>
          </cell>
          <cell r="BQ563">
            <v>-8.3763500000000022</v>
          </cell>
          <cell r="BR563">
            <v>-246.00550999999905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-19.009099999999989</v>
          </cell>
          <cell r="BX563">
            <v>-16.752679999999998</v>
          </cell>
          <cell r="BY563">
            <v>-50.257950000000051</v>
          </cell>
          <cell r="BZ563">
            <v>-118.10429999999997</v>
          </cell>
          <cell r="CA563">
            <v>-25.128900000000044</v>
          </cell>
          <cell r="CB563">
            <v>-16.752579999999966</v>
          </cell>
          <cell r="CC563">
            <v>0</v>
          </cell>
          <cell r="CD563">
            <v>0</v>
          </cell>
          <cell r="CE563">
            <v>-318.30087800000001</v>
          </cell>
          <cell r="CF563">
            <v>0</v>
          </cell>
          <cell r="CG563">
            <v>0</v>
          </cell>
          <cell r="CH563">
            <v>-25.129033000000049</v>
          </cell>
          <cell r="CI563">
            <v>-8.3763450000000006</v>
          </cell>
          <cell r="CJ563">
            <v>-41.88158999999996</v>
          </cell>
          <cell r="CK563">
            <v>-8.3764699999999976</v>
          </cell>
          <cell r="CL563">
            <v>-83.763130000000046</v>
          </cell>
          <cell r="CM563">
            <v>-83.763149999999769</v>
          </cell>
          <cell r="CN563">
            <v>-25.129260000000045</v>
          </cell>
          <cell r="CO563">
            <v>-41.881899999999973</v>
          </cell>
          <cell r="CP563">
            <v>0</v>
          </cell>
          <cell r="CQ563">
            <v>0</v>
          </cell>
          <cell r="CR563">
            <v>-393.68672800000058</v>
          </cell>
          <cell r="CS563">
            <v>-8.376221000000001</v>
          </cell>
          <cell r="CT563">
            <v>0</v>
          </cell>
          <cell r="CU563">
            <v>-33.505366999999978</v>
          </cell>
          <cell r="CV563">
            <v>0</v>
          </cell>
          <cell r="CW563">
            <v>-33.505130000000008</v>
          </cell>
          <cell r="CX563">
            <v>-8.376339999999999</v>
          </cell>
          <cell r="CY563">
            <v>-117.26900000000023</v>
          </cell>
          <cell r="CZ563">
            <v>-134.02079999999933</v>
          </cell>
          <cell r="DA563">
            <v>-25.128769999999975</v>
          </cell>
          <cell r="DB563">
            <v>-33.505100000000084</v>
          </cell>
          <cell r="DC563">
            <v>0</v>
          </cell>
          <cell r="DD563">
            <v>0</v>
          </cell>
          <cell r="DE563">
            <v>-276.36818699999822</v>
          </cell>
          <cell r="DF563">
            <v>0</v>
          </cell>
          <cell r="DG563">
            <v>0</v>
          </cell>
          <cell r="DH563">
            <v>-16.752565000000004</v>
          </cell>
          <cell r="DI563">
            <v>0</v>
          </cell>
          <cell r="DJ563">
            <v>-25.129031999999995</v>
          </cell>
          <cell r="DK563">
            <v>0</v>
          </cell>
          <cell r="DL563">
            <v>-100.46579999999994</v>
          </cell>
          <cell r="DM563">
            <v>-50.257999999999811</v>
          </cell>
          <cell r="DN563">
            <v>-8.3763299999999958</v>
          </cell>
          <cell r="DO563">
            <v>-33.505159999999989</v>
          </cell>
          <cell r="DP563">
            <v>0</v>
          </cell>
          <cell r="DQ563">
            <v>-41.88130000000001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-5.0326840000000033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-5.0326840000000033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-8.37622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-8.37622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7"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-16.505220000000008</v>
          </cell>
          <cell r="K567">
            <v>0</v>
          </cell>
          <cell r="L567">
            <v>0</v>
          </cell>
          <cell r="M567">
            <v>-24.758240000000114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-92.139149999999972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-41.881370000000061</v>
          </cell>
          <cell r="X567">
            <v>0</v>
          </cell>
          <cell r="Y567">
            <v>-8.3762200000000036</v>
          </cell>
          <cell r="Z567">
            <v>-41.881559999999808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-320.83236169999873</v>
          </cell>
          <cell r="AF567">
            <v>-2.5319156999999999</v>
          </cell>
          <cell r="AG567">
            <v>0</v>
          </cell>
          <cell r="AH567">
            <v>-50.257959999999912</v>
          </cell>
          <cell r="AI567">
            <v>0</v>
          </cell>
          <cell r="AJ567">
            <v>-92.13974300000018</v>
          </cell>
          <cell r="AK567">
            <v>0</v>
          </cell>
          <cell r="AL567">
            <v>-41.881742999999915</v>
          </cell>
          <cell r="AM567">
            <v>-83.76299999999992</v>
          </cell>
          <cell r="AN567">
            <v>0</v>
          </cell>
          <cell r="AO567">
            <v>-50.258000000000038</v>
          </cell>
          <cell r="AP567">
            <v>0</v>
          </cell>
          <cell r="AQ567">
            <v>0</v>
          </cell>
          <cell r="AR567">
            <v>-282.01045199999862</v>
          </cell>
          <cell r="AS567">
            <v>-8.3763500000000022</v>
          </cell>
          <cell r="AT567">
            <v>0</v>
          </cell>
          <cell r="AU567">
            <v>-30.720700000000079</v>
          </cell>
          <cell r="AV567">
            <v>0</v>
          </cell>
          <cell r="AW567">
            <v>-41.88169999999991</v>
          </cell>
          <cell r="AX567">
            <v>-41.881840000000011</v>
          </cell>
          <cell r="AY567">
            <v>-33.505380000000002</v>
          </cell>
          <cell r="AZ567">
            <v>-41.881600000000162</v>
          </cell>
          <cell r="BA567">
            <v>-50.257799999999861</v>
          </cell>
          <cell r="BB567">
            <v>-25.128859999999918</v>
          </cell>
          <cell r="BC567">
            <v>0</v>
          </cell>
          <cell r="BD567">
            <v>-8.3762220000000056</v>
          </cell>
          <cell r="BE567">
            <v>-180.93585849999999</v>
          </cell>
          <cell r="BF567">
            <v>0</v>
          </cell>
          <cell r="BG567">
            <v>0</v>
          </cell>
          <cell r="BH567">
            <v>-25.128914500000008</v>
          </cell>
          <cell r="BI567">
            <v>0</v>
          </cell>
          <cell r="BJ567">
            <v>-21.78568400000006</v>
          </cell>
          <cell r="BK567">
            <v>-8.3762199999999893</v>
          </cell>
          <cell r="BL567">
            <v>-16.752830000000017</v>
          </cell>
          <cell r="BM567">
            <v>-75.386850000000095</v>
          </cell>
          <cell r="BN567">
            <v>-16.752679999999998</v>
          </cell>
          <cell r="BO567">
            <v>-8.3763299999999958</v>
          </cell>
          <cell r="BP567">
            <v>0</v>
          </cell>
          <cell r="BQ567">
            <v>-8.3763500000000022</v>
          </cell>
          <cell r="BR567">
            <v>-246.00550999999996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-19.009099999999989</v>
          </cell>
          <cell r="BX567">
            <v>-16.752679999999998</v>
          </cell>
          <cell r="BY567">
            <v>-50.257950000000051</v>
          </cell>
          <cell r="BZ567">
            <v>-118.10429999999997</v>
          </cell>
          <cell r="CA567">
            <v>-25.128900000000044</v>
          </cell>
          <cell r="CB567">
            <v>-16.752579999999966</v>
          </cell>
          <cell r="CC567">
            <v>0</v>
          </cell>
          <cell r="CD567">
            <v>0</v>
          </cell>
          <cell r="CE567">
            <v>-326.67709800000011</v>
          </cell>
          <cell r="CF567">
            <v>0</v>
          </cell>
          <cell r="CG567">
            <v>0</v>
          </cell>
          <cell r="CH567">
            <v>-25.129033000000049</v>
          </cell>
          <cell r="CI567">
            <v>-8.3763450000000006</v>
          </cell>
          <cell r="CJ567">
            <v>-41.88158999999996</v>
          </cell>
          <cell r="CK567">
            <v>-8.3764699999999976</v>
          </cell>
          <cell r="CL567">
            <v>-92.13935000000015</v>
          </cell>
          <cell r="CM567">
            <v>-83.763149999999769</v>
          </cell>
          <cell r="CN567">
            <v>-25.129260000000045</v>
          </cell>
          <cell r="CO567">
            <v>-41.881899999999973</v>
          </cell>
          <cell r="CP567">
            <v>0</v>
          </cell>
          <cell r="CQ567">
            <v>0</v>
          </cell>
          <cell r="CR567">
            <v>-393.68672800000058</v>
          </cell>
          <cell r="CS567">
            <v>-8.376221000000001</v>
          </cell>
          <cell r="CT567">
            <v>0</v>
          </cell>
          <cell r="CU567">
            <v>-33.505366999999978</v>
          </cell>
          <cell r="CV567">
            <v>0</v>
          </cell>
          <cell r="CW567">
            <v>-33.505130000000008</v>
          </cell>
          <cell r="CX567">
            <v>-8.376339999999999</v>
          </cell>
          <cell r="CY567">
            <v>-117.26900000000023</v>
          </cell>
          <cell r="CZ567">
            <v>-134.02079999999933</v>
          </cell>
          <cell r="DA567">
            <v>-25.128769999999975</v>
          </cell>
          <cell r="DB567">
            <v>-33.505100000000084</v>
          </cell>
          <cell r="DC567">
            <v>0</v>
          </cell>
          <cell r="DD567">
            <v>0</v>
          </cell>
          <cell r="DE567">
            <v>-276.36818699999822</v>
          </cell>
          <cell r="DF567">
            <v>0</v>
          </cell>
          <cell r="DG567">
            <v>0</v>
          </cell>
          <cell r="DH567">
            <v>-16.752565000000004</v>
          </cell>
          <cell r="DI567">
            <v>0</v>
          </cell>
          <cell r="DJ567">
            <v>-25.129031999999995</v>
          </cell>
          <cell r="DK567">
            <v>0</v>
          </cell>
          <cell r="DL567">
            <v>-100.46579999999994</v>
          </cell>
          <cell r="DM567">
            <v>-50.257999999999811</v>
          </cell>
          <cell r="DN567">
            <v>-8.3763299999999958</v>
          </cell>
          <cell r="DO567">
            <v>-33.505159999999989</v>
          </cell>
          <cell r="DP567">
            <v>0</v>
          </cell>
          <cell r="DQ567">
            <v>-41.88130000000001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</row>
        <row r="568">
          <cell r="F568" t="str">
            <v>=</v>
          </cell>
          <cell r="G568" t="str">
            <v>=</v>
          </cell>
          <cell r="H568" t="str">
            <v>=</v>
          </cell>
          <cell r="I568" t="str">
            <v>=</v>
          </cell>
          <cell r="J568" t="str">
            <v>=</v>
          </cell>
          <cell r="K568" t="str">
            <v>=</v>
          </cell>
          <cell r="L568" t="str">
            <v>=</v>
          </cell>
          <cell r="M568" t="str">
            <v>=</v>
          </cell>
          <cell r="N568" t="str">
            <v>=</v>
          </cell>
          <cell r="O568" t="str">
            <v>=</v>
          </cell>
          <cell r="P568" t="str">
            <v>=</v>
          </cell>
          <cell r="Q568" t="str">
            <v>=</v>
          </cell>
          <cell r="R568" t="str">
            <v>=</v>
          </cell>
          <cell r="S568" t="str">
            <v>=</v>
          </cell>
          <cell r="T568" t="str">
            <v>=</v>
          </cell>
          <cell r="U568" t="str">
            <v>=</v>
          </cell>
          <cell r="V568" t="str">
            <v>=</v>
          </cell>
          <cell r="W568" t="str">
            <v>=</v>
          </cell>
          <cell r="X568" t="str">
            <v>=</v>
          </cell>
          <cell r="Y568" t="str">
            <v>=</v>
          </cell>
          <cell r="Z568" t="str">
            <v>=</v>
          </cell>
          <cell r="AA568" t="str">
            <v>=</v>
          </cell>
          <cell r="AB568" t="str">
            <v>=</v>
          </cell>
          <cell r="AC568" t="str">
            <v>=</v>
          </cell>
          <cell r="AD568" t="str">
            <v>=</v>
          </cell>
          <cell r="AE568" t="str">
            <v>=</v>
          </cell>
          <cell r="AF568" t="str">
            <v>=</v>
          </cell>
          <cell r="AG568" t="str">
            <v>=</v>
          </cell>
          <cell r="AH568" t="str">
            <v>=</v>
          </cell>
          <cell r="AI568" t="str">
            <v>=</v>
          </cell>
          <cell r="AJ568" t="str">
            <v>=</v>
          </cell>
          <cell r="AK568" t="str">
            <v>=</v>
          </cell>
          <cell r="AL568" t="str">
            <v>=</v>
          </cell>
          <cell r="AM568" t="str">
            <v>=</v>
          </cell>
          <cell r="AN568" t="str">
            <v>=</v>
          </cell>
          <cell r="AO568" t="str">
            <v>=</v>
          </cell>
          <cell r="AP568" t="str">
            <v>=</v>
          </cell>
          <cell r="AQ568" t="str">
            <v>=</v>
          </cell>
          <cell r="AR568" t="str">
            <v>=</v>
          </cell>
          <cell r="AS568" t="str">
            <v>=</v>
          </cell>
          <cell r="AT568" t="str">
            <v>=</v>
          </cell>
          <cell r="AU568" t="str">
            <v>=</v>
          </cell>
          <cell r="AV568" t="str">
            <v>=</v>
          </cell>
          <cell r="AW568" t="str">
            <v>=</v>
          </cell>
          <cell r="AX568" t="str">
            <v>=</v>
          </cell>
          <cell r="AY568" t="str">
            <v>=</v>
          </cell>
          <cell r="AZ568" t="str">
            <v>=</v>
          </cell>
          <cell r="BA568" t="str">
            <v>=</v>
          </cell>
          <cell r="BB568" t="str">
            <v>=</v>
          </cell>
          <cell r="BC568" t="str">
            <v>=</v>
          </cell>
          <cell r="BD568" t="str">
            <v>=</v>
          </cell>
          <cell r="BE568" t="str">
            <v>=</v>
          </cell>
          <cell r="BF568" t="str">
            <v>=</v>
          </cell>
          <cell r="BG568" t="str">
            <v>=</v>
          </cell>
          <cell r="BH568" t="str">
            <v>=</v>
          </cell>
          <cell r="BI568" t="str">
            <v>=</v>
          </cell>
          <cell r="BJ568" t="str">
            <v>=</v>
          </cell>
          <cell r="BK568" t="str">
            <v>=</v>
          </cell>
          <cell r="BL568" t="str">
            <v>=</v>
          </cell>
          <cell r="BM568" t="str">
            <v>=</v>
          </cell>
          <cell r="BN568" t="str">
            <v>=</v>
          </cell>
          <cell r="BO568" t="str">
            <v>=</v>
          </cell>
          <cell r="BP568" t="str">
            <v>=</v>
          </cell>
          <cell r="BQ568" t="str">
            <v>=</v>
          </cell>
          <cell r="BR568" t="str">
            <v>=</v>
          </cell>
          <cell r="BS568" t="str">
            <v>=</v>
          </cell>
          <cell r="BT568" t="str">
            <v>=</v>
          </cell>
          <cell r="BU568" t="str">
            <v>=</v>
          </cell>
          <cell r="BV568" t="str">
            <v>=</v>
          </cell>
          <cell r="BW568" t="str">
            <v>=</v>
          </cell>
          <cell r="BX568" t="str">
            <v>=</v>
          </cell>
          <cell r="BY568" t="str">
            <v>=</v>
          </cell>
          <cell r="BZ568" t="str">
            <v>=</v>
          </cell>
          <cell r="CA568" t="str">
            <v>=</v>
          </cell>
          <cell r="CB568" t="str">
            <v>=</v>
          </cell>
          <cell r="CC568" t="str">
            <v>=</v>
          </cell>
          <cell r="CD568" t="str">
            <v>=</v>
          </cell>
          <cell r="CE568" t="str">
            <v>=</v>
          </cell>
          <cell r="CF568" t="str">
            <v>=</v>
          </cell>
          <cell r="CG568" t="str">
            <v>=</v>
          </cell>
          <cell r="CH568" t="str">
            <v>=</v>
          </cell>
          <cell r="CI568" t="str">
            <v>=</v>
          </cell>
          <cell r="CJ568" t="str">
            <v>=</v>
          </cell>
          <cell r="CK568" t="str">
            <v>=</v>
          </cell>
          <cell r="CL568" t="str">
            <v>=</v>
          </cell>
          <cell r="CM568" t="str">
            <v>=</v>
          </cell>
          <cell r="CN568" t="str">
            <v>=</v>
          </cell>
          <cell r="CO568" t="str">
            <v>=</v>
          </cell>
          <cell r="CP568" t="str">
            <v>=</v>
          </cell>
          <cell r="CQ568" t="str">
            <v>=</v>
          </cell>
          <cell r="CR568" t="str">
            <v>=</v>
          </cell>
          <cell r="CS568" t="str">
            <v>=</v>
          </cell>
          <cell r="CT568" t="str">
            <v>=</v>
          </cell>
          <cell r="CU568" t="str">
            <v>=</v>
          </cell>
          <cell r="CV568" t="str">
            <v>=</v>
          </cell>
          <cell r="CW568" t="str">
            <v>=</v>
          </cell>
          <cell r="CX568" t="str">
            <v>=</v>
          </cell>
          <cell r="CY568" t="str">
            <v>=</v>
          </cell>
          <cell r="CZ568" t="str">
            <v>=</v>
          </cell>
          <cell r="DA568" t="str">
            <v>=</v>
          </cell>
          <cell r="DB568" t="str">
            <v>=</v>
          </cell>
          <cell r="DC568" t="str">
            <v>=</v>
          </cell>
          <cell r="DD568" t="str">
            <v>=</v>
          </cell>
          <cell r="DE568" t="str">
            <v>=</v>
          </cell>
          <cell r="DF568" t="str">
            <v>=</v>
          </cell>
          <cell r="DG568" t="str">
            <v>=</v>
          </cell>
          <cell r="DH568" t="str">
            <v>=</v>
          </cell>
          <cell r="DI568" t="str">
            <v>=</v>
          </cell>
          <cell r="DJ568" t="str">
            <v>=</v>
          </cell>
          <cell r="DK568" t="str">
            <v>=</v>
          </cell>
          <cell r="DL568" t="str">
            <v>=</v>
          </cell>
          <cell r="DM568" t="str">
            <v>=</v>
          </cell>
          <cell r="DN568" t="str">
            <v>=</v>
          </cell>
          <cell r="DO568" t="str">
            <v>=</v>
          </cell>
          <cell r="DP568" t="str">
            <v>=</v>
          </cell>
          <cell r="DQ568" t="str">
            <v>=</v>
          </cell>
          <cell r="DR568" t="str">
            <v>=</v>
          </cell>
          <cell r="DS568" t="str">
            <v>=</v>
          </cell>
          <cell r="DT568" t="str">
            <v>=</v>
          </cell>
          <cell r="DU568" t="str">
            <v>=</v>
          </cell>
          <cell r="DV568" t="str">
            <v>=</v>
          </cell>
          <cell r="DW568" t="str">
            <v>=</v>
          </cell>
          <cell r="DX568" t="str">
            <v>=</v>
          </cell>
          <cell r="DY568" t="str">
            <v>=</v>
          </cell>
          <cell r="DZ568" t="str">
            <v>=</v>
          </cell>
          <cell r="EA568" t="str">
            <v>=</v>
          </cell>
          <cell r="EB568" t="str">
            <v>=</v>
          </cell>
          <cell r="EC568" t="str">
            <v>=</v>
          </cell>
          <cell r="ED568" t="str">
            <v>=</v>
          </cell>
        </row>
        <row r="569">
          <cell r="F569">
            <v>858.23199300002307</v>
          </cell>
          <cell r="G569">
            <v>852.84288499969989</v>
          </cell>
          <cell r="H569">
            <v>1242.8643879992887</v>
          </cell>
          <cell r="I569">
            <v>589.50524699967355</v>
          </cell>
          <cell r="J569">
            <v>392.53651100024581</v>
          </cell>
          <cell r="K569">
            <v>553.66851999983191</v>
          </cell>
          <cell r="L569">
            <v>243.68747599981725</v>
          </cell>
          <cell r="M569">
            <v>861.59431800059974</v>
          </cell>
          <cell r="N569">
            <v>627.66978599969298</v>
          </cell>
          <cell r="O569">
            <v>809.6695094993338</v>
          </cell>
          <cell r="P569">
            <v>825.16296500060707</v>
          </cell>
          <cell r="Q569">
            <v>-578.1963630001992</v>
          </cell>
          <cell r="R569">
            <v>10495.362071998417</v>
          </cell>
          <cell r="S569">
            <v>711.09416100010276</v>
          </cell>
          <cell r="T569">
            <v>934.65328600071371</v>
          </cell>
          <cell r="U569">
            <v>738.50602500047535</v>
          </cell>
          <cell r="V569">
            <v>593.65107600018382</v>
          </cell>
          <cell r="W569">
            <v>403.60794100072235</v>
          </cell>
          <cell r="X569">
            <v>655.66028500068933</v>
          </cell>
          <cell r="Y569">
            <v>2255.2275679996237</v>
          </cell>
          <cell r="Z569">
            <v>879.54596100002527</v>
          </cell>
          <cell r="AA569">
            <v>896.88667999953032</v>
          </cell>
          <cell r="AB569">
            <v>710.81782400049269</v>
          </cell>
          <cell r="AC569">
            <v>604.02004799991846</v>
          </cell>
          <cell r="AD569">
            <v>1111.6912169996649</v>
          </cell>
          <cell r="AE569">
            <v>9727.3299360573292</v>
          </cell>
          <cell r="AF569">
            <v>330.25608356110752</v>
          </cell>
          <cell r="AG569">
            <v>874.79231900069863</v>
          </cell>
          <cell r="AH569">
            <v>1013.4847900010645</v>
          </cell>
          <cell r="AI569">
            <v>379.31874600052834</v>
          </cell>
          <cell r="AJ569">
            <v>599.0148690007627</v>
          </cell>
          <cell r="AK569">
            <v>437.13515799958259</v>
          </cell>
          <cell r="AL569">
            <v>2259.4289865000173</v>
          </cell>
          <cell r="AM569">
            <v>967.70810799952596</v>
          </cell>
          <cell r="AN569">
            <v>559.65901600010693</v>
          </cell>
          <cell r="AO569">
            <v>952.27643749956042</v>
          </cell>
          <cell r="AP569">
            <v>484.46353800036013</v>
          </cell>
          <cell r="AQ569">
            <v>869.79188450053334</v>
          </cell>
          <cell r="AR569">
            <v>10313.719855993986</v>
          </cell>
          <cell r="AS569">
            <v>942.81140500027686</v>
          </cell>
          <cell r="AT569">
            <v>974.31652699969709</v>
          </cell>
          <cell r="AU569">
            <v>799.63087099976838</v>
          </cell>
          <cell r="AV569">
            <v>532.71559999976307</v>
          </cell>
          <cell r="AW569">
            <v>430.69526750035584</v>
          </cell>
          <cell r="AX569">
            <v>484.23860449902713</v>
          </cell>
          <cell r="AY569">
            <v>1897.0910775000229</v>
          </cell>
          <cell r="AZ569">
            <v>1003.4891589991748</v>
          </cell>
          <cell r="BA569">
            <v>931.52290000021458</v>
          </cell>
          <cell r="BB569">
            <v>943.65902499947697</v>
          </cell>
          <cell r="BC569">
            <v>425.96124499943107</v>
          </cell>
          <cell r="BD569">
            <v>947.58817449864</v>
          </cell>
          <cell r="BE569">
            <v>10812.017600990832</v>
          </cell>
          <cell r="BF569">
            <v>960.73635700065643</v>
          </cell>
          <cell r="BG569">
            <v>896.94390799850225</v>
          </cell>
          <cell r="BH569">
            <v>796.19021650031209</v>
          </cell>
          <cell r="BI569">
            <v>371.02029299922287</v>
          </cell>
          <cell r="BJ569">
            <v>509.46745399851352</v>
          </cell>
          <cell r="BK569">
            <v>708.96728300023824</v>
          </cell>
          <cell r="BL569">
            <v>2121.5551914991811</v>
          </cell>
          <cell r="BM569">
            <v>1065.8239899994805</v>
          </cell>
          <cell r="BN569">
            <v>1027.9167404994369</v>
          </cell>
          <cell r="BO569">
            <v>1050.3398335007951</v>
          </cell>
          <cell r="BP569">
            <v>465.08661800064147</v>
          </cell>
          <cell r="BQ569">
            <v>837.96971600037068</v>
          </cell>
          <cell r="BR569">
            <v>9999.724264010787</v>
          </cell>
          <cell r="BS569">
            <v>618.29332699999213</v>
          </cell>
          <cell r="BT569">
            <v>745.81832999922335</v>
          </cell>
          <cell r="BU569">
            <v>548.33651900012046</v>
          </cell>
          <cell r="BV569">
            <v>732.975924000144</v>
          </cell>
          <cell r="BW569">
            <v>422.67960399948061</v>
          </cell>
          <cell r="BX569">
            <v>598.24144400004297</v>
          </cell>
          <cell r="BY569">
            <v>2103.2627264996991</v>
          </cell>
          <cell r="BZ569">
            <v>1080.190249000676</v>
          </cell>
          <cell r="CA569">
            <v>923.53173650056124</v>
          </cell>
          <cell r="CB569">
            <v>841.26500100083649</v>
          </cell>
          <cell r="CC569">
            <v>512.54252999927849</v>
          </cell>
          <cell r="CD569">
            <v>872.58687299862504</v>
          </cell>
          <cell r="CE569">
            <v>10373.458836495876</v>
          </cell>
          <cell r="CF569">
            <v>882.45375799946487</v>
          </cell>
          <cell r="CG569">
            <v>725.50067999958992</v>
          </cell>
          <cell r="CH569">
            <v>569.02180500049144</v>
          </cell>
          <cell r="CI569">
            <v>672.63071399927139</v>
          </cell>
          <cell r="CJ569">
            <v>419.5468620005995</v>
          </cell>
          <cell r="CK569">
            <v>563.64646900072694</v>
          </cell>
          <cell r="CL569">
            <v>2080.6329749999568</v>
          </cell>
          <cell r="CM569">
            <v>1128.8463099999353</v>
          </cell>
          <cell r="CN569">
            <v>941.5269125001505</v>
          </cell>
          <cell r="CO569">
            <v>959.83181000035256</v>
          </cell>
          <cell r="CP569">
            <v>589.73761599883437</v>
          </cell>
          <cell r="CQ569">
            <v>840.08292499929667</v>
          </cell>
          <cell r="CR569">
            <v>10300.23872499913</v>
          </cell>
          <cell r="CS569">
            <v>792.280418000184</v>
          </cell>
          <cell r="CT569">
            <v>475.14990300033242</v>
          </cell>
          <cell r="CU569">
            <v>725.41194000001997</v>
          </cell>
          <cell r="CV569">
            <v>746.71612500026822</v>
          </cell>
          <cell r="CW569">
            <v>535.41931200120598</v>
          </cell>
          <cell r="CX569">
            <v>752.86671300046146</v>
          </cell>
          <cell r="CY569">
            <v>1896.9220930011943</v>
          </cell>
          <cell r="CZ569">
            <v>1148.5673249997199</v>
          </cell>
          <cell r="DA569">
            <v>995.35337499994785</v>
          </cell>
          <cell r="DB569">
            <v>873.59838700015098</v>
          </cell>
          <cell r="DC569">
            <v>484.42337000090629</v>
          </cell>
          <cell r="DD569">
            <v>873.52976399939507</v>
          </cell>
          <cell r="DE569">
            <v>3018.1186254918575</v>
          </cell>
          <cell r="DF569">
            <v>742.34869400039315</v>
          </cell>
          <cell r="DG569">
            <v>514.17367599997669</v>
          </cell>
          <cell r="DH569">
            <v>-6521.0077859992161</v>
          </cell>
          <cell r="DI569">
            <v>786.22488799970597</v>
          </cell>
          <cell r="DJ569">
            <v>375.60940799955279</v>
          </cell>
          <cell r="DK569">
            <v>659.5160140004009</v>
          </cell>
          <cell r="DL569">
            <v>1985.6040929993615</v>
          </cell>
          <cell r="DM569">
            <v>1083.9009759994224</v>
          </cell>
          <cell r="DN569">
            <v>1094.9992875009775</v>
          </cell>
          <cell r="DO569">
            <v>846.05632400047034</v>
          </cell>
          <cell r="DP569">
            <v>552.865518999286</v>
          </cell>
          <cell r="DQ569">
            <v>897.82753199990839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 t="str">
            <v>=</v>
          </cell>
          <cell r="G570" t="str">
            <v>=</v>
          </cell>
          <cell r="H570" t="str">
            <v>=</v>
          </cell>
          <cell r="I570" t="str">
            <v>=</v>
          </cell>
          <cell r="J570" t="str">
            <v>=</v>
          </cell>
          <cell r="K570" t="str">
            <v>=</v>
          </cell>
          <cell r="L570" t="str">
            <v>=</v>
          </cell>
          <cell r="M570" t="str">
            <v>=</v>
          </cell>
          <cell r="N570" t="str">
            <v>=</v>
          </cell>
          <cell r="O570" t="str">
            <v>=</v>
          </cell>
          <cell r="P570" t="str">
            <v>=</v>
          </cell>
          <cell r="Q570" t="str">
            <v>=</v>
          </cell>
          <cell r="R570" t="str">
            <v>=</v>
          </cell>
          <cell r="S570" t="str">
            <v>=</v>
          </cell>
          <cell r="T570" t="str">
            <v>=</v>
          </cell>
          <cell r="U570" t="str">
            <v>=</v>
          </cell>
          <cell r="V570" t="str">
            <v>=</v>
          </cell>
          <cell r="W570" t="str">
            <v>=</v>
          </cell>
          <cell r="X570" t="str">
            <v>=</v>
          </cell>
          <cell r="Y570" t="str">
            <v>=</v>
          </cell>
          <cell r="Z570" t="str">
            <v>=</v>
          </cell>
          <cell r="AA570" t="str">
            <v>=</v>
          </cell>
          <cell r="AB570" t="str">
            <v>=</v>
          </cell>
          <cell r="AC570" t="str">
            <v>=</v>
          </cell>
          <cell r="AD570" t="str">
            <v>=</v>
          </cell>
          <cell r="AE570" t="str">
            <v>=</v>
          </cell>
          <cell r="AF570" t="str">
            <v>=</v>
          </cell>
          <cell r="AG570" t="str">
            <v>=</v>
          </cell>
          <cell r="AH570" t="str">
            <v>=</v>
          </cell>
          <cell r="AI570" t="str">
            <v>=</v>
          </cell>
          <cell r="AJ570" t="str">
            <v>=</v>
          </cell>
          <cell r="AK570" t="str">
            <v>=</v>
          </cell>
          <cell r="AL570" t="str">
            <v>=</v>
          </cell>
          <cell r="AM570" t="str">
            <v>=</v>
          </cell>
          <cell r="AN570" t="str">
            <v>=</v>
          </cell>
          <cell r="AO570" t="str">
            <v>=</v>
          </cell>
          <cell r="AP570" t="str">
            <v>=</v>
          </cell>
          <cell r="AQ570" t="str">
            <v>=</v>
          </cell>
          <cell r="AR570" t="str">
            <v>=</v>
          </cell>
          <cell r="AS570" t="str">
            <v>=</v>
          </cell>
          <cell r="AT570" t="str">
            <v>=</v>
          </cell>
          <cell r="AU570" t="str">
            <v>=</v>
          </cell>
          <cell r="AV570" t="str">
            <v>=</v>
          </cell>
          <cell r="AW570" t="str">
            <v>=</v>
          </cell>
          <cell r="AX570" t="str">
            <v>=</v>
          </cell>
          <cell r="AY570" t="str">
            <v>=</v>
          </cell>
          <cell r="AZ570" t="str">
            <v>=</v>
          </cell>
          <cell r="BA570" t="str">
            <v>=</v>
          </cell>
          <cell r="BB570" t="str">
            <v>=</v>
          </cell>
          <cell r="BC570" t="str">
            <v>=</v>
          </cell>
          <cell r="BD570" t="str">
            <v>=</v>
          </cell>
          <cell r="BE570" t="str">
            <v>=</v>
          </cell>
          <cell r="BF570" t="str">
            <v>=</v>
          </cell>
          <cell r="BG570" t="str">
            <v>=</v>
          </cell>
          <cell r="BH570" t="str">
            <v>=</v>
          </cell>
          <cell r="BI570" t="str">
            <v>=</v>
          </cell>
          <cell r="BJ570" t="str">
            <v>=</v>
          </cell>
          <cell r="BK570" t="str">
            <v>=</v>
          </cell>
          <cell r="BL570" t="str">
            <v>=</v>
          </cell>
          <cell r="BM570" t="str">
            <v>=</v>
          </cell>
          <cell r="BN570" t="str">
            <v>=</v>
          </cell>
          <cell r="BO570" t="str">
            <v>=</v>
          </cell>
          <cell r="BP570" t="str">
            <v>=</v>
          </cell>
          <cell r="BQ570" t="str">
            <v>=</v>
          </cell>
          <cell r="BR570" t="str">
            <v>=</v>
          </cell>
          <cell r="BS570" t="str">
            <v>=</v>
          </cell>
          <cell r="BT570" t="str">
            <v>=</v>
          </cell>
          <cell r="BU570" t="str">
            <v>=</v>
          </cell>
          <cell r="BV570" t="str">
            <v>=</v>
          </cell>
          <cell r="BW570" t="str">
            <v>=</v>
          </cell>
          <cell r="BX570" t="str">
            <v>=</v>
          </cell>
          <cell r="BY570" t="str">
            <v>=</v>
          </cell>
          <cell r="BZ570" t="str">
            <v>=</v>
          </cell>
          <cell r="CA570" t="str">
            <v>=</v>
          </cell>
          <cell r="CB570" t="str">
            <v>=</v>
          </cell>
          <cell r="CC570" t="str">
            <v>=</v>
          </cell>
          <cell r="CD570" t="str">
            <v>=</v>
          </cell>
          <cell r="CE570" t="str">
            <v>=</v>
          </cell>
          <cell r="CF570" t="str">
            <v>=</v>
          </cell>
          <cell r="CG570" t="str">
            <v>=</v>
          </cell>
          <cell r="CH570" t="str">
            <v>=</v>
          </cell>
          <cell r="CI570" t="str">
            <v>=</v>
          </cell>
          <cell r="CJ570" t="str">
            <v>=</v>
          </cell>
          <cell r="CK570" t="str">
            <v>=</v>
          </cell>
          <cell r="CL570" t="str">
            <v>=</v>
          </cell>
          <cell r="CM570" t="str">
            <v>=</v>
          </cell>
          <cell r="CN570" t="str">
            <v>=</v>
          </cell>
          <cell r="CO570" t="str">
            <v>=</v>
          </cell>
          <cell r="CP570" t="str">
            <v>=</v>
          </cell>
          <cell r="CQ570" t="str">
            <v>=</v>
          </cell>
          <cell r="CR570" t="str">
            <v>=</v>
          </cell>
          <cell r="CS570" t="str">
            <v>=</v>
          </cell>
          <cell r="CT570" t="str">
            <v>=</v>
          </cell>
          <cell r="CU570" t="str">
            <v>=</v>
          </cell>
          <cell r="CV570" t="str">
            <v>=</v>
          </cell>
          <cell r="CW570" t="str">
            <v>=</v>
          </cell>
          <cell r="CX570" t="str">
            <v>=</v>
          </cell>
          <cell r="CY570" t="str">
            <v>=</v>
          </cell>
          <cell r="CZ570" t="str">
            <v>=</v>
          </cell>
          <cell r="DA570" t="str">
            <v>=</v>
          </cell>
          <cell r="DB570" t="str">
            <v>=</v>
          </cell>
          <cell r="DC570" t="str">
            <v>=</v>
          </cell>
          <cell r="DD570" t="str">
            <v>=</v>
          </cell>
          <cell r="DE570" t="str">
            <v>=</v>
          </cell>
          <cell r="DF570" t="str">
            <v>=</v>
          </cell>
          <cell r="DG570" t="str">
            <v>=</v>
          </cell>
          <cell r="DH570" t="str">
            <v>=</v>
          </cell>
          <cell r="DI570" t="str">
            <v>=</v>
          </cell>
          <cell r="DJ570" t="str">
            <v>=</v>
          </cell>
          <cell r="DK570" t="str">
            <v>=</v>
          </cell>
          <cell r="DL570" t="str">
            <v>=</v>
          </cell>
          <cell r="DM570" t="str">
            <v>=</v>
          </cell>
          <cell r="DN570" t="str">
            <v>=</v>
          </cell>
          <cell r="DO570" t="str">
            <v>=</v>
          </cell>
          <cell r="DP570" t="str">
            <v>=</v>
          </cell>
          <cell r="DQ570" t="str">
            <v>=</v>
          </cell>
          <cell r="DR570" t="str">
            <v>=</v>
          </cell>
          <cell r="DS570" t="str">
            <v>=</v>
          </cell>
          <cell r="DT570" t="str">
            <v>=</v>
          </cell>
          <cell r="DU570" t="str">
            <v>=</v>
          </cell>
          <cell r="DV570" t="str">
            <v>=</v>
          </cell>
          <cell r="DW570" t="str">
            <v>=</v>
          </cell>
          <cell r="DX570" t="str">
            <v>=</v>
          </cell>
          <cell r="DY570" t="str">
            <v>=</v>
          </cell>
          <cell r="DZ570" t="str">
            <v>=</v>
          </cell>
          <cell r="EA570" t="str">
            <v>=</v>
          </cell>
          <cell r="EB570" t="str">
            <v>=</v>
          </cell>
          <cell r="EC570" t="str">
            <v>=</v>
          </cell>
          <cell r="ED570" t="str">
            <v>=</v>
          </cell>
        </row>
        <row r="571"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str">
            <v/>
          </cell>
          <cell r="AG571" t="str">
            <v/>
          </cell>
          <cell r="AH571" t="str">
            <v/>
          </cell>
          <cell r="AI571" t="str">
            <v/>
          </cell>
          <cell r="AJ571" t="str">
            <v/>
          </cell>
          <cell r="AK571" t="str">
            <v/>
          </cell>
          <cell r="AL571" t="str">
            <v/>
          </cell>
          <cell r="AM571" t="str">
            <v/>
          </cell>
          <cell r="AN571" t="str">
            <v/>
          </cell>
          <cell r="AO571" t="str">
            <v/>
          </cell>
          <cell r="AP571" t="str">
            <v/>
          </cell>
          <cell r="AQ571" t="str">
            <v/>
          </cell>
          <cell r="AR571" t="str">
            <v/>
          </cell>
          <cell r="AS571" t="str">
            <v/>
          </cell>
          <cell r="AT571" t="str">
            <v/>
          </cell>
          <cell r="AU571" t="str">
            <v/>
          </cell>
          <cell r="AV571" t="str">
            <v/>
          </cell>
          <cell r="AW571" t="str">
            <v/>
          </cell>
          <cell r="AX571" t="str">
            <v/>
          </cell>
          <cell r="AY571" t="str">
            <v/>
          </cell>
          <cell r="AZ571" t="str">
            <v/>
          </cell>
          <cell r="BA571" t="str">
            <v/>
          </cell>
          <cell r="BB571" t="str">
            <v/>
          </cell>
          <cell r="BC571" t="str">
            <v/>
          </cell>
          <cell r="BD571" t="str">
            <v/>
          </cell>
          <cell r="BE571" t="str">
            <v/>
          </cell>
          <cell r="BF571" t="str">
            <v/>
          </cell>
          <cell r="BG571" t="str">
            <v/>
          </cell>
          <cell r="BH571" t="str">
            <v/>
          </cell>
          <cell r="BI571" t="str">
            <v/>
          </cell>
          <cell r="BJ571" t="str">
            <v/>
          </cell>
          <cell r="BK571" t="str">
            <v/>
          </cell>
          <cell r="BL571" t="str">
            <v/>
          </cell>
          <cell r="BM571" t="str">
            <v/>
          </cell>
          <cell r="BN571" t="str">
            <v/>
          </cell>
          <cell r="BO571" t="str">
            <v/>
          </cell>
          <cell r="BP571" t="str">
            <v/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  <cell r="CA571" t="str">
            <v/>
          </cell>
          <cell r="CB571" t="str">
            <v/>
          </cell>
          <cell r="CC571" t="str">
            <v/>
          </cell>
          <cell r="CD571" t="str">
            <v/>
          </cell>
          <cell r="CE571" t="str">
            <v/>
          </cell>
          <cell r="CF571" t="str">
            <v/>
          </cell>
          <cell r="CG571" t="str">
            <v/>
          </cell>
          <cell r="CH571" t="str">
            <v/>
          </cell>
          <cell r="CI571" t="str">
            <v/>
          </cell>
          <cell r="CJ571" t="str">
            <v/>
          </cell>
          <cell r="CK571" t="str">
            <v/>
          </cell>
          <cell r="CL571" t="str">
            <v/>
          </cell>
          <cell r="CM571" t="str">
            <v/>
          </cell>
          <cell r="CN571" t="str">
            <v/>
          </cell>
          <cell r="CO571" t="str">
            <v/>
          </cell>
          <cell r="CP571" t="str">
            <v/>
          </cell>
          <cell r="CQ571" t="str">
            <v/>
          </cell>
          <cell r="CR571" t="str">
            <v/>
          </cell>
          <cell r="CS571" t="str">
            <v/>
          </cell>
          <cell r="CT571" t="str">
            <v/>
          </cell>
          <cell r="CU571" t="str">
            <v/>
          </cell>
          <cell r="CV571" t="str">
            <v/>
          </cell>
          <cell r="CW571" t="str">
            <v/>
          </cell>
          <cell r="CX571" t="str">
            <v/>
          </cell>
          <cell r="CY571" t="str">
            <v/>
          </cell>
          <cell r="CZ571" t="str">
            <v/>
          </cell>
          <cell r="DA571" t="str">
            <v/>
          </cell>
          <cell r="DB571" t="str">
            <v/>
          </cell>
          <cell r="DC571" t="str">
            <v/>
          </cell>
          <cell r="DD571" t="str">
            <v/>
          </cell>
          <cell r="DE571" t="str">
            <v/>
          </cell>
          <cell r="DF571" t="str">
            <v/>
          </cell>
          <cell r="DG571" t="str">
            <v/>
          </cell>
          <cell r="DH571" t="str">
            <v/>
          </cell>
          <cell r="DI571" t="str">
            <v/>
          </cell>
          <cell r="DJ571" t="str">
            <v/>
          </cell>
          <cell r="DK571" t="str">
            <v/>
          </cell>
          <cell r="DL571" t="str">
            <v/>
          </cell>
          <cell r="DM571" t="str">
            <v/>
          </cell>
          <cell r="DN571" t="str">
            <v/>
          </cell>
          <cell r="DO571" t="str">
            <v/>
          </cell>
          <cell r="DP571" t="str">
            <v/>
          </cell>
          <cell r="DQ571" t="str">
            <v/>
          </cell>
          <cell r="DR571" t="str">
            <v/>
          </cell>
          <cell r="DS571" t="str">
            <v/>
          </cell>
          <cell r="DT571" t="str">
            <v/>
          </cell>
          <cell r="DU571" t="str">
            <v/>
          </cell>
          <cell r="DV571" t="str">
            <v/>
          </cell>
          <cell r="DW571" t="str">
            <v/>
          </cell>
          <cell r="DX571" t="str">
            <v/>
          </cell>
          <cell r="DY571" t="str">
            <v/>
          </cell>
          <cell r="DZ571" t="str">
            <v/>
          </cell>
          <cell r="EA571" t="str">
            <v/>
          </cell>
          <cell r="EB571" t="str">
            <v/>
          </cell>
          <cell r="EC571" t="str">
            <v/>
          </cell>
          <cell r="ED571" t="str">
            <v/>
          </cell>
        </row>
        <row r="572"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str">
            <v/>
          </cell>
          <cell r="AG572" t="str">
            <v/>
          </cell>
          <cell r="AH572" t="str">
            <v/>
          </cell>
          <cell r="AI572" t="str">
            <v/>
          </cell>
          <cell r="AJ572" t="str">
            <v/>
          </cell>
          <cell r="AK572" t="str">
            <v/>
          </cell>
          <cell r="AL572" t="str">
            <v/>
          </cell>
          <cell r="AM572" t="str">
            <v/>
          </cell>
          <cell r="AN572" t="str">
            <v/>
          </cell>
          <cell r="AO572" t="str">
            <v/>
          </cell>
          <cell r="AP572" t="str">
            <v/>
          </cell>
          <cell r="AQ572" t="str">
            <v/>
          </cell>
          <cell r="AR572" t="str">
            <v/>
          </cell>
          <cell r="AS572" t="str">
            <v/>
          </cell>
          <cell r="AT572" t="str">
            <v/>
          </cell>
          <cell r="AU572" t="str">
            <v/>
          </cell>
          <cell r="AV572" t="str">
            <v/>
          </cell>
          <cell r="AW572" t="str">
            <v/>
          </cell>
          <cell r="AX572" t="str">
            <v/>
          </cell>
          <cell r="AY572" t="str">
            <v/>
          </cell>
          <cell r="AZ572" t="str">
            <v/>
          </cell>
          <cell r="BA572" t="str">
            <v/>
          </cell>
          <cell r="BB572" t="str">
            <v/>
          </cell>
          <cell r="BC572" t="str">
            <v/>
          </cell>
          <cell r="BD572" t="str">
            <v/>
          </cell>
          <cell r="BE572" t="str">
            <v/>
          </cell>
          <cell r="BF572" t="str">
            <v/>
          </cell>
          <cell r="BG572" t="str">
            <v/>
          </cell>
          <cell r="BH572" t="str">
            <v/>
          </cell>
          <cell r="BI572" t="str">
            <v/>
          </cell>
          <cell r="BJ572" t="str">
            <v/>
          </cell>
          <cell r="BK572" t="str">
            <v/>
          </cell>
          <cell r="BL572" t="str">
            <v/>
          </cell>
          <cell r="BM572" t="str">
            <v/>
          </cell>
          <cell r="BN572" t="str">
            <v/>
          </cell>
          <cell r="BO572" t="str">
            <v/>
          </cell>
          <cell r="BP572" t="str">
            <v/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  <cell r="CA572" t="str">
            <v/>
          </cell>
          <cell r="CB572" t="str">
            <v/>
          </cell>
          <cell r="CC572" t="str">
            <v/>
          </cell>
          <cell r="CD572" t="str">
            <v/>
          </cell>
          <cell r="CE572" t="str">
            <v/>
          </cell>
          <cell r="CF572" t="str">
            <v/>
          </cell>
          <cell r="CG572" t="str">
            <v/>
          </cell>
          <cell r="CH572" t="str">
            <v/>
          </cell>
          <cell r="CI572" t="str">
            <v/>
          </cell>
          <cell r="CJ572" t="str">
            <v/>
          </cell>
          <cell r="CK572" t="str">
            <v/>
          </cell>
          <cell r="CL572" t="str">
            <v/>
          </cell>
          <cell r="CM572" t="str">
            <v/>
          </cell>
          <cell r="CN572" t="str">
            <v/>
          </cell>
          <cell r="CO572" t="str">
            <v/>
          </cell>
          <cell r="CP572" t="str">
            <v/>
          </cell>
          <cell r="CQ572" t="str">
            <v/>
          </cell>
          <cell r="CR572" t="str">
            <v/>
          </cell>
          <cell r="CS572" t="str">
            <v/>
          </cell>
          <cell r="CT572" t="str">
            <v/>
          </cell>
          <cell r="CU572" t="str">
            <v/>
          </cell>
          <cell r="CV572" t="str">
            <v/>
          </cell>
          <cell r="CW572" t="str">
            <v/>
          </cell>
          <cell r="CX572" t="str">
            <v/>
          </cell>
          <cell r="CY572" t="str">
            <v/>
          </cell>
          <cell r="CZ572" t="str">
            <v/>
          </cell>
          <cell r="DA572" t="str">
            <v/>
          </cell>
          <cell r="DB572" t="str">
            <v/>
          </cell>
          <cell r="DC572" t="str">
            <v/>
          </cell>
          <cell r="DD572" t="str">
            <v/>
          </cell>
          <cell r="DE572" t="str">
            <v/>
          </cell>
          <cell r="DF572" t="str">
            <v/>
          </cell>
          <cell r="DG572" t="str">
            <v/>
          </cell>
          <cell r="DH572" t="str">
            <v/>
          </cell>
          <cell r="DI572" t="str">
            <v/>
          </cell>
          <cell r="DJ572" t="str">
            <v/>
          </cell>
          <cell r="DK572" t="str">
            <v/>
          </cell>
          <cell r="DL572" t="str">
            <v/>
          </cell>
          <cell r="DM572" t="str">
            <v/>
          </cell>
          <cell r="DN572" t="str">
            <v/>
          </cell>
          <cell r="DO572" t="str">
            <v/>
          </cell>
          <cell r="DP572" t="str">
            <v/>
          </cell>
          <cell r="DQ572" t="str">
            <v/>
          </cell>
          <cell r="DR572" t="str">
            <v/>
          </cell>
          <cell r="DS572" t="str">
            <v/>
          </cell>
          <cell r="DT572" t="str">
            <v/>
          </cell>
          <cell r="DU572" t="str">
            <v/>
          </cell>
          <cell r="DV572" t="str">
            <v/>
          </cell>
          <cell r="DW572" t="str">
            <v/>
          </cell>
          <cell r="DX572" t="str">
            <v/>
          </cell>
          <cell r="DY572" t="str">
            <v/>
          </cell>
          <cell r="DZ572" t="str">
            <v/>
          </cell>
          <cell r="EA572" t="str">
            <v/>
          </cell>
          <cell r="EB572" t="str">
            <v/>
          </cell>
          <cell r="EC572" t="str">
            <v/>
          </cell>
          <cell r="ED572" t="str">
            <v/>
          </cell>
        </row>
        <row r="573">
          <cell r="J573" t="str">
            <v>"The Rack"</v>
          </cell>
          <cell r="W573" t="str">
            <v>"The Rack"</v>
          </cell>
          <cell r="AJ573" t="str">
            <v>"The Rack"</v>
          </cell>
          <cell r="AW573" t="str">
            <v>"The Rack"</v>
          </cell>
          <cell r="BJ573" t="str">
            <v>"The Rack"</v>
          </cell>
          <cell r="BW573" t="str">
            <v>"The Rack"</v>
          </cell>
          <cell r="CJ573" t="str">
            <v>"The Rack"</v>
          </cell>
          <cell r="CW573" t="str">
            <v>"The Rack"</v>
          </cell>
          <cell r="DJ573" t="str">
            <v>"The Rack"</v>
          </cell>
          <cell r="DW573" t="str">
            <v>"The Rack"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-237.08000000193715</v>
          </cell>
          <cell r="S577">
            <v>0</v>
          </cell>
          <cell r="T577">
            <v>0</v>
          </cell>
          <cell r="U577">
            <v>-237.08000000007451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-78.819999998435378</v>
          </cell>
          <cell r="AS577">
            <v>0</v>
          </cell>
          <cell r="AT577">
            <v>0</v>
          </cell>
          <cell r="AU577">
            <v>0</v>
          </cell>
          <cell r="AV577">
            <v>-78.819999999832362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-78.560000000521541</v>
          </cell>
          <cell r="BF577">
            <v>0</v>
          </cell>
          <cell r="BG577">
            <v>0</v>
          </cell>
          <cell r="BH577">
            <v>0</v>
          </cell>
          <cell r="BI577">
            <v>-78.560000000055879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-206.54000000096858</v>
          </cell>
          <cell r="BS577">
            <v>0</v>
          </cell>
          <cell r="BT577">
            <v>0</v>
          </cell>
          <cell r="BU577">
            <v>-51.5</v>
          </cell>
          <cell r="BV577">
            <v>-155.03999999992084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-234.83999999985099</v>
          </cell>
          <cell r="CF577">
            <v>0</v>
          </cell>
          <cell r="CG577">
            <v>0</v>
          </cell>
          <cell r="CH577">
            <v>0</v>
          </cell>
          <cell r="CI577">
            <v>-234.84000000008382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-156.89999999850988</v>
          </cell>
          <cell r="CS577">
            <v>0</v>
          </cell>
          <cell r="CT577">
            <v>0</v>
          </cell>
          <cell r="CU577">
            <v>-79.979999999981374</v>
          </cell>
          <cell r="CV577">
            <v>-76.919999999925494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-1275.2799999993294</v>
          </cell>
          <cell r="DF577">
            <v>0</v>
          </cell>
          <cell r="DG577">
            <v>-156.48999999999069</v>
          </cell>
          <cell r="DH577">
            <v>-466.70000000006985</v>
          </cell>
          <cell r="DI577">
            <v>-497.68999999994412</v>
          </cell>
          <cell r="DJ577">
            <v>-77.130000000004657</v>
          </cell>
          <cell r="DK577">
            <v>-77.269999999902211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-5405.910000000149</v>
          </cell>
          <cell r="S578">
            <v>-797.35999999998603</v>
          </cell>
          <cell r="T578">
            <v>-615.43999999994412</v>
          </cell>
          <cell r="U578">
            <v>133.59999999997672</v>
          </cell>
          <cell r="V578">
            <v>-544.69999999995343</v>
          </cell>
          <cell r="W578">
            <v>-1303.0599999999977</v>
          </cell>
          <cell r="X578">
            <v>-730.12000000005355</v>
          </cell>
          <cell r="Y578">
            <v>0</v>
          </cell>
          <cell r="Z578">
            <v>-161.65000000002328</v>
          </cell>
          <cell r="AA578">
            <v>-233</v>
          </cell>
          <cell r="AB578">
            <v>0</v>
          </cell>
          <cell r="AC578">
            <v>-699.3300000000163</v>
          </cell>
          <cell r="AD578">
            <v>-454.84999999997672</v>
          </cell>
          <cell r="AE578">
            <v>-10162.520000000484</v>
          </cell>
          <cell r="AF578">
            <v>-1127.8699999999953</v>
          </cell>
          <cell r="AG578">
            <v>-1070.4000000000233</v>
          </cell>
          <cell r="AH578">
            <v>-1013.7000000000116</v>
          </cell>
          <cell r="AI578">
            <v>-1454.25</v>
          </cell>
          <cell r="AJ578">
            <v>-1231.5599999999977</v>
          </cell>
          <cell r="AK578">
            <v>-1209.3699999999953</v>
          </cell>
          <cell r="AL578">
            <v>-212.34000000002561</v>
          </cell>
          <cell r="AM578">
            <v>-402.27999999996973</v>
          </cell>
          <cell r="AN578">
            <v>-529.15999999997439</v>
          </cell>
          <cell r="AO578">
            <v>-281.37000000002445</v>
          </cell>
          <cell r="AP578">
            <v>-1061.3800000000047</v>
          </cell>
          <cell r="AQ578">
            <v>-568.84000000002561</v>
          </cell>
          <cell r="AR578">
            <v>-12680.470000001602</v>
          </cell>
          <cell r="AS578">
            <v>-1390.5</v>
          </cell>
          <cell r="AT578">
            <v>-1160.6200000000536</v>
          </cell>
          <cell r="AU578">
            <v>-841.5800000000163</v>
          </cell>
          <cell r="AV578">
            <v>-1076.7000000000116</v>
          </cell>
          <cell r="AW578">
            <v>-1614.6300000000047</v>
          </cell>
          <cell r="AX578">
            <v>-2029.2799999999697</v>
          </cell>
          <cell r="AY578">
            <v>-184.46000000007916</v>
          </cell>
          <cell r="AZ578">
            <v>-175</v>
          </cell>
          <cell r="BA578">
            <v>-961.53000000002794</v>
          </cell>
          <cell r="BB578">
            <v>-574.79000000000815</v>
          </cell>
          <cell r="BC578">
            <v>-1418.359999999986</v>
          </cell>
          <cell r="BD578">
            <v>-1253.0200000000186</v>
          </cell>
          <cell r="BE578">
            <v>-14140.040000000969</v>
          </cell>
          <cell r="BF578">
            <v>-1040.8699999999953</v>
          </cell>
          <cell r="BG578">
            <v>-993.14000000001397</v>
          </cell>
          <cell r="BH578">
            <v>-1574.9400000000023</v>
          </cell>
          <cell r="BI578">
            <v>-2127.3400000000256</v>
          </cell>
          <cell r="BJ578">
            <v>-1268.3100000000559</v>
          </cell>
          <cell r="BK578">
            <v>-1489.3399999999674</v>
          </cell>
          <cell r="BL578">
            <v>-368</v>
          </cell>
          <cell r="BM578">
            <v>-291.15000000002328</v>
          </cell>
          <cell r="BN578">
            <v>-976.34999999997672</v>
          </cell>
          <cell r="BO578">
            <v>-585.26999999998952</v>
          </cell>
          <cell r="BP578">
            <v>-1612.179999999993</v>
          </cell>
          <cell r="BQ578">
            <v>-1813.1500000000233</v>
          </cell>
          <cell r="BR578">
            <v>-13736.780000000261</v>
          </cell>
          <cell r="BS578">
            <v>-1250.8400000000256</v>
          </cell>
          <cell r="BT578">
            <v>-1041.7800000000279</v>
          </cell>
          <cell r="BU578">
            <v>-1862.0800000000163</v>
          </cell>
          <cell r="BV578">
            <v>-1368.1899999999441</v>
          </cell>
          <cell r="BW578">
            <v>-1704.679999999993</v>
          </cell>
          <cell r="BX578">
            <v>-1771.9000000000233</v>
          </cell>
          <cell r="BY578">
            <v>-218.09999999997672</v>
          </cell>
          <cell r="BZ578">
            <v>-241.79999999993015</v>
          </cell>
          <cell r="CA578">
            <v>-760.88000000000466</v>
          </cell>
          <cell r="CB578">
            <v>-327.45999999999185</v>
          </cell>
          <cell r="CC578">
            <v>-1347.6199999999953</v>
          </cell>
          <cell r="CD578">
            <v>-1841.4500000000116</v>
          </cell>
          <cell r="CE578">
            <v>-14184.890000000596</v>
          </cell>
          <cell r="CF578">
            <v>-2009.1199999999953</v>
          </cell>
          <cell r="CG578">
            <v>-1325.1600000000326</v>
          </cell>
          <cell r="CH578">
            <v>-1652.5999999999767</v>
          </cell>
          <cell r="CI578">
            <v>-961.96000000002095</v>
          </cell>
          <cell r="CJ578">
            <v>-1777.4199999999837</v>
          </cell>
          <cell r="CK578">
            <v>-1391.7000000000116</v>
          </cell>
          <cell r="CL578">
            <v>-385.79999999993015</v>
          </cell>
          <cell r="CM578">
            <v>-564</v>
          </cell>
          <cell r="CN578">
            <v>-555.04999999998836</v>
          </cell>
          <cell r="CO578">
            <v>-561.15999999997439</v>
          </cell>
          <cell r="CP578">
            <v>-1609.1199999999953</v>
          </cell>
          <cell r="CQ578">
            <v>-1391.8000000000466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-402.89000000001397</v>
          </cell>
          <cell r="G580">
            <v>-301.06000000005588</v>
          </cell>
          <cell r="H580">
            <v>-93.559999999997672</v>
          </cell>
          <cell r="I580">
            <v>-65.78000000002794</v>
          </cell>
          <cell r="J580">
            <v>-161.0800000000163</v>
          </cell>
          <cell r="K580">
            <v>-46.650000000023283</v>
          </cell>
          <cell r="L580">
            <v>-383.04999999998836</v>
          </cell>
          <cell r="M580">
            <v>-585.00000000005821</v>
          </cell>
          <cell r="N580">
            <v>-689.1600000000326</v>
          </cell>
          <cell r="O580">
            <v>-593.80000000004657</v>
          </cell>
          <cell r="P580">
            <v>-368.01999999996042</v>
          </cell>
          <cell r="Q580">
            <v>-301.43000000005122</v>
          </cell>
          <cell r="R580">
            <v>-3619.1040000007488</v>
          </cell>
          <cell r="S580">
            <v>-349.35000000003492</v>
          </cell>
          <cell r="T580">
            <v>-121</v>
          </cell>
          <cell r="U580">
            <v>-384.52400000000489</v>
          </cell>
          <cell r="V580">
            <v>-156.51000000000931</v>
          </cell>
          <cell r="W580">
            <v>-126.85999999998603</v>
          </cell>
          <cell r="X580">
            <v>-166.20999999996275</v>
          </cell>
          <cell r="Y580">
            <v>-551.55999999999767</v>
          </cell>
          <cell r="Z580">
            <v>-401.86999999999534</v>
          </cell>
          <cell r="AA580">
            <v>-441.03000000002794</v>
          </cell>
          <cell r="AB580">
            <v>-99.60999999998603</v>
          </cell>
          <cell r="AC580">
            <v>-249.26000000000931</v>
          </cell>
          <cell r="AD580">
            <v>-571.32000000000698</v>
          </cell>
          <cell r="AE580">
            <v>-2640.7379999989644</v>
          </cell>
          <cell r="AF580">
            <v>-242.20999999996275</v>
          </cell>
          <cell r="AG580">
            <v>-32.578000000037719</v>
          </cell>
          <cell r="AH580">
            <v>-164.79000000000815</v>
          </cell>
          <cell r="AI580">
            <v>-84.489999999990687</v>
          </cell>
          <cell r="AJ580">
            <v>-195.69000000000233</v>
          </cell>
          <cell r="AK580">
            <v>-58</v>
          </cell>
          <cell r="AL580">
            <v>-114.89000000001397</v>
          </cell>
          <cell r="AM580">
            <v>-100.97999999998137</v>
          </cell>
          <cell r="AN580">
            <v>-362.79999999998836</v>
          </cell>
          <cell r="AO580">
            <v>-708.40999999997439</v>
          </cell>
          <cell r="AP580">
            <v>-143.20999999996275</v>
          </cell>
          <cell r="AQ580">
            <v>-432.68999999994412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-1301.7000000011176</v>
          </cell>
          <cell r="G581">
            <v>-3659</v>
          </cell>
          <cell r="H581">
            <v>-3095.7000000001863</v>
          </cell>
          <cell r="I581">
            <v>-10321.700000001118</v>
          </cell>
          <cell r="J581">
            <v>-5739.9999999990687</v>
          </cell>
          <cell r="K581">
            <v>-2475.8999999994412</v>
          </cell>
          <cell r="L581">
            <v>9.599999999627471</v>
          </cell>
          <cell r="M581">
            <v>-183.19999999925494</v>
          </cell>
          <cell r="N581">
            <v>-2167.7000000001863</v>
          </cell>
          <cell r="O581">
            <v>-5286.2999999998137</v>
          </cell>
          <cell r="P581">
            <v>-4204.2999999998137</v>
          </cell>
          <cell r="Q581">
            <v>-2723.9000000003725</v>
          </cell>
          <cell r="R581">
            <v>-9859.3999999910593</v>
          </cell>
          <cell r="S581">
            <v>-2804.2999999988824</v>
          </cell>
          <cell r="T581">
            <v>-3802.8999999994412</v>
          </cell>
          <cell r="U581">
            <v>-981.79999999888241</v>
          </cell>
          <cell r="V581">
            <v>-5219.0999999996275</v>
          </cell>
          <cell r="W581">
            <v>-4438.1999999992549</v>
          </cell>
          <cell r="X581">
            <v>-1216.2000000001863</v>
          </cell>
          <cell r="Y581">
            <v>-1.3000000007450581</v>
          </cell>
          <cell r="Z581">
            <v>-90</v>
          </cell>
          <cell r="AA581">
            <v>-1134.7999999988824</v>
          </cell>
          <cell r="AB581">
            <v>14007.799999999814</v>
          </cell>
          <cell r="AC581">
            <v>-2743</v>
          </cell>
          <cell r="AD581">
            <v>-1435.5999999977648</v>
          </cell>
          <cell r="AE581">
            <v>-37130.600000008941</v>
          </cell>
          <cell r="AF581">
            <v>-2813</v>
          </cell>
          <cell r="AG581">
            <v>-2126</v>
          </cell>
          <cell r="AH581">
            <v>-2812.4000000003725</v>
          </cell>
          <cell r="AI581">
            <v>-8845</v>
          </cell>
          <cell r="AJ581">
            <v>-2887.8000000007451</v>
          </cell>
          <cell r="AK581">
            <v>-3141.4000000003725</v>
          </cell>
          <cell r="AL581">
            <v>-689.80000000074506</v>
          </cell>
          <cell r="AM581">
            <v>-79.300000000745058</v>
          </cell>
          <cell r="AN581">
            <v>-1496.2999999998137</v>
          </cell>
          <cell r="AO581">
            <v>-4506.0999999996275</v>
          </cell>
          <cell r="AP581">
            <v>-4166.7999999998137</v>
          </cell>
          <cell r="AQ581">
            <v>-3566.7000000011176</v>
          </cell>
          <cell r="AR581">
            <v>-22777.599999979138</v>
          </cell>
          <cell r="AS581">
            <v>-1856.4999999990687</v>
          </cell>
          <cell r="AT581">
            <v>-1.599999999627471</v>
          </cell>
          <cell r="AU581">
            <v>-2578.8999999994412</v>
          </cell>
          <cell r="AV581">
            <v>-6264.2000000001863</v>
          </cell>
          <cell r="AW581">
            <v>-3730.4000000003725</v>
          </cell>
          <cell r="AX581">
            <v>-1719.7000000011176</v>
          </cell>
          <cell r="AY581">
            <v>-1.2999999988824129</v>
          </cell>
          <cell r="AZ581">
            <v>0</v>
          </cell>
          <cell r="BA581">
            <v>-1400.2999999988824</v>
          </cell>
          <cell r="BB581">
            <v>-2002.9999999990687</v>
          </cell>
          <cell r="BC581">
            <v>-2446.5999999996275</v>
          </cell>
          <cell r="BD581">
            <v>-775.10000000149012</v>
          </cell>
          <cell r="BE581">
            <v>-13402.799999982119</v>
          </cell>
          <cell r="BF581">
            <v>-1304.8999999985099</v>
          </cell>
          <cell r="BG581">
            <v>-772.79999999888241</v>
          </cell>
          <cell r="BH581">
            <v>-891.19999999925494</v>
          </cell>
          <cell r="BI581">
            <v>1798.1999999992549</v>
          </cell>
          <cell r="BJ581">
            <v>-2987.1999999992549</v>
          </cell>
          <cell r="BK581">
            <v>-1194.5</v>
          </cell>
          <cell r="BL581">
            <v>0</v>
          </cell>
          <cell r="BM581">
            <v>0</v>
          </cell>
          <cell r="BN581">
            <v>-347</v>
          </cell>
          <cell r="BO581">
            <v>-1826.7999999988824</v>
          </cell>
          <cell r="BP581">
            <v>-4104.7999999998137</v>
          </cell>
          <cell r="BQ581">
            <v>-1771.7999999988824</v>
          </cell>
          <cell r="BR581">
            <v>-34651.600000023842</v>
          </cell>
          <cell r="BS581">
            <v>-1472.7999999998137</v>
          </cell>
          <cell r="BT581">
            <v>-1715</v>
          </cell>
          <cell r="BU581">
            <v>-4371.8000000007451</v>
          </cell>
          <cell r="BV581">
            <v>-8384.6000000005588</v>
          </cell>
          <cell r="BW581">
            <v>-5011.2000000001863</v>
          </cell>
          <cell r="BX581">
            <v>-4120.0999999986961</v>
          </cell>
          <cell r="BY581">
            <v>0</v>
          </cell>
          <cell r="BZ581">
            <v>0</v>
          </cell>
          <cell r="CA581">
            <v>-2455.0999999996275</v>
          </cell>
          <cell r="CB581">
            <v>-2853.7000000001863</v>
          </cell>
          <cell r="CC581">
            <v>-2694.3999999994412</v>
          </cell>
          <cell r="CD581">
            <v>-1572.9000000003725</v>
          </cell>
          <cell r="CE581">
            <v>-29387.500000014901</v>
          </cell>
          <cell r="CF581">
            <v>-1494.7000000001863</v>
          </cell>
          <cell r="CG581">
            <v>-2194</v>
          </cell>
          <cell r="CH581">
            <v>-4124.5999999996275</v>
          </cell>
          <cell r="CI581">
            <v>-7520.4000000003725</v>
          </cell>
          <cell r="CJ581">
            <v>-2989.9000000003725</v>
          </cell>
          <cell r="CK581">
            <v>-2841.9000000003725</v>
          </cell>
          <cell r="CL581">
            <v>-266</v>
          </cell>
          <cell r="CM581">
            <v>0</v>
          </cell>
          <cell r="CN581">
            <v>-1895.2000000001863</v>
          </cell>
          <cell r="CO581">
            <v>-2824.1999999992549</v>
          </cell>
          <cell r="CP581">
            <v>-2457.5000000009313</v>
          </cell>
          <cell r="CQ581">
            <v>-779.09999999962747</v>
          </cell>
          <cell r="CR581">
            <v>-36220.799999982119</v>
          </cell>
          <cell r="CS581">
            <v>-1400.1999999992549</v>
          </cell>
          <cell r="CT581">
            <v>-2637.4999999990687</v>
          </cell>
          <cell r="CU581">
            <v>-3584.2000000001863</v>
          </cell>
          <cell r="CV581">
            <v>-8799.2000000001863</v>
          </cell>
          <cell r="CW581">
            <v>-5367.1000000005588</v>
          </cell>
          <cell r="CX581">
            <v>-3969.5</v>
          </cell>
          <cell r="CY581">
            <v>-258.90000000037253</v>
          </cell>
          <cell r="CZ581">
            <v>-165.20000000111759</v>
          </cell>
          <cell r="DA581">
            <v>-2795.1000000005588</v>
          </cell>
          <cell r="DB581">
            <v>-2848</v>
          </cell>
          <cell r="DC581">
            <v>-3229.2999999998137</v>
          </cell>
          <cell r="DD581">
            <v>-1166.6000000014901</v>
          </cell>
          <cell r="DE581">
            <v>-29477.099999979138</v>
          </cell>
          <cell r="DF581">
            <v>-3567.1000000005588</v>
          </cell>
          <cell r="DG581">
            <v>-6703.2999999988824</v>
          </cell>
          <cell r="DH581">
            <v>10294.599999999627</v>
          </cell>
          <cell r="DI581">
            <v>-7253.1000000005588</v>
          </cell>
          <cell r="DJ581">
            <v>-6008.5</v>
          </cell>
          <cell r="DK581">
            <v>-5462.4000000003725</v>
          </cell>
          <cell r="DL581">
            <v>-960.29999999981374</v>
          </cell>
          <cell r="DM581">
            <v>0</v>
          </cell>
          <cell r="DN581">
            <v>-1087</v>
          </cell>
          <cell r="DO581">
            <v>-3793</v>
          </cell>
          <cell r="DP581">
            <v>-2359.0999999996275</v>
          </cell>
          <cell r="DQ581">
            <v>-2577.9000000003725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-253.29999999981374</v>
          </cell>
          <cell r="H582">
            <v>-278.29999999981374</v>
          </cell>
          <cell r="I582">
            <v>-2267.7000000001863</v>
          </cell>
          <cell r="J582">
            <v>-1586.7000000001863</v>
          </cell>
          <cell r="K582">
            <v>-257.5</v>
          </cell>
          <cell r="L582">
            <v>0</v>
          </cell>
          <cell r="M582">
            <v>0</v>
          </cell>
          <cell r="N582">
            <v>0</v>
          </cell>
          <cell r="O582">
            <v>-494.79999999981374</v>
          </cell>
          <cell r="P582">
            <v>0</v>
          </cell>
          <cell r="Q582">
            <v>0</v>
          </cell>
          <cell r="R582">
            <v>-3828.7000000029802</v>
          </cell>
          <cell r="S582">
            <v>-1112.7999999998137</v>
          </cell>
          <cell r="T582">
            <v>-1366.7999999998137</v>
          </cell>
          <cell r="U582">
            <v>-2465.2000000001863</v>
          </cell>
          <cell r="V582">
            <v>-3631.1999999992549</v>
          </cell>
          <cell r="W582">
            <v>-617.29999999981374</v>
          </cell>
          <cell r="X582">
            <v>-427</v>
          </cell>
          <cell r="Y582">
            <v>0</v>
          </cell>
          <cell r="Z582">
            <v>0</v>
          </cell>
          <cell r="AA582">
            <v>-578.70000000018626</v>
          </cell>
          <cell r="AB582">
            <v>8157</v>
          </cell>
          <cell r="AC582">
            <v>-1786.7000000001863</v>
          </cell>
          <cell r="AD582">
            <v>0</v>
          </cell>
          <cell r="AE582">
            <v>-22610.29999999702</v>
          </cell>
          <cell r="AF582">
            <v>-1010.5999999996275</v>
          </cell>
          <cell r="AG582">
            <v>-827.20000000018626</v>
          </cell>
          <cell r="AH582">
            <v>-2993.9000000003725</v>
          </cell>
          <cell r="AI582">
            <v>-6986</v>
          </cell>
          <cell r="AJ582">
            <v>-1593.0999999996275</v>
          </cell>
          <cell r="AK582">
            <v>-1493.5999999996275</v>
          </cell>
          <cell r="AL582">
            <v>0</v>
          </cell>
          <cell r="AM582">
            <v>-261.5</v>
          </cell>
          <cell r="AN582">
            <v>-326.70000000018626</v>
          </cell>
          <cell r="AO582">
            <v>-3307.7999999998137</v>
          </cell>
          <cell r="AP582">
            <v>-3135.5999999996275</v>
          </cell>
          <cell r="AQ582">
            <v>-674.29999999981374</v>
          </cell>
          <cell r="AR582">
            <v>-37157.70000000298</v>
          </cell>
          <cell r="AS582">
            <v>-3985</v>
          </cell>
          <cell r="AT582">
            <v>-1450.5</v>
          </cell>
          <cell r="AU582">
            <v>-2349.2999999998137</v>
          </cell>
          <cell r="AV582">
            <v>-6784</v>
          </cell>
          <cell r="AW582">
            <v>-5534.5</v>
          </cell>
          <cell r="AX582">
            <v>-2694.7000000001863</v>
          </cell>
          <cell r="AY582">
            <v>-608</v>
          </cell>
          <cell r="AZ582">
            <v>0</v>
          </cell>
          <cell r="BA582">
            <v>-1860.2999999998137</v>
          </cell>
          <cell r="BB582">
            <v>-4709.2000000001863</v>
          </cell>
          <cell r="BC582">
            <v>-4704</v>
          </cell>
          <cell r="BD582">
            <v>-2478.2000000001863</v>
          </cell>
          <cell r="BE582">
            <v>-25664.5</v>
          </cell>
          <cell r="BF582">
            <v>-3794.2000000001863</v>
          </cell>
          <cell r="BG582">
            <v>-2086</v>
          </cell>
          <cell r="BH582">
            <v>-3078.2000000001863</v>
          </cell>
          <cell r="BI582">
            <v>5694.4000000003725</v>
          </cell>
          <cell r="BJ582">
            <v>-5037.7000000001863</v>
          </cell>
          <cell r="BK582">
            <v>-3416.5</v>
          </cell>
          <cell r="BL582">
            <v>-123.59999999962747</v>
          </cell>
          <cell r="BM582">
            <v>0</v>
          </cell>
          <cell r="BN582">
            <v>-1692.2999999998137</v>
          </cell>
          <cell r="BO582">
            <v>-4007.2000000001863</v>
          </cell>
          <cell r="BP582">
            <v>-5404.7000000001863</v>
          </cell>
          <cell r="BQ582">
            <v>-2718.5</v>
          </cell>
          <cell r="BR582">
            <v>-43823.100000008941</v>
          </cell>
          <cell r="BS582">
            <v>-3207.5</v>
          </cell>
          <cell r="BT582">
            <v>-2741.2000000001863</v>
          </cell>
          <cell r="BU582">
            <v>-4592.7000000001863</v>
          </cell>
          <cell r="BV582">
            <v>-7159.7000000001863</v>
          </cell>
          <cell r="BW582">
            <v>-5844.5</v>
          </cell>
          <cell r="BX582">
            <v>-6151.2000000001863</v>
          </cell>
          <cell r="BY582">
            <v>-323.5</v>
          </cell>
          <cell r="BZ582">
            <v>-155</v>
          </cell>
          <cell r="CA582">
            <v>-1566.3999999994412</v>
          </cell>
          <cell r="CB582">
            <v>-4754.7999999998137</v>
          </cell>
          <cell r="CC582">
            <v>-5536.6000000005588</v>
          </cell>
          <cell r="CD582">
            <v>-1790</v>
          </cell>
          <cell r="CE582">
            <v>-40924.59999999404</v>
          </cell>
          <cell r="CF582">
            <v>-1597.5</v>
          </cell>
          <cell r="CG582">
            <v>-3506.4000000003725</v>
          </cell>
          <cell r="CH582">
            <v>-5197.5</v>
          </cell>
          <cell r="CI582">
            <v>-6220.7999999998137</v>
          </cell>
          <cell r="CJ582">
            <v>-6445.2999999998137</v>
          </cell>
          <cell r="CK582">
            <v>-4307.5</v>
          </cell>
          <cell r="CL582">
            <v>-1009.4000000003725</v>
          </cell>
          <cell r="CM582">
            <v>-255.79999999981374</v>
          </cell>
          <cell r="CN582">
            <v>-1766.5</v>
          </cell>
          <cell r="CO582">
            <v>-3549.4000000003725</v>
          </cell>
          <cell r="CP582">
            <v>-4938.5</v>
          </cell>
          <cell r="CQ582">
            <v>-2130</v>
          </cell>
          <cell r="CR582">
            <v>-43178.29999999702</v>
          </cell>
          <cell r="CS582">
            <v>-2397.2999999998137</v>
          </cell>
          <cell r="CT582">
            <v>-3669.2999999998137</v>
          </cell>
          <cell r="CU582">
            <v>-5454.2999999998137</v>
          </cell>
          <cell r="CV582">
            <v>-6323.2000000001863</v>
          </cell>
          <cell r="CW582">
            <v>-4923</v>
          </cell>
          <cell r="CX582">
            <v>-4178.5999999996275</v>
          </cell>
          <cell r="CY582">
            <v>-814.59999999962747</v>
          </cell>
          <cell r="CZ582">
            <v>-774.70000000018626</v>
          </cell>
          <cell r="DA582">
            <v>-1504.0999999996275</v>
          </cell>
          <cell r="DB582">
            <v>-5295.6000000005588</v>
          </cell>
          <cell r="DC582">
            <v>-4989.7999999998137</v>
          </cell>
          <cell r="DD582">
            <v>-2853.7999999998137</v>
          </cell>
          <cell r="DE582">
            <v>-39929.100000008941</v>
          </cell>
          <cell r="DF582">
            <v>-5084.7999999998137</v>
          </cell>
          <cell r="DG582">
            <v>-5864</v>
          </cell>
          <cell r="DH582">
            <v>6851.8999999994412</v>
          </cell>
          <cell r="DI582">
            <v>-7970.2000000001863</v>
          </cell>
          <cell r="DJ582">
            <v>-6195.5</v>
          </cell>
          <cell r="DK582">
            <v>-5296</v>
          </cell>
          <cell r="DL582">
            <v>-757</v>
          </cell>
          <cell r="DM582">
            <v>-573.59999999962747</v>
          </cell>
          <cell r="DN582">
            <v>-663.20000000111759</v>
          </cell>
          <cell r="DO582">
            <v>-3677.2000000001863</v>
          </cell>
          <cell r="DP582">
            <v>-4657.5</v>
          </cell>
          <cell r="DQ582">
            <v>-6042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-16358.700000000186</v>
          </cell>
          <cell r="G583">
            <v>-15963.299999999814</v>
          </cell>
          <cell r="H583">
            <v>-10903.599999998696</v>
          </cell>
          <cell r="I583">
            <v>-18179.939999999478</v>
          </cell>
          <cell r="J583">
            <v>-13438.599999999627</v>
          </cell>
          <cell r="K583">
            <v>-16312.800000000745</v>
          </cell>
          <cell r="L583">
            <v>-3939.7000000011176</v>
          </cell>
          <cell r="M583">
            <v>-15575.099999999627</v>
          </cell>
          <cell r="N583">
            <v>-19926.339999999851</v>
          </cell>
          <cell r="O583">
            <v>-20872.600000000559</v>
          </cell>
          <cell r="P583">
            <v>-18049.799999999814</v>
          </cell>
          <cell r="Q583">
            <v>-11149.800000000745</v>
          </cell>
          <cell r="R583">
            <v>-123494.5399999842</v>
          </cell>
          <cell r="S583">
            <v>-11565.199999999255</v>
          </cell>
          <cell r="T583">
            <v>-12361.300000000745</v>
          </cell>
          <cell r="U583">
            <v>-11284.099999999627</v>
          </cell>
          <cell r="V583">
            <v>-14655.400000000373</v>
          </cell>
          <cell r="W583">
            <v>-10411.5</v>
          </cell>
          <cell r="X583">
            <v>-7971.5999999996275</v>
          </cell>
          <cell r="Y583">
            <v>-8350</v>
          </cell>
          <cell r="Z583">
            <v>-7664.0999999996275</v>
          </cell>
          <cell r="AA583">
            <v>-9863.7399999992922</v>
          </cell>
          <cell r="AB583">
            <v>-10130.299999998882</v>
          </cell>
          <cell r="AC583">
            <v>-14308.39999999851</v>
          </cell>
          <cell r="AD583">
            <v>-4928.9000000003725</v>
          </cell>
          <cell r="AE583">
            <v>-158046.5</v>
          </cell>
          <cell r="AF583">
            <v>-11573.400000000373</v>
          </cell>
          <cell r="AG583">
            <v>-13057.400000000373</v>
          </cell>
          <cell r="AH583">
            <v>-13741.899999999441</v>
          </cell>
          <cell r="AI583">
            <v>-12809.199999999721</v>
          </cell>
          <cell r="AJ583">
            <v>-14273.800000000745</v>
          </cell>
          <cell r="AK583">
            <v>-15252.700000000186</v>
          </cell>
          <cell r="AL583">
            <v>-6697.2000000001863</v>
          </cell>
          <cell r="AM583">
            <v>-9276.7999999988824</v>
          </cell>
          <cell r="AN583">
            <v>-15207.200000000186</v>
          </cell>
          <cell r="AO583">
            <v>-13972.899999999441</v>
          </cell>
          <cell r="AP583">
            <v>-16167.400000000373</v>
          </cell>
          <cell r="AQ583">
            <v>-16016.599999999627</v>
          </cell>
          <cell r="AR583">
            <v>-150940.89999999851</v>
          </cell>
          <cell r="AS583">
            <v>-15294.199999999255</v>
          </cell>
          <cell r="AT583">
            <v>-13321.800000000745</v>
          </cell>
          <cell r="AU583">
            <v>-11618.900000000373</v>
          </cell>
          <cell r="AV583">
            <v>-13331.799999999814</v>
          </cell>
          <cell r="AW583">
            <v>-10108</v>
          </cell>
          <cell r="AX583">
            <v>-15402.599999999627</v>
          </cell>
          <cell r="AY583">
            <v>-8926.7000000001863</v>
          </cell>
          <cell r="AZ583">
            <v>-6043.7000000001863</v>
          </cell>
          <cell r="BA583">
            <v>-13075.860000000335</v>
          </cell>
          <cell r="BB583">
            <v>-11187.939999999478</v>
          </cell>
          <cell r="BC583">
            <v>-15470.800000000745</v>
          </cell>
          <cell r="BD583">
            <v>-17158.600000000559</v>
          </cell>
          <cell r="BE583">
            <v>-152072.49999999255</v>
          </cell>
          <cell r="BF583">
            <v>-15872.399999999441</v>
          </cell>
          <cell r="BG583">
            <v>-13312.100000000559</v>
          </cell>
          <cell r="BH583">
            <v>-12475.699999999255</v>
          </cell>
          <cell r="BI583">
            <v>-12936.599999999627</v>
          </cell>
          <cell r="BJ583">
            <v>-13456.300000000745</v>
          </cell>
          <cell r="BK583">
            <v>-14861</v>
          </cell>
          <cell r="BL583">
            <v>-8530.2000000001863</v>
          </cell>
          <cell r="BM583">
            <v>-5981.4999999990687</v>
          </cell>
          <cell r="BN583">
            <v>-10337.200000001118</v>
          </cell>
          <cell r="BO583">
            <v>-12847.900000000373</v>
          </cell>
          <cell r="BP583">
            <v>-15144.300000000745</v>
          </cell>
          <cell r="BQ583">
            <v>-16317.300000000745</v>
          </cell>
          <cell r="BR583">
            <v>-98628.79999999702</v>
          </cell>
          <cell r="BS583">
            <v>-11165.600000000559</v>
          </cell>
          <cell r="BT583">
            <v>-9855.2000000001863</v>
          </cell>
          <cell r="BU583">
            <v>-7104.7999999998137</v>
          </cell>
          <cell r="BV583">
            <v>-7253</v>
          </cell>
          <cell r="BW583">
            <v>-8068.1000000000931</v>
          </cell>
          <cell r="BX583">
            <v>-10023.5</v>
          </cell>
          <cell r="BY583">
            <v>-4977.9000000003725</v>
          </cell>
          <cell r="BZ583">
            <v>-5781.0999999996275</v>
          </cell>
          <cell r="CA583">
            <v>-7733.5600000005215</v>
          </cell>
          <cell r="CB583">
            <v>-7875.5400000000373</v>
          </cell>
          <cell r="CC583">
            <v>-9156.1000000000931</v>
          </cell>
          <cell r="CD583">
            <v>-9634.4000000003725</v>
          </cell>
          <cell r="CE583">
            <v>-93557.89999999851</v>
          </cell>
          <cell r="CF583">
            <v>-11401.999999999534</v>
          </cell>
          <cell r="CG583">
            <v>-10648</v>
          </cell>
          <cell r="CH583">
            <v>-6228.8999999999069</v>
          </cell>
          <cell r="CI583">
            <v>-4324.3000000002794</v>
          </cell>
          <cell r="CJ583">
            <v>-7780.1000000000931</v>
          </cell>
          <cell r="CK583">
            <v>-11125.800000000279</v>
          </cell>
          <cell r="CL583">
            <v>-5823.7000000001863</v>
          </cell>
          <cell r="CM583">
            <v>-4559.7000000001863</v>
          </cell>
          <cell r="CN583">
            <v>-4731</v>
          </cell>
          <cell r="CO583">
            <v>-7808.1000000000931</v>
          </cell>
          <cell r="CP583">
            <v>-9907.1000000000931</v>
          </cell>
          <cell r="CQ583">
            <v>-9219.2000000001863</v>
          </cell>
          <cell r="CR583">
            <v>-89468.159999988973</v>
          </cell>
          <cell r="CS583">
            <v>-10473.199999999721</v>
          </cell>
          <cell r="CT583">
            <v>-9145.6999999997206</v>
          </cell>
          <cell r="CU583">
            <v>-6770.6000000005588</v>
          </cell>
          <cell r="CV583">
            <v>-8129.8999999999069</v>
          </cell>
          <cell r="CW583">
            <v>-7959.3999999994412</v>
          </cell>
          <cell r="CX583">
            <v>-6252.5</v>
          </cell>
          <cell r="CY583">
            <v>-6708.5</v>
          </cell>
          <cell r="CZ583">
            <v>-4477.5</v>
          </cell>
          <cell r="DA583">
            <v>-5584.0599999995902</v>
          </cell>
          <cell r="DB583">
            <v>-3850.1000000000931</v>
          </cell>
          <cell r="DC583">
            <v>-11832.699999999721</v>
          </cell>
          <cell r="DD583">
            <v>-8284</v>
          </cell>
          <cell r="DE583">
            <v>-70376.659999996424</v>
          </cell>
          <cell r="DF583">
            <v>-9281.9999999995343</v>
          </cell>
          <cell r="DG583">
            <v>-9056.0999999996275</v>
          </cell>
          <cell r="DH583">
            <v>14255.600000000093</v>
          </cell>
          <cell r="DI583">
            <v>-6946</v>
          </cell>
          <cell r="DJ583">
            <v>-7935.3999999999069</v>
          </cell>
          <cell r="DK583">
            <v>-9769.5</v>
          </cell>
          <cell r="DL583">
            <v>-5669.0999999996275</v>
          </cell>
          <cell r="DM583">
            <v>-3204.5999999996275</v>
          </cell>
          <cell r="DN583">
            <v>-4862.5000000004657</v>
          </cell>
          <cell r="DO583">
            <v>-7823.8599999998696</v>
          </cell>
          <cell r="DP583">
            <v>-12251.999999999534</v>
          </cell>
          <cell r="DQ583">
            <v>-7831.2000000001863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-3575.8999999999069</v>
          </cell>
          <cell r="G584">
            <v>-3052.4099999999162</v>
          </cell>
          <cell r="H584">
            <v>-2067.2000000001863</v>
          </cell>
          <cell r="I584">
            <v>-2402.9299999999348</v>
          </cell>
          <cell r="J584">
            <v>-2033.7800000000279</v>
          </cell>
          <cell r="K584">
            <v>-2791.3000000000466</v>
          </cell>
          <cell r="L584">
            <v>-1527.7099999999627</v>
          </cell>
          <cell r="M584">
            <v>-4263.320000000298</v>
          </cell>
          <cell r="N584">
            <v>-4906.5100000002421</v>
          </cell>
          <cell r="O584">
            <v>-2583.1000000000931</v>
          </cell>
          <cell r="P584">
            <v>-3846.2000000001863</v>
          </cell>
          <cell r="Q584">
            <v>-3253.339999999851</v>
          </cell>
          <cell r="R584">
            <v>-42829.94999999553</v>
          </cell>
          <cell r="S584">
            <v>-4308.5</v>
          </cell>
          <cell r="T584">
            <v>-3064.0399999999208</v>
          </cell>
          <cell r="U584">
            <v>-2019.3000000000466</v>
          </cell>
          <cell r="V584">
            <v>-3531.2099999999627</v>
          </cell>
          <cell r="W584">
            <v>-2331.4000000001397</v>
          </cell>
          <cell r="X584">
            <v>-1542.2099999999627</v>
          </cell>
          <cell r="Y584">
            <v>-4746.5400000000373</v>
          </cell>
          <cell r="Z584">
            <v>-4218.0400000000373</v>
          </cell>
          <cell r="AA584">
            <v>-6696.9800000002142</v>
          </cell>
          <cell r="AB584">
            <v>-673.73999999999069</v>
          </cell>
          <cell r="AC584">
            <v>-4996.6000000000931</v>
          </cell>
          <cell r="AD584">
            <v>-4701.3899999998976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0</v>
          </cell>
          <cell r="G585">
            <v>0</v>
          </cell>
          <cell r="H585">
            <v>-5.8000000000465661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-289.10000000149012</v>
          </cell>
          <cell r="BF585">
            <v>0</v>
          </cell>
          <cell r="BG585">
            <v>0</v>
          </cell>
          <cell r="BH585">
            <v>0</v>
          </cell>
          <cell r="BI585">
            <v>-289.10000000009313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-379.5</v>
          </cell>
          <cell r="BS585">
            <v>0</v>
          </cell>
          <cell r="BT585">
            <v>0</v>
          </cell>
          <cell r="BU585">
            <v>-97.300000000046566</v>
          </cell>
          <cell r="BV585">
            <v>-282.20000000018626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-194.59999999776483</v>
          </cell>
          <cell r="CF585">
            <v>0</v>
          </cell>
          <cell r="CG585">
            <v>0</v>
          </cell>
          <cell r="CH585">
            <v>0</v>
          </cell>
          <cell r="CI585">
            <v>-194.5999999998603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-380.19999999925494</v>
          </cell>
          <cell r="CS585">
            <v>0</v>
          </cell>
          <cell r="CT585">
            <v>0</v>
          </cell>
          <cell r="CU585">
            <v>-185.5999999998603</v>
          </cell>
          <cell r="CV585">
            <v>-194.60000000009313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-1750.4000000022352</v>
          </cell>
          <cell r="DF585">
            <v>-23</v>
          </cell>
          <cell r="DG585">
            <v>-94.800000000046566</v>
          </cell>
          <cell r="DH585">
            <v>136.80000000004657</v>
          </cell>
          <cell r="DI585">
            <v>-855.80000000004657</v>
          </cell>
          <cell r="DJ585">
            <v>-189.5</v>
          </cell>
          <cell r="DK585">
            <v>-380</v>
          </cell>
          <cell r="DL585">
            <v>0</v>
          </cell>
          <cell r="DM585">
            <v>0</v>
          </cell>
          <cell r="DN585">
            <v>0</v>
          </cell>
          <cell r="DO585">
            <v>-94.599999999627471</v>
          </cell>
          <cell r="DP585">
            <v>-249.5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-2025.7000000001863</v>
          </cell>
          <cell r="J587">
            <v>0</v>
          </cell>
          <cell r="K587">
            <v>0</v>
          </cell>
          <cell r="L587">
            <v>22.100000000093132</v>
          </cell>
          <cell r="M587">
            <v>-152.29999999981374</v>
          </cell>
          <cell r="N587">
            <v>-2113.4000000003725</v>
          </cell>
          <cell r="O587">
            <v>0</v>
          </cell>
          <cell r="P587">
            <v>0</v>
          </cell>
          <cell r="Q587">
            <v>0</v>
          </cell>
          <cell r="R587">
            <v>-6376.0999999996275</v>
          </cell>
          <cell r="S587">
            <v>0</v>
          </cell>
          <cell r="T587">
            <v>0</v>
          </cell>
          <cell r="U587">
            <v>0</v>
          </cell>
          <cell r="V587">
            <v>-2422</v>
          </cell>
          <cell r="W587">
            <v>0</v>
          </cell>
          <cell r="X587">
            <v>0</v>
          </cell>
          <cell r="Y587">
            <v>-821</v>
          </cell>
          <cell r="Z587">
            <v>-305.30000000004657</v>
          </cell>
          <cell r="AA587">
            <v>-2827.7999999998137</v>
          </cell>
          <cell r="AB587">
            <v>0</v>
          </cell>
          <cell r="AC587">
            <v>0</v>
          </cell>
          <cell r="AD587">
            <v>0</v>
          </cell>
          <cell r="AE587">
            <v>-12644.800000000745</v>
          </cell>
          <cell r="AF587">
            <v>0</v>
          </cell>
          <cell r="AG587">
            <v>0</v>
          </cell>
          <cell r="AH587">
            <v>0</v>
          </cell>
          <cell r="AI587">
            <v>-4419.8000000000466</v>
          </cell>
          <cell r="AJ587">
            <v>0</v>
          </cell>
          <cell r="AK587">
            <v>0</v>
          </cell>
          <cell r="AL587">
            <v>0</v>
          </cell>
          <cell r="AM587">
            <v>-380.10000000009313</v>
          </cell>
          <cell r="AN587">
            <v>-3575.6000000000931</v>
          </cell>
          <cell r="AO587">
            <v>-2311</v>
          </cell>
          <cell r="AP587">
            <v>-1478.1000000000931</v>
          </cell>
          <cell r="AQ587">
            <v>-480.20000000018626</v>
          </cell>
          <cell r="AR587">
            <v>-12239.89999999851</v>
          </cell>
          <cell r="AS587">
            <v>-674.30000000004657</v>
          </cell>
          <cell r="AT587">
            <v>0</v>
          </cell>
          <cell r="AU587">
            <v>0</v>
          </cell>
          <cell r="AV587">
            <v>-3296.6999999999534</v>
          </cell>
          <cell r="AW587">
            <v>0</v>
          </cell>
          <cell r="AX587">
            <v>0</v>
          </cell>
          <cell r="AY587">
            <v>-1134</v>
          </cell>
          <cell r="AZ587">
            <v>-497.5</v>
          </cell>
          <cell r="BA587">
            <v>-2631</v>
          </cell>
          <cell r="BB587">
            <v>-2028.1000000000931</v>
          </cell>
          <cell r="BC587">
            <v>-1523.8000000000466</v>
          </cell>
          <cell r="BD587">
            <v>-454.5</v>
          </cell>
          <cell r="BE587">
            <v>-10775</v>
          </cell>
          <cell r="BF587">
            <v>-1150.4000000001397</v>
          </cell>
          <cell r="BG587">
            <v>0</v>
          </cell>
          <cell r="BH587">
            <v>0</v>
          </cell>
          <cell r="BI587">
            <v>-1395.6999999999534</v>
          </cell>
          <cell r="BJ587">
            <v>0</v>
          </cell>
          <cell r="BK587">
            <v>0</v>
          </cell>
          <cell r="BL587">
            <v>-1139.0999999998603</v>
          </cell>
          <cell r="BM587">
            <v>-352.60000000009313</v>
          </cell>
          <cell r="BN587">
            <v>-3086.5</v>
          </cell>
          <cell r="BO587">
            <v>-2105.8000000000466</v>
          </cell>
          <cell r="BP587">
            <v>-1054.6999999999534</v>
          </cell>
          <cell r="BQ587">
            <v>-490.19999999995343</v>
          </cell>
          <cell r="BR587">
            <v>-14633.900000000373</v>
          </cell>
          <cell r="BS587">
            <v>-987.39999999990687</v>
          </cell>
          <cell r="BT587">
            <v>0</v>
          </cell>
          <cell r="BU587">
            <v>0</v>
          </cell>
          <cell r="BV587">
            <v>-2681.5999999998603</v>
          </cell>
          <cell r="BW587">
            <v>0</v>
          </cell>
          <cell r="BX587">
            <v>-1942.6000000000931</v>
          </cell>
          <cell r="BY587">
            <v>-1686.4000000001397</v>
          </cell>
          <cell r="BZ587">
            <v>-332</v>
          </cell>
          <cell r="CA587">
            <v>-2754.7999999998137</v>
          </cell>
          <cell r="CB587">
            <v>-2019.1000000000931</v>
          </cell>
          <cell r="CC587">
            <v>-1558</v>
          </cell>
          <cell r="CD587">
            <v>-672</v>
          </cell>
          <cell r="CE587">
            <v>-39282.600000003353</v>
          </cell>
          <cell r="CF587">
            <v>-711.9000000001397</v>
          </cell>
          <cell r="CG587">
            <v>-863.39999999990687</v>
          </cell>
          <cell r="CH587">
            <v>0</v>
          </cell>
          <cell r="CI587">
            <v>-27840</v>
          </cell>
          <cell r="CJ587">
            <v>0</v>
          </cell>
          <cell r="CK587">
            <v>-1622.1999999999534</v>
          </cell>
          <cell r="CL587">
            <v>-1504.8999999999069</v>
          </cell>
          <cell r="CM587">
            <v>-378.70000000018626</v>
          </cell>
          <cell r="CN587">
            <v>-2747.8999999999069</v>
          </cell>
          <cell r="CO587">
            <v>-1777</v>
          </cell>
          <cell r="CP587">
            <v>-1031.7999999998137</v>
          </cell>
          <cell r="CQ587">
            <v>-804.80000000004657</v>
          </cell>
          <cell r="CR587">
            <v>-13633.900000000373</v>
          </cell>
          <cell r="CS587">
            <v>-1092.6000000000931</v>
          </cell>
          <cell r="CT587">
            <v>-718.69999999995343</v>
          </cell>
          <cell r="CU587">
            <v>0</v>
          </cell>
          <cell r="CV587">
            <v>-1978.2000000001863</v>
          </cell>
          <cell r="CW587">
            <v>0</v>
          </cell>
          <cell r="CX587">
            <v>-1768.7999999998137</v>
          </cell>
          <cell r="CY587">
            <v>-1522.4000000001397</v>
          </cell>
          <cell r="CZ587">
            <v>-387.5</v>
          </cell>
          <cell r="DA587">
            <v>-2216</v>
          </cell>
          <cell r="DB587">
            <v>-1914.7000000001863</v>
          </cell>
          <cell r="DC587">
            <v>-1680</v>
          </cell>
          <cell r="DD587">
            <v>-355</v>
          </cell>
          <cell r="DE587">
            <v>-186023.30000000447</v>
          </cell>
          <cell r="DF587">
            <v>-1035.3999999999069</v>
          </cell>
          <cell r="DG587">
            <v>-340</v>
          </cell>
          <cell r="DH587">
            <v>-173116.10000000009</v>
          </cell>
          <cell r="DI587">
            <v>-907</v>
          </cell>
          <cell r="DJ587">
            <v>0</v>
          </cell>
          <cell r="DK587">
            <v>-1144.5</v>
          </cell>
          <cell r="DL587">
            <v>-1287.3000000000466</v>
          </cell>
          <cell r="DM587">
            <v>-604.60000000009313</v>
          </cell>
          <cell r="DN587">
            <v>-3222.7999999998137</v>
          </cell>
          <cell r="DO587">
            <v>-1900.9000000001397</v>
          </cell>
          <cell r="DP587">
            <v>-2011.6999999999534</v>
          </cell>
          <cell r="DQ587">
            <v>-453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-57.140000000130385</v>
          </cell>
          <cell r="M589">
            <v>-520.89000000013039</v>
          </cell>
          <cell r="N589">
            <v>-1106.070000000298</v>
          </cell>
          <cell r="O589">
            <v>-1400.5</v>
          </cell>
          <cell r="P589">
            <v>0</v>
          </cell>
          <cell r="Q589">
            <v>-2824.2299999999814</v>
          </cell>
          <cell r="R589">
            <v>-13294.515000000596</v>
          </cell>
          <cell r="S589">
            <v>-2415.2469999995083</v>
          </cell>
          <cell r="T589">
            <v>-2705.8869999998715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-208</v>
          </cell>
          <cell r="Z589">
            <v>-319.82999999960884</v>
          </cell>
          <cell r="AA589">
            <v>-680.25</v>
          </cell>
          <cell r="AB589">
            <v>1071.0150000001304</v>
          </cell>
          <cell r="AC589">
            <v>-3940.155999999959</v>
          </cell>
          <cell r="AD589">
            <v>-4096.160000000149</v>
          </cell>
          <cell r="AE589">
            <v>-18099.921999998391</v>
          </cell>
          <cell r="AF589">
            <v>-1864.6000000000931</v>
          </cell>
          <cell r="AG589">
            <v>-1769.1889999997802</v>
          </cell>
          <cell r="AH589">
            <v>0</v>
          </cell>
          <cell r="AI589">
            <v>-1413.3339999997988</v>
          </cell>
          <cell r="AJ589">
            <v>0</v>
          </cell>
          <cell r="AK589">
            <v>-1987.0050000001211</v>
          </cell>
          <cell r="AL589">
            <v>-368.77000000001863</v>
          </cell>
          <cell r="AM589">
            <v>-886.65999999968335</v>
          </cell>
          <cell r="AN589">
            <v>-2144.2099999999627</v>
          </cell>
          <cell r="AO589">
            <v>-2312.0340000002179</v>
          </cell>
          <cell r="AP589">
            <v>-2282.2900000000373</v>
          </cell>
          <cell r="AQ589">
            <v>-3071.8300000003073</v>
          </cell>
          <cell r="AR589">
            <v>-19931.105000000447</v>
          </cell>
          <cell r="AS589">
            <v>-1910.962999999756</v>
          </cell>
          <cell r="AT589">
            <v>-1454.4969999999739</v>
          </cell>
          <cell r="AU589">
            <v>0</v>
          </cell>
          <cell r="AV589">
            <v>-1977.7999999998137</v>
          </cell>
          <cell r="AW589">
            <v>0</v>
          </cell>
          <cell r="AX589">
            <v>-1796.6350000000093</v>
          </cell>
          <cell r="AY589">
            <v>-1151.5800000000745</v>
          </cell>
          <cell r="AZ589">
            <v>-785.93999999994412</v>
          </cell>
          <cell r="BA589">
            <v>-2931</v>
          </cell>
          <cell r="BB589">
            <v>-2150.3000000000466</v>
          </cell>
          <cell r="BC589">
            <v>-3252.9299999999348</v>
          </cell>
          <cell r="BD589">
            <v>-2519.4599999999627</v>
          </cell>
          <cell r="BE589">
            <v>-18345.932000003755</v>
          </cell>
          <cell r="BF589">
            <v>-1737.6070000000764</v>
          </cell>
          <cell r="BG589">
            <v>-1567.5450000001583</v>
          </cell>
          <cell r="BH589">
            <v>0</v>
          </cell>
          <cell r="BI589">
            <v>-2242.1540000000969</v>
          </cell>
          <cell r="BJ589">
            <v>0</v>
          </cell>
          <cell r="BK589">
            <v>-1182.6599999999162</v>
          </cell>
          <cell r="BL589">
            <v>-1431.4700000002049</v>
          </cell>
          <cell r="BM589">
            <v>-1098.9199999999255</v>
          </cell>
          <cell r="BN589">
            <v>-1380.8199999998324</v>
          </cell>
          <cell r="BO589">
            <v>-1911.4259999997448</v>
          </cell>
          <cell r="BP589">
            <v>-2415.1200000001118</v>
          </cell>
          <cell r="BQ589">
            <v>-3378.2099999999627</v>
          </cell>
          <cell r="BR589">
            <v>-19048.513999994844</v>
          </cell>
          <cell r="BS589">
            <v>-1340</v>
          </cell>
          <cell r="BT589">
            <v>-1913.3900000001304</v>
          </cell>
          <cell r="BU589">
            <v>-1136.8999999999069</v>
          </cell>
          <cell r="BV589">
            <v>-1254.5360000000801</v>
          </cell>
          <cell r="BW589">
            <v>0</v>
          </cell>
          <cell r="BX589">
            <v>-1664.2900000000373</v>
          </cell>
          <cell r="BY589">
            <v>-1500.8800000001211</v>
          </cell>
          <cell r="BZ589">
            <v>-1162.5499999998137</v>
          </cell>
          <cell r="CA589">
            <v>-2698.8999999999069</v>
          </cell>
          <cell r="CB589">
            <v>-1947.7440000001807</v>
          </cell>
          <cell r="CC589">
            <v>-1961.8300000000745</v>
          </cell>
          <cell r="CD589">
            <v>-2467.4939999999478</v>
          </cell>
          <cell r="CE589">
            <v>-17940.913999997079</v>
          </cell>
          <cell r="CF589">
            <v>-1688.5969999998342</v>
          </cell>
          <cell r="CG589">
            <v>-2143.435999999987</v>
          </cell>
          <cell r="CH589">
            <v>-1143.0999999998603</v>
          </cell>
          <cell r="CI589">
            <v>390</v>
          </cell>
          <cell r="CJ589">
            <v>0</v>
          </cell>
          <cell r="CK589">
            <v>-1653.4699999999721</v>
          </cell>
          <cell r="CL589">
            <v>-1209.0400000000373</v>
          </cell>
          <cell r="CM589">
            <v>-1167.0900000003166</v>
          </cell>
          <cell r="CN589">
            <v>-2992.6150000002235</v>
          </cell>
          <cell r="CO589">
            <v>-1610.6699999999255</v>
          </cell>
          <cell r="CP589">
            <v>-1982.7600000000093</v>
          </cell>
          <cell r="CQ589">
            <v>-2740.1360000001732</v>
          </cell>
          <cell r="CR589">
            <v>-18220.441000003368</v>
          </cell>
          <cell r="CS589">
            <v>-1341.6000000000931</v>
          </cell>
          <cell r="CT589">
            <v>-2119.6000000000931</v>
          </cell>
          <cell r="CU589">
            <v>-826.39999999990687</v>
          </cell>
          <cell r="CV589">
            <v>-898.83699999982491</v>
          </cell>
          <cell r="CW589">
            <v>0</v>
          </cell>
          <cell r="CX589">
            <v>-1371.1399999998976</v>
          </cell>
          <cell r="CY589">
            <v>-1084.9299999999348</v>
          </cell>
          <cell r="CZ589">
            <v>-1636.0700000000652</v>
          </cell>
          <cell r="DA589">
            <v>-3007.7600000000093</v>
          </cell>
          <cell r="DB589">
            <v>-1966.6699999996927</v>
          </cell>
          <cell r="DC589">
            <v>-1802.9699999997392</v>
          </cell>
          <cell r="DD589">
            <v>-2164.4640000001527</v>
          </cell>
          <cell r="DE589">
            <v>-15558.812999993563</v>
          </cell>
          <cell r="DF589">
            <v>-1159</v>
          </cell>
          <cell r="DG589">
            <v>-1915.5889999996871</v>
          </cell>
          <cell r="DH589">
            <v>2225.6230000001378</v>
          </cell>
          <cell r="DI589">
            <v>-722.57899999991059</v>
          </cell>
          <cell r="DJ589">
            <v>0</v>
          </cell>
          <cell r="DK589">
            <v>-2067.8000000000466</v>
          </cell>
          <cell r="DL589">
            <v>-1273.0800000000745</v>
          </cell>
          <cell r="DM589">
            <v>-1582.7599999997765</v>
          </cell>
          <cell r="DN589">
            <v>-2733</v>
          </cell>
          <cell r="DO589">
            <v>-1974.3699999998789</v>
          </cell>
          <cell r="DP589">
            <v>-1766.2680000001565</v>
          </cell>
          <cell r="DQ589">
            <v>-2589.9899999999907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-162.78899999998976</v>
          </cell>
          <cell r="G591">
            <v>0</v>
          </cell>
          <cell r="H591">
            <v>0</v>
          </cell>
          <cell r="I591">
            <v>162.79000000003725</v>
          </cell>
          <cell r="J591">
            <v>0</v>
          </cell>
          <cell r="K591">
            <v>0</v>
          </cell>
          <cell r="L591">
            <v>0</v>
          </cell>
          <cell r="M591">
            <v>-162.78999999997905</v>
          </cell>
          <cell r="N591">
            <v>-4.0700000000651926</v>
          </cell>
          <cell r="O591">
            <v>0</v>
          </cell>
          <cell r="P591">
            <v>0</v>
          </cell>
          <cell r="Q591">
            <v>0</v>
          </cell>
          <cell r="R591">
            <v>356.79000000096858</v>
          </cell>
          <cell r="S591">
            <v>0</v>
          </cell>
          <cell r="T591">
            <v>-0.97100000000500586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-7.9099999999743886</v>
          </cell>
          <cell r="Z591">
            <v>-201.97399999998743</v>
          </cell>
          <cell r="AA591">
            <v>267.81100000004517</v>
          </cell>
          <cell r="AB591">
            <v>323.55400000000373</v>
          </cell>
          <cell r="AC591">
            <v>0</v>
          </cell>
          <cell r="AD591">
            <v>-23.720000000030268</v>
          </cell>
          <cell r="AE591">
            <v>122.84500000020489</v>
          </cell>
          <cell r="AF591">
            <v>162.78900000001886</v>
          </cell>
          <cell r="AG591">
            <v>-1.9779999999882421</v>
          </cell>
          <cell r="AH591">
            <v>325.57700000000477</v>
          </cell>
          <cell r="AI591">
            <v>0</v>
          </cell>
          <cell r="AJ591">
            <v>0</v>
          </cell>
          <cell r="AK591">
            <v>0</v>
          </cell>
          <cell r="AL591">
            <v>-89.260000000009313</v>
          </cell>
          <cell r="AM591">
            <v>-192.5460000000312</v>
          </cell>
          <cell r="AN591">
            <v>-32.868999999947846</v>
          </cell>
          <cell r="AO591">
            <v>-7.9450000000069849</v>
          </cell>
          <cell r="AP591">
            <v>0</v>
          </cell>
          <cell r="AQ591">
            <v>-40.923000000009779</v>
          </cell>
          <cell r="AR591">
            <v>-998.37199999997392</v>
          </cell>
          <cell r="AS591">
            <v>-0.97399999998742715</v>
          </cell>
          <cell r="AT591">
            <v>-165.77300000000105</v>
          </cell>
          <cell r="AU591">
            <v>0</v>
          </cell>
          <cell r="AV591">
            <v>0</v>
          </cell>
          <cell r="AW591">
            <v>-0.98600000003352761</v>
          </cell>
          <cell r="AX591">
            <v>-1.9650000000256114</v>
          </cell>
          <cell r="AY591">
            <v>-154.36999999999534</v>
          </cell>
          <cell r="AZ591">
            <v>-258.21399999997811</v>
          </cell>
          <cell r="BA591">
            <v>-64.53000000002794</v>
          </cell>
          <cell r="BB591">
            <v>-98.274999999965075</v>
          </cell>
          <cell r="BC591">
            <v>0</v>
          </cell>
          <cell r="BD591">
            <v>-253.28499999997439</v>
          </cell>
          <cell r="BE591">
            <v>-716.56600000010803</v>
          </cell>
          <cell r="BF591">
            <v>324.60500000001048</v>
          </cell>
          <cell r="BG591">
            <v>-3.0600000000122236</v>
          </cell>
          <cell r="BH591">
            <v>0</v>
          </cell>
          <cell r="BI591">
            <v>-162.78700000001118</v>
          </cell>
          <cell r="BJ591">
            <v>-2.0500000000465661</v>
          </cell>
          <cell r="BK591">
            <v>-30.940000000002328</v>
          </cell>
          <cell r="BL591">
            <v>-249.69399999995949</v>
          </cell>
          <cell r="BM591">
            <v>-60.673999999999069</v>
          </cell>
          <cell r="BN591">
            <v>-126.99499999999534</v>
          </cell>
          <cell r="BO591">
            <v>-29.959999999962747</v>
          </cell>
          <cell r="BP591">
            <v>-149.2949999999837</v>
          </cell>
          <cell r="BQ591">
            <v>-225.7159999999858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-147.44999999995343</v>
          </cell>
          <cell r="G592">
            <v>-236.15000000002328</v>
          </cell>
          <cell r="H592">
            <v>-212.59999999997672</v>
          </cell>
          <cell r="I592">
            <v>-44.149999999965075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-91.200000000011642</v>
          </cell>
          <cell r="O592">
            <v>-102.05000000004657</v>
          </cell>
          <cell r="P592">
            <v>-321.5</v>
          </cell>
          <cell r="Q592">
            <v>-140.65000000002328</v>
          </cell>
          <cell r="R592">
            <v>-307.14999999944121</v>
          </cell>
          <cell r="S592">
            <v>-175.45000000006985</v>
          </cell>
          <cell r="T592">
            <v>-100.95000000001164</v>
          </cell>
          <cell r="U592">
            <v>-242.60000000009313</v>
          </cell>
          <cell r="V592">
            <v>-122.75</v>
          </cell>
          <cell r="W592">
            <v>0</v>
          </cell>
          <cell r="X592">
            <v>-48.519999999960419</v>
          </cell>
          <cell r="Y592">
            <v>0</v>
          </cell>
          <cell r="Z592">
            <v>0</v>
          </cell>
          <cell r="AA592">
            <v>-51.630000000004657</v>
          </cell>
          <cell r="AB592">
            <v>856.59999999997672</v>
          </cell>
          <cell r="AC592">
            <v>-138.20000000006985</v>
          </cell>
          <cell r="AD592">
            <v>-283.65000000002328</v>
          </cell>
          <cell r="AE592">
            <v>-4055.3899999987334</v>
          </cell>
          <cell r="AF592">
            <v>-2589.7500000000582</v>
          </cell>
          <cell r="AG592">
            <v>-424.34499999997206</v>
          </cell>
          <cell r="AH592">
            <v>-159.55000000004657</v>
          </cell>
          <cell r="AI592">
            <v>-129.25</v>
          </cell>
          <cell r="AJ592">
            <v>-24.474999999991269</v>
          </cell>
          <cell r="AK592">
            <v>-74.019999999960419</v>
          </cell>
          <cell r="AL592">
            <v>0</v>
          </cell>
          <cell r="AM592">
            <v>0</v>
          </cell>
          <cell r="AN592">
            <v>-23.449999999953434</v>
          </cell>
          <cell r="AO592">
            <v>-176.29999999993015</v>
          </cell>
          <cell r="AP592">
            <v>-269.80000000004657</v>
          </cell>
          <cell r="AQ592">
            <v>-184.44999999995343</v>
          </cell>
          <cell r="AR592">
            <v>-1203.4699999988079</v>
          </cell>
          <cell r="AS592">
            <v>-122.70000000001164</v>
          </cell>
          <cell r="AT592">
            <v>-332.3300000000163</v>
          </cell>
          <cell r="AU592">
            <v>-99.5</v>
          </cell>
          <cell r="AV592">
            <v>-95.060000000055879</v>
          </cell>
          <cell r="AW592">
            <v>-23.399999999994179</v>
          </cell>
          <cell r="AX592">
            <v>0</v>
          </cell>
          <cell r="AY592">
            <v>-49.050000000046566</v>
          </cell>
          <cell r="AZ592">
            <v>0</v>
          </cell>
          <cell r="BA592">
            <v>0</v>
          </cell>
          <cell r="BB592">
            <v>-109.59999999997672</v>
          </cell>
          <cell r="BC592">
            <v>-246.69999999995343</v>
          </cell>
          <cell r="BD592">
            <v>-125.13000000000466</v>
          </cell>
          <cell r="BE592">
            <v>-1255.7599999997765</v>
          </cell>
          <cell r="BF592">
            <v>-77.65500000002794</v>
          </cell>
          <cell r="BG592">
            <v>-279.92499999998836</v>
          </cell>
          <cell r="BH592">
            <v>-352</v>
          </cell>
          <cell r="BI592">
            <v>-12.350000000034925</v>
          </cell>
          <cell r="BJ592">
            <v>0</v>
          </cell>
          <cell r="BK592">
            <v>-67.25</v>
          </cell>
          <cell r="BL592">
            <v>-62.349999999976717</v>
          </cell>
          <cell r="BM592">
            <v>0</v>
          </cell>
          <cell r="BN592">
            <v>-74.474999999976717</v>
          </cell>
          <cell r="BO592">
            <v>-100.69999999995343</v>
          </cell>
          <cell r="BP592">
            <v>-203.65000000002328</v>
          </cell>
          <cell r="BQ592">
            <v>-25.40500000002794</v>
          </cell>
          <cell r="BR592">
            <v>-1432.1549999993294</v>
          </cell>
          <cell r="BS592">
            <v>-60.050000000046566</v>
          </cell>
          <cell r="BT592">
            <v>-42.019999999960419</v>
          </cell>
          <cell r="BU592">
            <v>-302.15000000002328</v>
          </cell>
          <cell r="BV592">
            <v>-83.100000000034925</v>
          </cell>
          <cell r="BW592">
            <v>-24.514999999999418</v>
          </cell>
          <cell r="BX592">
            <v>-198.75</v>
          </cell>
          <cell r="BY592">
            <v>-25.5</v>
          </cell>
          <cell r="BZ592">
            <v>-25.800000000046566</v>
          </cell>
          <cell r="CA592">
            <v>-149.11999999999534</v>
          </cell>
          <cell r="CB592">
            <v>-197.94999999995343</v>
          </cell>
          <cell r="CC592">
            <v>-248</v>
          </cell>
          <cell r="CD592">
            <v>-75.200000000011642</v>
          </cell>
          <cell r="CE592">
            <v>3233.8499999996275</v>
          </cell>
          <cell r="CF592">
            <v>-705.95000000001164</v>
          </cell>
          <cell r="CG592">
            <v>-104.61999999999534</v>
          </cell>
          <cell r="CH592">
            <v>-246.69999999995343</v>
          </cell>
          <cell r="CI592">
            <v>5160.375</v>
          </cell>
          <cell r="CJ592">
            <v>-73.430000000007567</v>
          </cell>
          <cell r="CK592">
            <v>-156.25</v>
          </cell>
          <cell r="CL592">
            <v>-23.600000000093132</v>
          </cell>
          <cell r="CM592">
            <v>-13.350000000093132</v>
          </cell>
          <cell r="CN592">
            <v>-123.57500000001164</v>
          </cell>
          <cell r="CO592">
            <v>-162.70000000006985</v>
          </cell>
          <cell r="CP592">
            <v>-214.69999999995343</v>
          </cell>
          <cell r="CQ592">
            <v>-101.65000000002328</v>
          </cell>
          <cell r="CR592">
            <v>-1406.1199999991804</v>
          </cell>
          <cell r="CS592">
            <v>-147.84499999997206</v>
          </cell>
          <cell r="CT592">
            <v>-99.84499999997206</v>
          </cell>
          <cell r="CU592">
            <v>-173.45000000006985</v>
          </cell>
          <cell r="CV592">
            <v>-98.600000000034925</v>
          </cell>
          <cell r="CW592">
            <v>0</v>
          </cell>
          <cell r="CX592">
            <v>-50.400000000023283</v>
          </cell>
          <cell r="CY592">
            <v>-50.25</v>
          </cell>
          <cell r="CZ592">
            <v>0</v>
          </cell>
          <cell r="DA592">
            <v>-137</v>
          </cell>
          <cell r="DB592">
            <v>-212.25</v>
          </cell>
          <cell r="DC592">
            <v>-307.85000000009313</v>
          </cell>
          <cell r="DD592">
            <v>-128.63000000000466</v>
          </cell>
          <cell r="DE592">
            <v>-8305.4850000003353</v>
          </cell>
          <cell r="DF592">
            <v>-98.5</v>
          </cell>
          <cell r="DG592">
            <v>-129.73000000003958</v>
          </cell>
          <cell r="DH592">
            <v>-7004</v>
          </cell>
          <cell r="DI592">
            <v>-145.34499999997206</v>
          </cell>
          <cell r="DJ592">
            <v>-73.110000000000582</v>
          </cell>
          <cell r="DK592">
            <v>-96.800000000046566</v>
          </cell>
          <cell r="DL592">
            <v>-73.949999999953434</v>
          </cell>
          <cell r="DM592">
            <v>-74.099999999976717</v>
          </cell>
          <cell r="DN592">
            <v>-105.625</v>
          </cell>
          <cell r="DO592">
            <v>-200.84999999997672</v>
          </cell>
          <cell r="DP592">
            <v>-279.64999999990687</v>
          </cell>
          <cell r="DQ592">
            <v>-23.825000000011642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-2214</v>
          </cell>
          <cell r="G593">
            <v>-1767.2999999998137</v>
          </cell>
          <cell r="H593">
            <v>0</v>
          </cell>
          <cell r="I593">
            <v>-1578.1999999997206</v>
          </cell>
          <cell r="J593">
            <v>0</v>
          </cell>
          <cell r="K593">
            <v>-915.20000000018626</v>
          </cell>
          <cell r="L593">
            <v>44.700000000186265</v>
          </cell>
          <cell r="M593">
            <v>-10.599999999627471</v>
          </cell>
          <cell r="N593">
            <v>-1111.2999999998137</v>
          </cell>
          <cell r="O593">
            <v>-1714.2000000001863</v>
          </cell>
          <cell r="P593">
            <v>-1787.7999999998137</v>
          </cell>
          <cell r="Q593">
            <v>-2058.2999999998137</v>
          </cell>
          <cell r="R593">
            <v>-12504.5</v>
          </cell>
          <cell r="S593">
            <v>-3997</v>
          </cell>
          <cell r="T593">
            <v>-2399.7999999998137</v>
          </cell>
          <cell r="U593">
            <v>-67.299999999813735</v>
          </cell>
          <cell r="V593">
            <v>-2155.7999999998137</v>
          </cell>
          <cell r="W593">
            <v>0</v>
          </cell>
          <cell r="X593">
            <v>-1040.5</v>
          </cell>
          <cell r="Y593">
            <v>-149.29999999981374</v>
          </cell>
          <cell r="Z593">
            <v>-0.79999999981373549</v>
          </cell>
          <cell r="AA593">
            <v>-845.79999999981374</v>
          </cell>
          <cell r="AB593">
            <v>3704.4000000003725</v>
          </cell>
          <cell r="AC593">
            <v>-2892.2000000001863</v>
          </cell>
          <cell r="AD593">
            <v>-2660.4000000003725</v>
          </cell>
          <cell r="AE593">
            <v>-20523.5</v>
          </cell>
          <cell r="AF593">
            <v>-2895.5999999996275</v>
          </cell>
          <cell r="AG593">
            <v>-3060.6000000000931</v>
          </cell>
          <cell r="AH593">
            <v>-414</v>
          </cell>
          <cell r="AI593">
            <v>-2498.6000000000931</v>
          </cell>
          <cell r="AJ593">
            <v>0</v>
          </cell>
          <cell r="AK593">
            <v>-608.59999999962747</v>
          </cell>
          <cell r="AL593">
            <v>-455.5</v>
          </cell>
          <cell r="AM593">
            <v>-178</v>
          </cell>
          <cell r="AN593">
            <v>-1273.2000000001863</v>
          </cell>
          <cell r="AO593">
            <v>-2378</v>
          </cell>
          <cell r="AP593">
            <v>-3993.8999999999069</v>
          </cell>
          <cell r="AQ593">
            <v>-2767.5</v>
          </cell>
          <cell r="AR593">
            <v>-24114.699999999255</v>
          </cell>
          <cell r="AS593">
            <v>-2908.7000000001863</v>
          </cell>
          <cell r="AT593">
            <v>-3042.8000000002794</v>
          </cell>
          <cell r="AU593">
            <v>-1017.5</v>
          </cell>
          <cell r="AV593">
            <v>-1999.8000000002794</v>
          </cell>
          <cell r="AW593">
            <v>-1469.7999999998137</v>
          </cell>
          <cell r="AX593">
            <v>-1821</v>
          </cell>
          <cell r="AY593">
            <v>-966</v>
          </cell>
          <cell r="AZ593">
            <v>-492</v>
          </cell>
          <cell r="BA593">
            <v>-1522.7999999998137</v>
          </cell>
          <cell r="BB593">
            <v>-2009.7000000001863</v>
          </cell>
          <cell r="BC593">
            <v>-3777.1000000000931</v>
          </cell>
          <cell r="BD593">
            <v>-3087.5</v>
          </cell>
          <cell r="BE593">
            <v>-23420.000000003725</v>
          </cell>
          <cell r="BF593">
            <v>-3081.2999999998137</v>
          </cell>
          <cell r="BG593">
            <v>-3631.8999999999069</v>
          </cell>
          <cell r="BH593">
            <v>-1408.7000000001863</v>
          </cell>
          <cell r="BI593">
            <v>1100.7999999998137</v>
          </cell>
          <cell r="BJ593">
            <v>-2332</v>
          </cell>
          <cell r="BK593">
            <v>-1359.7999999998137</v>
          </cell>
          <cell r="BL593">
            <v>-1404.2000000001863</v>
          </cell>
          <cell r="BM593">
            <v>-984.40000000037253</v>
          </cell>
          <cell r="BN593">
            <v>-2220.2999999998137</v>
          </cell>
          <cell r="BO593">
            <v>-2576.7000000001863</v>
          </cell>
          <cell r="BP593">
            <v>-3695.7000000001863</v>
          </cell>
          <cell r="BQ593">
            <v>-1825.7999999998137</v>
          </cell>
          <cell r="BR593">
            <v>-29749.39999999851</v>
          </cell>
          <cell r="BS593">
            <v>-3549</v>
          </cell>
          <cell r="BT593">
            <v>-3353.3000000000466</v>
          </cell>
          <cell r="BU593">
            <v>-1853.5999999998603</v>
          </cell>
          <cell r="BV593">
            <v>-1699.8000000000466</v>
          </cell>
          <cell r="BW593">
            <v>-1778.8000000000466</v>
          </cell>
          <cell r="BX593">
            <v>-3149.9000000003725</v>
          </cell>
          <cell r="BY593">
            <v>-1431</v>
          </cell>
          <cell r="BZ593">
            <v>-1689.5999999996275</v>
          </cell>
          <cell r="CA593">
            <v>-2206.4000000003725</v>
          </cell>
          <cell r="CB593">
            <v>-2512</v>
          </cell>
          <cell r="CC593">
            <v>-3981</v>
          </cell>
          <cell r="CD593">
            <v>-2545</v>
          </cell>
          <cell r="CE593">
            <v>-25840.800000000745</v>
          </cell>
          <cell r="CF593">
            <v>-3050</v>
          </cell>
          <cell r="CG593">
            <v>-2588.2000000001863</v>
          </cell>
          <cell r="CH593">
            <v>-1665.3000000000466</v>
          </cell>
          <cell r="CI593">
            <v>-726.10000000009313</v>
          </cell>
          <cell r="CJ593">
            <v>-1411</v>
          </cell>
          <cell r="CK593">
            <v>-2302.1000000000931</v>
          </cell>
          <cell r="CL593">
            <v>-1307.2000000001863</v>
          </cell>
          <cell r="CM593">
            <v>-1682.7999999998137</v>
          </cell>
          <cell r="CN593">
            <v>-2583</v>
          </cell>
          <cell r="CO593">
            <v>-1886.7999999998137</v>
          </cell>
          <cell r="CP593">
            <v>-3248.7999999998137</v>
          </cell>
          <cell r="CQ593">
            <v>-3389.5</v>
          </cell>
          <cell r="CR593">
            <v>-27430.5</v>
          </cell>
          <cell r="CS593">
            <v>-2552.2999999998137</v>
          </cell>
          <cell r="CT593">
            <v>-2852.6999999999534</v>
          </cell>
          <cell r="CU593">
            <v>-1974.6000000000931</v>
          </cell>
          <cell r="CV593">
            <v>-1312.1000000000931</v>
          </cell>
          <cell r="CW593">
            <v>-1326.0999999998603</v>
          </cell>
          <cell r="CX593">
            <v>-3788.3999999999069</v>
          </cell>
          <cell r="CY593">
            <v>-1120.2999999998137</v>
          </cell>
          <cell r="CZ593">
            <v>-1838.7999999998137</v>
          </cell>
          <cell r="DA593">
            <v>-2237</v>
          </cell>
          <cell r="DB593">
            <v>-2586.2000000001863</v>
          </cell>
          <cell r="DC593">
            <v>-3164.3000000002794</v>
          </cell>
          <cell r="DD593">
            <v>-2677.7000000001863</v>
          </cell>
          <cell r="DE593">
            <v>-20418.5</v>
          </cell>
          <cell r="DF593">
            <v>-2041</v>
          </cell>
          <cell r="DG593">
            <v>-2486</v>
          </cell>
          <cell r="DH593">
            <v>5264.0999999998603</v>
          </cell>
          <cell r="DI593">
            <v>-2194.3999999999069</v>
          </cell>
          <cell r="DJ593">
            <v>-964</v>
          </cell>
          <cell r="DK593">
            <v>-2707</v>
          </cell>
          <cell r="DL593">
            <v>-2283.3000000002794</v>
          </cell>
          <cell r="DM593">
            <v>-1855.2999999998137</v>
          </cell>
          <cell r="DN593">
            <v>-3496</v>
          </cell>
          <cell r="DO593">
            <v>-2597.6000000000931</v>
          </cell>
          <cell r="DP593">
            <v>-2764.2000000001863</v>
          </cell>
          <cell r="DQ593">
            <v>-2293.7999999998137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-696.10000000009313</v>
          </cell>
          <cell r="G594">
            <v>-698.89999999990687</v>
          </cell>
          <cell r="H594">
            <v>-803.5</v>
          </cell>
          <cell r="I594">
            <v>-1029.6000000000931</v>
          </cell>
          <cell r="J594">
            <v>-2104.6000000000931</v>
          </cell>
          <cell r="K594">
            <v>-1227.1999999997206</v>
          </cell>
          <cell r="L594">
            <v>-718.29999999981374</v>
          </cell>
          <cell r="M594">
            <v>-1196.5999999996275</v>
          </cell>
          <cell r="N594">
            <v>-1759.7999999998137</v>
          </cell>
          <cell r="O594">
            <v>-1679</v>
          </cell>
          <cell r="P594">
            <v>-1951.6999999999534</v>
          </cell>
          <cell r="Q594">
            <v>-1402.1999999999534</v>
          </cell>
          <cell r="R594">
            <v>-68260.779000002891</v>
          </cell>
          <cell r="S594">
            <v>-2132</v>
          </cell>
          <cell r="T594">
            <v>-2221.5</v>
          </cell>
          <cell r="U594">
            <v>-6319.7999999998137</v>
          </cell>
          <cell r="V594">
            <v>-2028.7999999998137</v>
          </cell>
          <cell r="W594">
            <v>-1457.2000000001863</v>
          </cell>
          <cell r="X594">
            <v>-1372.2000000001863</v>
          </cell>
          <cell r="Y594">
            <v>-741.70000000018626</v>
          </cell>
          <cell r="Z594">
            <v>-1055.3250000001863</v>
          </cell>
          <cell r="AA594">
            <v>-2654.25400000019</v>
          </cell>
          <cell r="AB594">
            <v>-42635.299999999814</v>
          </cell>
          <cell r="AC594">
            <v>-2857.5</v>
          </cell>
          <cell r="AD594">
            <v>-2785.1999999997206</v>
          </cell>
          <cell r="AE594">
            <v>-14218.625000011176</v>
          </cell>
          <cell r="AF594">
            <v>-511.30000000004657</v>
          </cell>
          <cell r="AG594">
            <v>-902.5</v>
          </cell>
          <cell r="AH594">
            <v>-94</v>
          </cell>
          <cell r="AI594">
            <v>-964.60000000009313</v>
          </cell>
          <cell r="AJ594">
            <v>-678.29999999981374</v>
          </cell>
          <cell r="AK594">
            <v>-3311.5</v>
          </cell>
          <cell r="AL594">
            <v>-520.67499999981374</v>
          </cell>
          <cell r="AM594">
            <v>-1066.6599999996834</v>
          </cell>
          <cell r="AN594">
            <v>-2308.1400000001304</v>
          </cell>
          <cell r="AO594">
            <v>-1082.9000000001397</v>
          </cell>
          <cell r="AP594">
            <v>-976.4000000001397</v>
          </cell>
          <cell r="AQ594">
            <v>-1801.6500000001397</v>
          </cell>
          <cell r="AR594">
            <v>-15998.17499999702</v>
          </cell>
          <cell r="AS594">
            <v>-872</v>
          </cell>
          <cell r="AT594">
            <v>-890.80000000004657</v>
          </cell>
          <cell r="AU594">
            <v>-88.899999999906868</v>
          </cell>
          <cell r="AV594">
            <v>-888.89999999990687</v>
          </cell>
          <cell r="AW594">
            <v>-799.19999999995343</v>
          </cell>
          <cell r="AX594">
            <v>-1604.0999999998603</v>
          </cell>
          <cell r="AY594">
            <v>-1107.0800000000745</v>
          </cell>
          <cell r="AZ594">
            <v>-1176.4699999997392</v>
          </cell>
          <cell r="BA594">
            <v>-2367.125</v>
          </cell>
          <cell r="BB594">
            <v>-3372.8999999999069</v>
          </cell>
          <cell r="BC594">
            <v>-1184.5999999998603</v>
          </cell>
          <cell r="BD594">
            <v>-1646.1000000000931</v>
          </cell>
          <cell r="BE594">
            <v>-49885.304000005126</v>
          </cell>
          <cell r="BF594">
            <v>-638.5</v>
          </cell>
          <cell r="BG594">
            <v>-495.20000000018626</v>
          </cell>
          <cell r="BH594">
            <v>-77.300000000046566</v>
          </cell>
          <cell r="BI594">
            <v>-34946.600000000093</v>
          </cell>
          <cell r="BJ594">
            <v>-548.10000000009313</v>
          </cell>
          <cell r="BK594">
            <v>-4154.8999999999069</v>
          </cell>
          <cell r="BL594">
            <v>-976.58000000007451</v>
          </cell>
          <cell r="BM594">
            <v>-2073.8240000000224</v>
          </cell>
          <cell r="BN594">
            <v>-2541.7000000001863</v>
          </cell>
          <cell r="BO594">
            <v>-1198.6000000000931</v>
          </cell>
          <cell r="BP594">
            <v>-1343.0999999998603</v>
          </cell>
          <cell r="BQ594">
            <v>-890.89999999990687</v>
          </cell>
          <cell r="BR594">
            <v>-10134.104999996722</v>
          </cell>
          <cell r="BS594">
            <v>-685.37799999979325</v>
          </cell>
          <cell r="BT594">
            <v>-696.83199999993667</v>
          </cell>
          <cell r="BU594">
            <v>-319.29999999981374</v>
          </cell>
          <cell r="BV594">
            <v>-633</v>
          </cell>
          <cell r="BW594">
            <v>-402.80000000004657</v>
          </cell>
          <cell r="BX594">
            <v>-1516.5</v>
          </cell>
          <cell r="BY594">
            <v>-282.24500000011176</v>
          </cell>
          <cell r="BZ594">
            <v>-1600.089999999851</v>
          </cell>
          <cell r="CA594">
            <v>-1529.9150000000373</v>
          </cell>
          <cell r="CB594">
            <v>-591.74499999987893</v>
          </cell>
          <cell r="CC594">
            <v>-717.29999999981374</v>
          </cell>
          <cell r="CD594">
            <v>-1159</v>
          </cell>
          <cell r="CE594">
            <v>-10322.528000000864</v>
          </cell>
          <cell r="CF594">
            <v>-535.30000000004657</v>
          </cell>
          <cell r="CG594">
            <v>-537.25299999979325</v>
          </cell>
          <cell r="CH594">
            <v>-351.5999999998603</v>
          </cell>
          <cell r="CI594">
            <v>-940.60000000009313</v>
          </cell>
          <cell r="CJ594">
            <v>-486</v>
          </cell>
          <cell r="CK594">
            <v>-1820.8999999999069</v>
          </cell>
          <cell r="CL594">
            <v>-721.36499999999069</v>
          </cell>
          <cell r="CM594">
            <v>-1194.7099999999627</v>
          </cell>
          <cell r="CN594">
            <v>-1433.9600000001956</v>
          </cell>
          <cell r="CO594">
            <v>-472.36000000010245</v>
          </cell>
          <cell r="CP594">
            <v>-962</v>
          </cell>
          <cell r="CQ594">
            <v>-866.47999999998137</v>
          </cell>
          <cell r="CR594">
            <v>-11470.760000001639</v>
          </cell>
          <cell r="CS594">
            <v>-605.9000000001397</v>
          </cell>
          <cell r="CT594">
            <v>-380.56000000005588</v>
          </cell>
          <cell r="CU594">
            <v>-365.39999999990687</v>
          </cell>
          <cell r="CV594">
            <v>-490.80000000004657</v>
          </cell>
          <cell r="CW594">
            <v>-506.5</v>
          </cell>
          <cell r="CX594">
            <v>-1277.1000000000931</v>
          </cell>
          <cell r="CY594">
            <v>-411.58000000007451</v>
          </cell>
          <cell r="CZ594">
            <v>-622.12000000011176</v>
          </cell>
          <cell r="DA594">
            <v>-1805.9699999997392</v>
          </cell>
          <cell r="DB594">
            <v>-768.53000000002794</v>
          </cell>
          <cell r="DC594">
            <v>-821.89999999990687</v>
          </cell>
          <cell r="DD594">
            <v>-3414.4000000001397</v>
          </cell>
          <cell r="DE594">
            <v>-4403.1290000043809</v>
          </cell>
          <cell r="DF594">
            <v>-230.30000000004657</v>
          </cell>
          <cell r="DG594">
            <v>-265</v>
          </cell>
          <cell r="DH594">
            <v>531.69999999995343</v>
          </cell>
          <cell r="DI594">
            <v>-159.30000000004657</v>
          </cell>
          <cell r="DJ594">
            <v>-121.4000000001397</v>
          </cell>
          <cell r="DK594">
            <v>-451</v>
          </cell>
          <cell r="DL594">
            <v>-332.5999999998603</v>
          </cell>
          <cell r="DM594">
            <v>-522.8640000000596</v>
          </cell>
          <cell r="DN594">
            <v>-1407.1650000000373</v>
          </cell>
          <cell r="DO594">
            <v>-219.60000000009313</v>
          </cell>
          <cell r="DP594">
            <v>-600.10000000009313</v>
          </cell>
          <cell r="DQ594">
            <v>-625.5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-8.4999999999708962</v>
          </cell>
          <cell r="AF597">
            <v>0</v>
          </cell>
          <cell r="AG597">
            <v>0</v>
          </cell>
          <cell r="AH597">
            <v>0</v>
          </cell>
          <cell r="AI597">
            <v>-8.499999999996362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-6.7289999999920838</v>
          </cell>
          <cell r="BS597">
            <v>0</v>
          </cell>
          <cell r="BT597">
            <v>0</v>
          </cell>
          <cell r="BU597">
            <v>-6.7289999999993597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-36.475999999995111</v>
          </cell>
          <cell r="DF597">
            <v>0</v>
          </cell>
          <cell r="DG597">
            <v>0</v>
          </cell>
          <cell r="DH597">
            <v>-8.5</v>
          </cell>
          <cell r="DI597">
            <v>-27.975999999998749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-15098.463121116161</v>
          </cell>
          <cell r="AF599">
            <v>-2127.8499695067294</v>
          </cell>
          <cell r="AG599">
            <v>-2215.3758797403425</v>
          </cell>
          <cell r="AH599">
            <v>-1591.2512405915186</v>
          </cell>
          <cell r="AI599">
            <v>-877.14203041885048</v>
          </cell>
          <cell r="AJ599">
            <v>0</v>
          </cell>
          <cell r="AK599">
            <v>-240.4530163500458</v>
          </cell>
          <cell r="AL599">
            <v>-219.8702140795067</v>
          </cell>
          <cell r="AM599">
            <v>-540.3034154267516</v>
          </cell>
          <cell r="AN599">
            <v>-1018.2245047180913</v>
          </cell>
          <cell r="AO599">
            <v>-784.82842656876892</v>
          </cell>
          <cell r="AP599">
            <v>-2811.7831511374097</v>
          </cell>
          <cell r="AQ599">
            <v>-2671.3812725774478</v>
          </cell>
          <cell r="AR599">
            <v>-18171.775435119867</v>
          </cell>
          <cell r="AS599">
            <v>-2522.8712771297432</v>
          </cell>
          <cell r="AT599">
            <v>-1944.7342248086352</v>
          </cell>
          <cell r="AU599">
            <v>-2223.3055016698781</v>
          </cell>
          <cell r="AV599">
            <v>-1904.2215953059494</v>
          </cell>
          <cell r="AW599">
            <v>0</v>
          </cell>
          <cell r="AX599">
            <v>-455.96868236479349</v>
          </cell>
          <cell r="AY599">
            <v>-558.11757910670713</v>
          </cell>
          <cell r="AZ599">
            <v>-825.71329558570869</v>
          </cell>
          <cell r="BA599">
            <v>-870.5502867277246</v>
          </cell>
          <cell r="BB599">
            <v>-1327.9243644108064</v>
          </cell>
          <cell r="BC599">
            <v>-3061.1894925567321</v>
          </cell>
          <cell r="BD599">
            <v>-2477.1791354513261</v>
          </cell>
          <cell r="BE599">
            <v>-16254.510701883584</v>
          </cell>
          <cell r="BF599">
            <v>-2564.8520679362118</v>
          </cell>
          <cell r="BG599">
            <v>-1627.5585233543534</v>
          </cell>
          <cell r="BH599">
            <v>-2122.9829112626612</v>
          </cell>
          <cell r="BI599">
            <v>1053.5690176740754</v>
          </cell>
          <cell r="BJ599">
            <v>-168.35568965831771</v>
          </cell>
          <cell r="BK599">
            <v>-578.80686681810766</v>
          </cell>
          <cell r="BL599">
            <v>-402.56372708245181</v>
          </cell>
          <cell r="BM599">
            <v>-452.83945886674337</v>
          </cell>
          <cell r="BN599">
            <v>-1453.1663382165134</v>
          </cell>
          <cell r="BO599">
            <v>-2835.6215913165361</v>
          </cell>
          <cell r="BP599">
            <v>-2771.6258418825455</v>
          </cell>
          <cell r="BQ599">
            <v>-2329.7067031643819</v>
          </cell>
          <cell r="BR599">
            <v>-23614.986969709396</v>
          </cell>
          <cell r="BS599">
            <v>-3002.0169379978906</v>
          </cell>
          <cell r="BT599">
            <v>-1337.7672795138787</v>
          </cell>
          <cell r="BU599">
            <v>-2742.1340146153234</v>
          </cell>
          <cell r="BV599">
            <v>-2026.5467453547753</v>
          </cell>
          <cell r="BW599">
            <v>-692.1216105488129</v>
          </cell>
          <cell r="BX599">
            <v>-674.48577741417103</v>
          </cell>
          <cell r="BY599">
            <v>-930.42216315632686</v>
          </cell>
          <cell r="BZ599">
            <v>-538.19074000231922</v>
          </cell>
          <cell r="CA599">
            <v>-2016.3777314405888</v>
          </cell>
          <cell r="CB599">
            <v>-2673.7239427750465</v>
          </cell>
          <cell r="CC599">
            <v>-3957.7998392516747</v>
          </cell>
          <cell r="CD599">
            <v>-3023.4001876437105</v>
          </cell>
          <cell r="CE599">
            <v>-19388.306705590338</v>
          </cell>
          <cell r="CF599">
            <v>-2636.5702772180084</v>
          </cell>
          <cell r="CG599">
            <v>-2067.3705815328285</v>
          </cell>
          <cell r="CH599">
            <v>-1829.1260577875655</v>
          </cell>
          <cell r="CI599">
            <v>1658.0784577662125</v>
          </cell>
          <cell r="CJ599">
            <v>-1065.0398293590406</v>
          </cell>
          <cell r="CK599">
            <v>-2029.5175725733861</v>
          </cell>
          <cell r="CL599">
            <v>-539.73701455281116</v>
          </cell>
          <cell r="CM599">
            <v>-908.54038246395066</v>
          </cell>
          <cell r="CN599">
            <v>-1808.2089978691656</v>
          </cell>
          <cell r="CO599">
            <v>-2640.3565370878205</v>
          </cell>
          <cell r="CP599">
            <v>-3003.7075180988759</v>
          </cell>
          <cell r="CQ599">
            <v>-2518.2103948146105</v>
          </cell>
          <cell r="CR599">
            <v>-22412.059652570635</v>
          </cell>
          <cell r="CS599">
            <v>-3002.3672201989684</v>
          </cell>
          <cell r="CT599">
            <v>-2279.0266710510477</v>
          </cell>
          <cell r="CU599">
            <v>-1569.5158800045028</v>
          </cell>
          <cell r="CV599">
            <v>-1768.3831105348654</v>
          </cell>
          <cell r="CW599">
            <v>-789.73598186345771</v>
          </cell>
          <cell r="CX599">
            <v>-1621.7799659275915</v>
          </cell>
          <cell r="CY599">
            <v>-648.45757759385742</v>
          </cell>
          <cell r="CZ599">
            <v>-846.40799904172309</v>
          </cell>
          <cell r="DA599">
            <v>-1865.4286326505244</v>
          </cell>
          <cell r="DB599">
            <v>-2587.6100765937008</v>
          </cell>
          <cell r="DC599">
            <v>-3005.6018541520461</v>
          </cell>
          <cell r="DD599">
            <v>-2427.7446829595137</v>
          </cell>
          <cell r="DE599">
            <v>-15532.614959515631</v>
          </cell>
          <cell r="DF599">
            <v>-3004.5694333440624</v>
          </cell>
          <cell r="DG599">
            <v>-2501.6300538752694</v>
          </cell>
          <cell r="DH599">
            <v>7593.0010392509867</v>
          </cell>
          <cell r="DI599">
            <v>-2354.9290780795272</v>
          </cell>
          <cell r="DJ599">
            <v>-1007.6018828925444</v>
          </cell>
          <cell r="DK599">
            <v>-2028.4771693656221</v>
          </cell>
          <cell r="DL599">
            <v>-1033.0856186409947</v>
          </cell>
          <cell r="DM599">
            <v>-828.76639069686644</v>
          </cell>
          <cell r="DN599">
            <v>-1802.9146972433664</v>
          </cell>
          <cell r="DO599">
            <v>-2348.5425688154064</v>
          </cell>
          <cell r="DP599">
            <v>-2794.2249798246194</v>
          </cell>
          <cell r="DQ599">
            <v>-3420.8741259844974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-25834.500087797642</v>
          </cell>
          <cell r="BS602">
            <v>-2295.2499019894749</v>
          </cell>
          <cell r="BT602">
            <v>-3064.811027234653</v>
          </cell>
          <cell r="BU602">
            <v>-2589.0419276750181</v>
          </cell>
          <cell r="BV602">
            <v>-2356.1051962326746</v>
          </cell>
          <cell r="BW602">
            <v>-2604.1243400699459</v>
          </cell>
          <cell r="BX602">
            <v>-2132.153731840197</v>
          </cell>
          <cell r="BY602">
            <v>-1107.276125791017</v>
          </cell>
          <cell r="BZ602">
            <v>-534.0401415147353</v>
          </cell>
          <cell r="CA602">
            <v>-877.64304828736931</v>
          </cell>
          <cell r="CB602">
            <v>-2432.6457434298936</v>
          </cell>
          <cell r="CC602">
            <v>-2671.6252739408519</v>
          </cell>
          <cell r="CD602">
            <v>-3169.7836297908798</v>
          </cell>
          <cell r="CE602">
            <v>-23282.98877774179</v>
          </cell>
          <cell r="CF602">
            <v>-1887.1298573869281</v>
          </cell>
          <cell r="CG602">
            <v>-2888.8518054664601</v>
          </cell>
          <cell r="CH602">
            <v>-2490.8994052035268</v>
          </cell>
          <cell r="CI602">
            <v>898.89934628433548</v>
          </cell>
          <cell r="CJ602">
            <v>-2257.736750215292</v>
          </cell>
          <cell r="CK602">
            <v>-2478.1087550783996</v>
          </cell>
          <cell r="CL602">
            <v>-658.06023485725746</v>
          </cell>
          <cell r="CM602">
            <v>-530.93857596605085</v>
          </cell>
          <cell r="CN602">
            <v>-1287.2907789924648</v>
          </cell>
          <cell r="CO602">
            <v>-2955.1851860859897</v>
          </cell>
          <cell r="CP602">
            <v>-3440.4130330835469</v>
          </cell>
          <cell r="CQ602">
            <v>-3307.2737416920718</v>
          </cell>
          <cell r="CR602">
            <v>-25349.061552114785</v>
          </cell>
          <cell r="CS602">
            <v>-2447.2665120330639</v>
          </cell>
          <cell r="CT602">
            <v>-2754.0482152279001</v>
          </cell>
          <cell r="CU602">
            <v>-2318.199516804656</v>
          </cell>
          <cell r="CV602">
            <v>-912.53403859131504</v>
          </cell>
          <cell r="CW602">
            <v>-2514.9541225729045</v>
          </cell>
          <cell r="CX602">
            <v>-2945.3457567624282</v>
          </cell>
          <cell r="CY602">
            <v>-1033.0665063480847</v>
          </cell>
          <cell r="CZ602">
            <v>-979.02118815481663</v>
          </cell>
          <cell r="DA602">
            <v>-1368.4164241908584</v>
          </cell>
          <cell r="DB602">
            <v>-2992.9996765069664</v>
          </cell>
          <cell r="DC602">
            <v>-2017.1378475702368</v>
          </cell>
          <cell r="DD602">
            <v>-3066.0717473493423</v>
          </cell>
          <cell r="DE602">
            <v>-20691.561476211995</v>
          </cell>
          <cell r="DF602">
            <v>-2644.5344460564665</v>
          </cell>
          <cell r="DG602">
            <v>-2934.8636299374048</v>
          </cell>
          <cell r="DH602">
            <v>4152.9958133406471</v>
          </cell>
          <cell r="DI602">
            <v>-1200.3375400719233</v>
          </cell>
          <cell r="DJ602">
            <v>-2599.4103997948114</v>
          </cell>
          <cell r="DK602">
            <v>-2266.3507165696938</v>
          </cell>
          <cell r="DL602">
            <v>-1132.2077304315753</v>
          </cell>
          <cell r="DM602">
            <v>-765.37671524030156</v>
          </cell>
          <cell r="DN602">
            <v>-1837.3731235635933</v>
          </cell>
          <cell r="DO602">
            <v>-2663.9405263331719</v>
          </cell>
          <cell r="DP602">
            <v>-3395.3372509763576</v>
          </cell>
          <cell r="DQ602">
            <v>-3404.825210576877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1E-3</v>
          </cell>
          <cell r="DI608">
            <v>1E-3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1E-3</v>
          </cell>
          <cell r="S609">
            <v>1E-3</v>
          </cell>
          <cell r="T609">
            <v>1E-3</v>
          </cell>
          <cell r="U609">
            <v>0</v>
          </cell>
          <cell r="V609">
            <v>1E-3</v>
          </cell>
          <cell r="W609">
            <v>2E-3</v>
          </cell>
          <cell r="X609">
            <v>1E-3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1E-3</v>
          </cell>
          <cell r="AD609">
            <v>0</v>
          </cell>
          <cell r="AE609">
            <v>1E-3</v>
          </cell>
          <cell r="AF609">
            <v>2E-3</v>
          </cell>
          <cell r="AG609">
            <v>2E-3</v>
          </cell>
          <cell r="AH609">
            <v>1E-3</v>
          </cell>
          <cell r="AI609">
            <v>5.0000000000000001E-3</v>
          </cell>
          <cell r="AJ609">
            <v>2E-3</v>
          </cell>
          <cell r="AK609">
            <v>2E-3</v>
          </cell>
          <cell r="AL609">
            <v>0</v>
          </cell>
          <cell r="AM609">
            <v>0</v>
          </cell>
          <cell r="AN609">
            <v>1E-3</v>
          </cell>
          <cell r="AO609">
            <v>1E-3</v>
          </cell>
          <cell r="AP609">
            <v>2E-3</v>
          </cell>
          <cell r="AQ609">
            <v>1E-3</v>
          </cell>
          <cell r="AR609">
            <v>2E-3</v>
          </cell>
          <cell r="AS609">
            <v>2E-3</v>
          </cell>
          <cell r="AT609">
            <v>2E-3</v>
          </cell>
          <cell r="AU609">
            <v>1E-3</v>
          </cell>
          <cell r="AV609">
            <v>3.0000000000000001E-3</v>
          </cell>
          <cell r="AW609">
            <v>2E-3</v>
          </cell>
          <cell r="AX609">
            <v>4.0000000000000001E-3</v>
          </cell>
          <cell r="AY609">
            <v>0</v>
          </cell>
          <cell r="AZ609">
            <v>0</v>
          </cell>
          <cell r="BA609">
            <v>1E-3</v>
          </cell>
          <cell r="BB609">
            <v>1E-3</v>
          </cell>
          <cell r="BC609">
            <v>2E-3</v>
          </cell>
          <cell r="BD609">
            <v>2E-3</v>
          </cell>
          <cell r="BE609">
            <v>2E-3</v>
          </cell>
          <cell r="BF609">
            <v>1E-3</v>
          </cell>
          <cell r="BG609">
            <v>1E-3</v>
          </cell>
          <cell r="BH609">
            <v>2E-3</v>
          </cell>
          <cell r="BI609">
            <v>7.0000000000000001E-3</v>
          </cell>
          <cell r="BJ609">
            <v>2E-3</v>
          </cell>
          <cell r="BK609">
            <v>2E-3</v>
          </cell>
          <cell r="BL609">
            <v>0</v>
          </cell>
          <cell r="BM609">
            <v>0</v>
          </cell>
          <cell r="BN609">
            <v>1E-3</v>
          </cell>
          <cell r="BO609">
            <v>1E-3</v>
          </cell>
          <cell r="BP609">
            <v>2E-3</v>
          </cell>
          <cell r="BQ609">
            <v>2E-3</v>
          </cell>
          <cell r="BR609">
            <v>1E-3</v>
          </cell>
          <cell r="BS609">
            <v>1E-3</v>
          </cell>
          <cell r="BT609">
            <v>1E-3</v>
          </cell>
          <cell r="BU609">
            <v>2E-3</v>
          </cell>
          <cell r="BV609">
            <v>3.0000000000000001E-3</v>
          </cell>
          <cell r="BW609">
            <v>3.0000000000000001E-3</v>
          </cell>
          <cell r="BX609">
            <v>3.0000000000000001E-3</v>
          </cell>
          <cell r="BY609">
            <v>0</v>
          </cell>
          <cell r="BZ609">
            <v>0</v>
          </cell>
          <cell r="CA609">
            <v>1E-3</v>
          </cell>
          <cell r="CB609">
            <v>1E-3</v>
          </cell>
          <cell r="CC609">
            <v>2E-3</v>
          </cell>
          <cell r="CD609">
            <v>2E-3</v>
          </cell>
          <cell r="CE609">
            <v>2E-3</v>
          </cell>
          <cell r="CF609">
            <v>2E-3</v>
          </cell>
          <cell r="CG609">
            <v>2E-3</v>
          </cell>
          <cell r="CH609">
            <v>2E-3</v>
          </cell>
          <cell r="CI609">
            <v>1E-3</v>
          </cell>
          <cell r="CJ609">
            <v>3.0000000000000001E-3</v>
          </cell>
          <cell r="CK609">
            <v>2E-3</v>
          </cell>
          <cell r="CL609">
            <v>0</v>
          </cell>
          <cell r="CM609">
            <v>0</v>
          </cell>
          <cell r="CN609">
            <v>1E-3</v>
          </cell>
          <cell r="CO609">
            <v>1E-3</v>
          </cell>
          <cell r="CP609">
            <v>2E-3</v>
          </cell>
          <cell r="CQ609">
            <v>2E-3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2E-3</v>
          </cell>
          <cell r="G611">
            <v>1E-3</v>
          </cell>
          <cell r="H611">
            <v>1E-3</v>
          </cell>
          <cell r="I611">
            <v>0</v>
          </cell>
          <cell r="J611">
            <v>1E-3</v>
          </cell>
          <cell r="K611">
            <v>0</v>
          </cell>
          <cell r="L611">
            <v>2E-3</v>
          </cell>
          <cell r="M611">
            <v>3.0000000000000001E-3</v>
          </cell>
          <cell r="N611">
            <v>3.0000000000000001E-3</v>
          </cell>
          <cell r="O611">
            <v>2E-3</v>
          </cell>
          <cell r="P611">
            <v>2E-3</v>
          </cell>
          <cell r="Q611">
            <v>1E-3</v>
          </cell>
          <cell r="R611">
            <v>1E-3</v>
          </cell>
          <cell r="S611">
            <v>2E-3</v>
          </cell>
          <cell r="T611">
            <v>1E-3</v>
          </cell>
          <cell r="U611">
            <v>2E-3</v>
          </cell>
          <cell r="V611">
            <v>1E-3</v>
          </cell>
          <cell r="W611">
            <v>1E-3</v>
          </cell>
          <cell r="X611">
            <v>1E-3</v>
          </cell>
          <cell r="Y611">
            <v>2E-3</v>
          </cell>
          <cell r="Z611">
            <v>2E-3</v>
          </cell>
          <cell r="AA611">
            <v>1E-3</v>
          </cell>
          <cell r="AB611">
            <v>0</v>
          </cell>
          <cell r="AC611">
            <v>1E-3</v>
          </cell>
          <cell r="AD611">
            <v>2E-3</v>
          </cell>
          <cell r="AE611">
            <v>1E-3</v>
          </cell>
          <cell r="AF611">
            <v>1E-3</v>
          </cell>
          <cell r="AG611">
            <v>0</v>
          </cell>
          <cell r="AH611">
            <v>1E-3</v>
          </cell>
          <cell r="AI611">
            <v>1E-3</v>
          </cell>
          <cell r="AJ611">
            <v>1E-3</v>
          </cell>
          <cell r="AK611">
            <v>0</v>
          </cell>
          <cell r="AL611">
            <v>0</v>
          </cell>
          <cell r="AM611">
            <v>0</v>
          </cell>
          <cell r="AN611">
            <v>1E-3</v>
          </cell>
          <cell r="AO611">
            <v>3.0000000000000001E-3</v>
          </cell>
          <cell r="AP611">
            <v>1E-3</v>
          </cell>
          <cell r="AQ611">
            <v>2E-3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1E-3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1E-3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1E-3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-1E-3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1E-3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1E-3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1E-3</v>
          </cell>
          <cell r="BW613">
            <v>0</v>
          </cell>
          <cell r="BX613">
            <v>1E-3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1E-3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1E-3</v>
          </cell>
          <cell r="CV613">
            <v>1E-3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1E-3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1E-3</v>
          </cell>
          <cell r="DH613">
            <v>0</v>
          </cell>
          <cell r="DI613">
            <v>1E-3</v>
          </cell>
          <cell r="DJ613">
            <v>1E-3</v>
          </cell>
          <cell r="DK613">
            <v>1E-3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</row>
        <row r="614">
          <cell r="F614">
            <v>1E-3</v>
          </cell>
          <cell r="G614">
            <v>1E-3</v>
          </cell>
          <cell r="H614">
            <v>1E-3</v>
          </cell>
          <cell r="I614">
            <v>3.0000000000000001E-3</v>
          </cell>
          <cell r="J614">
            <v>1E-3</v>
          </cell>
          <cell r="K614">
            <v>1E-3</v>
          </cell>
          <cell r="L614">
            <v>0</v>
          </cell>
          <cell r="M614">
            <v>0</v>
          </cell>
          <cell r="N614">
            <v>2E-3</v>
          </cell>
          <cell r="O614">
            <v>2E-3</v>
          </cell>
          <cell r="P614">
            <v>2E-3</v>
          </cell>
          <cell r="Q614">
            <v>1E-3</v>
          </cell>
          <cell r="R614">
            <v>1E-3</v>
          </cell>
          <cell r="S614">
            <v>1E-3</v>
          </cell>
          <cell r="T614">
            <v>1E-3</v>
          </cell>
          <cell r="U614">
            <v>1E-3</v>
          </cell>
          <cell r="V614">
            <v>2E-3</v>
          </cell>
          <cell r="W614">
            <v>1E-3</v>
          </cell>
          <cell r="X614">
            <v>1E-3</v>
          </cell>
          <cell r="Y614">
            <v>0</v>
          </cell>
          <cell r="Z614">
            <v>0</v>
          </cell>
          <cell r="AA614">
            <v>0</v>
          </cell>
          <cell r="AB614">
            <v>1E-3</v>
          </cell>
          <cell r="AC614">
            <v>1E-3</v>
          </cell>
          <cell r="AD614">
            <v>1E-3</v>
          </cell>
          <cell r="AE614">
            <v>1E-3</v>
          </cell>
          <cell r="AF614">
            <v>1E-3</v>
          </cell>
          <cell r="AG614">
            <v>1E-3</v>
          </cell>
          <cell r="AH614">
            <v>1E-3</v>
          </cell>
          <cell r="AI614">
            <v>3.0000000000000001E-3</v>
          </cell>
          <cell r="AJ614">
            <v>1E-3</v>
          </cell>
          <cell r="AK614">
            <v>1E-3</v>
          </cell>
          <cell r="AL614">
            <v>0</v>
          </cell>
          <cell r="AM614">
            <v>0</v>
          </cell>
          <cell r="AN614">
            <v>1E-3</v>
          </cell>
          <cell r="AO614">
            <v>2E-3</v>
          </cell>
          <cell r="AP614">
            <v>1E-3</v>
          </cell>
          <cell r="AQ614">
            <v>1E-3</v>
          </cell>
          <cell r="AR614">
            <v>1E-3</v>
          </cell>
          <cell r="AS614">
            <v>1E-3</v>
          </cell>
          <cell r="AT614">
            <v>1E-3</v>
          </cell>
          <cell r="AU614">
            <v>1E-3</v>
          </cell>
          <cell r="AV614">
            <v>3.0000000000000001E-3</v>
          </cell>
          <cell r="AW614">
            <v>1E-3</v>
          </cell>
          <cell r="AX614">
            <v>2E-3</v>
          </cell>
          <cell r="AY614">
            <v>0</v>
          </cell>
          <cell r="AZ614">
            <v>0</v>
          </cell>
          <cell r="BA614">
            <v>0</v>
          </cell>
          <cell r="BB614">
            <v>1E-3</v>
          </cell>
          <cell r="BC614">
            <v>1E-3</v>
          </cell>
          <cell r="BD614">
            <v>1E-3</v>
          </cell>
          <cell r="BE614">
            <v>1E-3</v>
          </cell>
          <cell r="BF614">
            <v>1E-3</v>
          </cell>
          <cell r="BG614">
            <v>1E-3</v>
          </cell>
          <cell r="BH614">
            <v>1E-3</v>
          </cell>
          <cell r="BI614">
            <v>3.0000000000000001E-3</v>
          </cell>
          <cell r="BJ614">
            <v>1E-3</v>
          </cell>
          <cell r="BK614">
            <v>1E-3</v>
          </cell>
          <cell r="BL614">
            <v>0</v>
          </cell>
          <cell r="BM614">
            <v>0</v>
          </cell>
          <cell r="BN614">
            <v>0</v>
          </cell>
          <cell r="BO614">
            <v>1E-3</v>
          </cell>
          <cell r="BP614">
            <v>1E-3</v>
          </cell>
          <cell r="BQ614">
            <v>1E-3</v>
          </cell>
          <cell r="BR614">
            <v>0</v>
          </cell>
          <cell r="BS614">
            <v>1E-3</v>
          </cell>
          <cell r="BT614">
            <v>0</v>
          </cell>
          <cell r="BU614">
            <v>1E-3</v>
          </cell>
          <cell r="BV614">
            <v>0</v>
          </cell>
          <cell r="BW614">
            <v>1E-3</v>
          </cell>
          <cell r="BX614">
            <v>1E-3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1E-3</v>
          </cell>
          <cell r="CE614">
            <v>0</v>
          </cell>
          <cell r="CF614">
            <v>0</v>
          </cell>
          <cell r="CG614">
            <v>0</v>
          </cell>
          <cell r="CH614">
            <v>1E-3</v>
          </cell>
          <cell r="CI614">
            <v>0</v>
          </cell>
          <cell r="CJ614">
            <v>1E-3</v>
          </cell>
          <cell r="CK614">
            <v>1E-3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1E-3</v>
          </cell>
          <cell r="CT614">
            <v>0</v>
          </cell>
          <cell r="CU614">
            <v>1E-3</v>
          </cell>
          <cell r="CV614">
            <v>1E-3</v>
          </cell>
          <cell r="CW614">
            <v>1E-3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1E-3</v>
          </cell>
          <cell r="DD614">
            <v>0</v>
          </cell>
          <cell r="DE614">
            <v>0</v>
          </cell>
          <cell r="DF614">
            <v>0</v>
          </cell>
          <cell r="DG614">
            <v>1E-3</v>
          </cell>
          <cell r="DH614">
            <v>-3.0000000000000001E-3</v>
          </cell>
          <cell r="DI614">
            <v>0</v>
          </cell>
          <cell r="DJ614">
            <v>1E-3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1E-3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7.0000000000000001E-3</v>
          </cell>
          <cell r="G615">
            <v>8.0000000000000002E-3</v>
          </cell>
          <cell r="H615">
            <v>5.0000000000000001E-3</v>
          </cell>
          <cell r="I615">
            <v>1.0999999999999999E-2</v>
          </cell>
          <cell r="J615">
            <v>6.0000000000000001E-3</v>
          </cell>
          <cell r="K615">
            <v>8.9999999999999993E-3</v>
          </cell>
          <cell r="L615">
            <v>3.0000000000000001E-3</v>
          </cell>
          <cell r="M615">
            <v>7.0000000000000001E-3</v>
          </cell>
          <cell r="N615">
            <v>1.4E-2</v>
          </cell>
          <cell r="O615">
            <v>8.0000000000000002E-3</v>
          </cell>
          <cell r="P615">
            <v>1.0999999999999999E-2</v>
          </cell>
          <cell r="Q615">
            <v>8.0000000000000002E-3</v>
          </cell>
          <cell r="R615">
            <v>7.0000000000000001E-3</v>
          </cell>
          <cell r="S615">
            <v>0.01</v>
          </cell>
          <cell r="T615">
            <v>1.0999999999999999E-2</v>
          </cell>
          <cell r="U615">
            <v>5.0000000000000001E-3</v>
          </cell>
          <cell r="V615">
            <v>1.2999999999999999E-2</v>
          </cell>
          <cell r="W615">
            <v>7.0000000000000001E-3</v>
          </cell>
          <cell r="X615">
            <v>4.0000000000000001E-3</v>
          </cell>
          <cell r="Y615">
            <v>5.0000000000000001E-3</v>
          </cell>
          <cell r="Z615">
            <v>4.0000000000000001E-3</v>
          </cell>
          <cell r="AA615">
            <v>0.01</v>
          </cell>
          <cell r="AB615">
            <v>1E-3</v>
          </cell>
          <cell r="AC615">
            <v>1.2E-2</v>
          </cell>
          <cell r="AD615">
            <v>5.0000000000000001E-3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1E-3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2E-3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1E-3</v>
          </cell>
          <cell r="O618">
            <v>0</v>
          </cell>
          <cell r="P618">
            <v>0</v>
          </cell>
          <cell r="Q618">
            <v>0</v>
          </cell>
          <cell r="R618">
            <v>1E-3</v>
          </cell>
          <cell r="S618">
            <v>0</v>
          </cell>
          <cell r="T618">
            <v>0</v>
          </cell>
          <cell r="U618">
            <v>0</v>
          </cell>
          <cell r="V618">
            <v>2E-3</v>
          </cell>
          <cell r="W618">
            <v>0</v>
          </cell>
          <cell r="X618">
            <v>0</v>
          </cell>
          <cell r="Y618">
            <v>1E-3</v>
          </cell>
          <cell r="Z618">
            <v>1E-3</v>
          </cell>
          <cell r="AA618">
            <v>2E-3</v>
          </cell>
          <cell r="AB618">
            <v>0</v>
          </cell>
          <cell r="AC618">
            <v>0</v>
          </cell>
          <cell r="AD618">
            <v>0</v>
          </cell>
          <cell r="AE618">
            <v>2E-3</v>
          </cell>
          <cell r="AF618">
            <v>0</v>
          </cell>
          <cell r="AG618">
            <v>0</v>
          </cell>
          <cell r="AH618">
            <v>0</v>
          </cell>
          <cell r="AI618">
            <v>4.0000000000000001E-3</v>
          </cell>
          <cell r="AJ618">
            <v>0</v>
          </cell>
          <cell r="AK618">
            <v>0</v>
          </cell>
          <cell r="AL618">
            <v>0</v>
          </cell>
          <cell r="AM618">
            <v>1E-3</v>
          </cell>
          <cell r="AN618">
            <v>3.0000000000000001E-3</v>
          </cell>
          <cell r="AO618">
            <v>2E-3</v>
          </cell>
          <cell r="AP618">
            <v>2E-3</v>
          </cell>
          <cell r="AQ618">
            <v>1E-3</v>
          </cell>
          <cell r="AR618">
            <v>2E-3</v>
          </cell>
          <cell r="AS618">
            <v>1E-3</v>
          </cell>
          <cell r="AT618">
            <v>0</v>
          </cell>
          <cell r="AU618">
            <v>0</v>
          </cell>
          <cell r="AV618">
            <v>3.0000000000000001E-3</v>
          </cell>
          <cell r="AW618">
            <v>0</v>
          </cell>
          <cell r="AX618">
            <v>0</v>
          </cell>
          <cell r="AY618">
            <v>1E-3</v>
          </cell>
          <cell r="AZ618">
            <v>1E-3</v>
          </cell>
          <cell r="BA618">
            <v>3.0000000000000001E-3</v>
          </cell>
          <cell r="BB618">
            <v>3.0000000000000001E-3</v>
          </cell>
          <cell r="BC618">
            <v>2E-3</v>
          </cell>
          <cell r="BD618">
            <v>1E-3</v>
          </cell>
          <cell r="BE618">
            <v>2E-3</v>
          </cell>
          <cell r="BF618">
            <v>2E-3</v>
          </cell>
          <cell r="BG618">
            <v>0</v>
          </cell>
          <cell r="BH618">
            <v>0</v>
          </cell>
          <cell r="BI618">
            <v>1E-3</v>
          </cell>
          <cell r="BJ618">
            <v>0</v>
          </cell>
          <cell r="BK618">
            <v>0</v>
          </cell>
          <cell r="BL618">
            <v>1E-3</v>
          </cell>
          <cell r="BM618">
            <v>1E-3</v>
          </cell>
          <cell r="BN618">
            <v>3.0000000000000001E-3</v>
          </cell>
          <cell r="BO618">
            <v>3.0000000000000001E-3</v>
          </cell>
          <cell r="BP618">
            <v>1E-3</v>
          </cell>
          <cell r="BQ618">
            <v>1E-3</v>
          </cell>
          <cell r="BR618">
            <v>2E-3</v>
          </cell>
          <cell r="BS618">
            <v>1E-3</v>
          </cell>
          <cell r="BT618">
            <v>0</v>
          </cell>
          <cell r="BU618">
            <v>0</v>
          </cell>
          <cell r="BV618">
            <v>2E-3</v>
          </cell>
          <cell r="BW618">
            <v>0</v>
          </cell>
          <cell r="BX618">
            <v>2E-3</v>
          </cell>
          <cell r="BY618">
            <v>2E-3</v>
          </cell>
          <cell r="BZ618">
            <v>1E-3</v>
          </cell>
          <cell r="CA618">
            <v>3.0000000000000001E-3</v>
          </cell>
          <cell r="CB618">
            <v>2E-3</v>
          </cell>
          <cell r="CC618">
            <v>2E-3</v>
          </cell>
          <cell r="CD618">
            <v>1E-3</v>
          </cell>
          <cell r="CE618">
            <v>1E-3</v>
          </cell>
          <cell r="CF618">
            <v>1E-3</v>
          </cell>
          <cell r="CG618">
            <v>2E-3</v>
          </cell>
          <cell r="CH618">
            <v>0</v>
          </cell>
          <cell r="CI618">
            <v>-4.0000000000000001E-3</v>
          </cell>
          <cell r="CJ618">
            <v>0</v>
          </cell>
          <cell r="CK618">
            <v>2E-3</v>
          </cell>
          <cell r="CL618">
            <v>2E-3</v>
          </cell>
          <cell r="CM618">
            <v>1E-3</v>
          </cell>
          <cell r="CN618">
            <v>3.0000000000000001E-3</v>
          </cell>
          <cell r="CO618">
            <v>2E-3</v>
          </cell>
          <cell r="CP618">
            <v>1E-3</v>
          </cell>
          <cell r="CQ618">
            <v>1E-3</v>
          </cell>
          <cell r="CR618">
            <v>2E-3</v>
          </cell>
          <cell r="CS618">
            <v>1E-3</v>
          </cell>
          <cell r="CT618">
            <v>2E-3</v>
          </cell>
          <cell r="CU618">
            <v>0</v>
          </cell>
          <cell r="CV618">
            <v>2E-3</v>
          </cell>
          <cell r="CW618">
            <v>0</v>
          </cell>
          <cell r="CX618">
            <v>2E-3</v>
          </cell>
          <cell r="CY618">
            <v>2E-3</v>
          </cell>
          <cell r="CZ618">
            <v>1E-3</v>
          </cell>
          <cell r="DA618">
            <v>2E-3</v>
          </cell>
          <cell r="DB618">
            <v>2E-3</v>
          </cell>
          <cell r="DC618">
            <v>2E-3</v>
          </cell>
          <cell r="DD618">
            <v>0</v>
          </cell>
          <cell r="DE618">
            <v>1E-3</v>
          </cell>
          <cell r="DF618">
            <v>1E-3</v>
          </cell>
          <cell r="DG618">
            <v>1E-3</v>
          </cell>
          <cell r="DH618">
            <v>0</v>
          </cell>
          <cell r="DI618">
            <v>1E-3</v>
          </cell>
          <cell r="DJ618">
            <v>0</v>
          </cell>
          <cell r="DK618">
            <v>2E-3</v>
          </cell>
          <cell r="DL618">
            <v>1E-3</v>
          </cell>
          <cell r="DM618">
            <v>2E-3</v>
          </cell>
          <cell r="DN618">
            <v>3.0000000000000001E-3</v>
          </cell>
          <cell r="DO618">
            <v>2E-3</v>
          </cell>
          <cell r="DP618">
            <v>3.0000000000000001E-3</v>
          </cell>
          <cell r="DQ618">
            <v>1E-3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1E-3</v>
          </cell>
          <cell r="O620">
            <v>1E-3</v>
          </cell>
          <cell r="P620">
            <v>0</v>
          </cell>
          <cell r="Q620">
            <v>2E-3</v>
          </cell>
          <cell r="R620">
            <v>1E-3</v>
          </cell>
          <cell r="S620">
            <v>2E-3</v>
          </cell>
          <cell r="T620">
            <v>2E-3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-1E-3</v>
          </cell>
          <cell r="AC620">
            <v>3.0000000000000001E-3</v>
          </cell>
          <cell r="AD620">
            <v>3.0000000000000001E-3</v>
          </cell>
          <cell r="AE620">
            <v>1E-3</v>
          </cell>
          <cell r="AF620">
            <v>2E-3</v>
          </cell>
          <cell r="AG620">
            <v>2E-3</v>
          </cell>
          <cell r="AH620">
            <v>0</v>
          </cell>
          <cell r="AI620">
            <v>2E-3</v>
          </cell>
          <cell r="AJ620">
            <v>0</v>
          </cell>
          <cell r="AK620">
            <v>2E-3</v>
          </cell>
          <cell r="AL620">
            <v>0</v>
          </cell>
          <cell r="AM620">
            <v>1E-3</v>
          </cell>
          <cell r="AN620">
            <v>1E-3</v>
          </cell>
          <cell r="AO620">
            <v>2E-3</v>
          </cell>
          <cell r="AP620">
            <v>2E-3</v>
          </cell>
          <cell r="AQ620">
            <v>3.0000000000000001E-3</v>
          </cell>
          <cell r="AR620">
            <v>2E-3</v>
          </cell>
          <cell r="AS620">
            <v>2E-3</v>
          </cell>
          <cell r="AT620">
            <v>1E-3</v>
          </cell>
          <cell r="AU620">
            <v>0</v>
          </cell>
          <cell r="AV620">
            <v>3.0000000000000001E-3</v>
          </cell>
          <cell r="AW620">
            <v>0</v>
          </cell>
          <cell r="AX620">
            <v>2E-3</v>
          </cell>
          <cell r="AY620">
            <v>1E-3</v>
          </cell>
          <cell r="AZ620">
            <v>0</v>
          </cell>
          <cell r="BA620">
            <v>2E-3</v>
          </cell>
          <cell r="BB620">
            <v>2E-3</v>
          </cell>
          <cell r="BC620">
            <v>3.0000000000000001E-3</v>
          </cell>
          <cell r="BD620">
            <v>2E-3</v>
          </cell>
          <cell r="BE620">
            <v>2E-3</v>
          </cell>
          <cell r="BF620">
            <v>2E-3</v>
          </cell>
          <cell r="BG620">
            <v>1E-3</v>
          </cell>
          <cell r="BH620">
            <v>0</v>
          </cell>
          <cell r="BI620">
            <v>3.0000000000000001E-3</v>
          </cell>
          <cell r="BJ620">
            <v>0</v>
          </cell>
          <cell r="BK620">
            <v>1E-3</v>
          </cell>
          <cell r="BL620">
            <v>1E-3</v>
          </cell>
          <cell r="BM620">
            <v>1E-3</v>
          </cell>
          <cell r="BN620">
            <v>1E-3</v>
          </cell>
          <cell r="BO620">
            <v>2E-3</v>
          </cell>
          <cell r="BP620">
            <v>2E-3</v>
          </cell>
          <cell r="BQ620">
            <v>3.0000000000000001E-3</v>
          </cell>
          <cell r="BR620">
            <v>2E-3</v>
          </cell>
          <cell r="BS620">
            <v>1E-3</v>
          </cell>
          <cell r="BT620">
            <v>2E-3</v>
          </cell>
          <cell r="BU620">
            <v>1E-3</v>
          </cell>
          <cell r="BV620">
            <v>2E-3</v>
          </cell>
          <cell r="BW620">
            <v>0</v>
          </cell>
          <cell r="BX620">
            <v>2E-3</v>
          </cell>
          <cell r="BY620">
            <v>1E-3</v>
          </cell>
          <cell r="BZ620">
            <v>1E-3</v>
          </cell>
          <cell r="CA620">
            <v>2E-3</v>
          </cell>
          <cell r="CB620">
            <v>2E-3</v>
          </cell>
          <cell r="CC620">
            <v>2E-3</v>
          </cell>
          <cell r="CD620">
            <v>2E-3</v>
          </cell>
          <cell r="CE620">
            <v>2E-3</v>
          </cell>
          <cell r="CF620">
            <v>2E-3</v>
          </cell>
          <cell r="CG620">
            <v>2E-3</v>
          </cell>
          <cell r="CH620">
            <v>1E-3</v>
          </cell>
          <cell r="CI620">
            <v>0</v>
          </cell>
          <cell r="CJ620">
            <v>0</v>
          </cell>
          <cell r="CK620">
            <v>2E-3</v>
          </cell>
          <cell r="CL620">
            <v>1E-3</v>
          </cell>
          <cell r="CM620">
            <v>1E-3</v>
          </cell>
          <cell r="CN620">
            <v>2E-3</v>
          </cell>
          <cell r="CO620">
            <v>2E-3</v>
          </cell>
          <cell r="CP620">
            <v>2E-3</v>
          </cell>
          <cell r="CQ620">
            <v>2E-3</v>
          </cell>
          <cell r="CR620">
            <v>2E-3</v>
          </cell>
          <cell r="CS620">
            <v>1E-3</v>
          </cell>
          <cell r="CT620">
            <v>2E-3</v>
          </cell>
          <cell r="CU620">
            <v>1E-3</v>
          </cell>
          <cell r="CV620">
            <v>1E-3</v>
          </cell>
          <cell r="CW620">
            <v>0</v>
          </cell>
          <cell r="CX620">
            <v>2E-3</v>
          </cell>
          <cell r="CY620">
            <v>1E-3</v>
          </cell>
          <cell r="CZ620">
            <v>1E-3</v>
          </cell>
          <cell r="DA620">
            <v>3.0000000000000001E-3</v>
          </cell>
          <cell r="DB620">
            <v>2E-3</v>
          </cell>
          <cell r="DC620">
            <v>2E-3</v>
          </cell>
          <cell r="DD620">
            <v>2E-3</v>
          </cell>
          <cell r="DE620">
            <v>2E-3</v>
          </cell>
          <cell r="DF620">
            <v>1E-3</v>
          </cell>
          <cell r="DG620">
            <v>2E-3</v>
          </cell>
          <cell r="DH620">
            <v>-3.0000000000000001E-3</v>
          </cell>
          <cell r="DI620">
            <v>1E-3</v>
          </cell>
          <cell r="DJ620">
            <v>0</v>
          </cell>
          <cell r="DK620">
            <v>3.0000000000000001E-3</v>
          </cell>
          <cell r="DL620">
            <v>1E-3</v>
          </cell>
          <cell r="DM620">
            <v>2E-3</v>
          </cell>
          <cell r="DN620">
            <v>2E-3</v>
          </cell>
          <cell r="DO620">
            <v>2E-3</v>
          </cell>
          <cell r="DP620">
            <v>2E-3</v>
          </cell>
          <cell r="DQ620">
            <v>3.0000000000000001E-3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2E-3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8.9999999999999993E-3</v>
          </cell>
          <cell r="AA622">
            <v>4.0000000000000001E-3</v>
          </cell>
          <cell r="AB622">
            <v>0</v>
          </cell>
          <cell r="AC622">
            <v>0</v>
          </cell>
          <cell r="AD622">
            <v>2E-3</v>
          </cell>
          <cell r="AE622">
            <v>2E-3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4.0000000000000001E-3</v>
          </cell>
          <cell r="AM622">
            <v>8.0000000000000002E-3</v>
          </cell>
          <cell r="AN622">
            <v>2E-3</v>
          </cell>
          <cell r="AO622">
            <v>0</v>
          </cell>
          <cell r="AP622">
            <v>0</v>
          </cell>
          <cell r="AQ622">
            <v>3.0000000000000001E-3</v>
          </cell>
          <cell r="AR622">
            <v>5.0000000000000001E-3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8.0000000000000002E-3</v>
          </cell>
          <cell r="AZ622">
            <v>1.0999999999999999E-2</v>
          </cell>
          <cell r="BA622">
            <v>3.0000000000000001E-3</v>
          </cell>
          <cell r="BB622">
            <v>6.0000000000000001E-3</v>
          </cell>
          <cell r="BC622">
            <v>0</v>
          </cell>
          <cell r="BD622">
            <v>1.6E-2</v>
          </cell>
          <cell r="BE622">
            <v>4.0000000000000001E-3</v>
          </cell>
          <cell r="BF622">
            <v>0</v>
          </cell>
          <cell r="BG622">
            <v>1E-3</v>
          </cell>
          <cell r="BH622">
            <v>0</v>
          </cell>
          <cell r="BI622">
            <v>0</v>
          </cell>
          <cell r="BJ622">
            <v>0</v>
          </cell>
          <cell r="BK622">
            <v>2E-3</v>
          </cell>
          <cell r="BL622">
            <v>4.0000000000000001E-3</v>
          </cell>
          <cell r="BM622">
            <v>3.0000000000000001E-3</v>
          </cell>
          <cell r="BN622">
            <v>6.0000000000000001E-3</v>
          </cell>
          <cell r="BO622">
            <v>2E-3</v>
          </cell>
          <cell r="BP622">
            <v>8.9999999999999993E-3</v>
          </cell>
          <cell r="BQ622">
            <v>1.4999999999999999E-2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3">
          <cell r="F623">
            <v>0</v>
          </cell>
          <cell r="G623">
            <v>1E-3</v>
          </cell>
          <cell r="H623">
            <v>1E-3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1E-3</v>
          </cell>
          <cell r="Q623">
            <v>0</v>
          </cell>
          <cell r="R623">
            <v>0</v>
          </cell>
          <cell r="S623">
            <v>1E-3</v>
          </cell>
          <cell r="T623">
            <v>0</v>
          </cell>
          <cell r="U623">
            <v>1E-3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-3.0000000000000001E-3</v>
          </cell>
          <cell r="AC623">
            <v>0</v>
          </cell>
          <cell r="AD623">
            <v>1E-3</v>
          </cell>
          <cell r="AE623">
            <v>0</v>
          </cell>
          <cell r="AF623">
            <v>-2E-3</v>
          </cell>
          <cell r="AG623">
            <v>2E-3</v>
          </cell>
          <cell r="AH623">
            <v>0</v>
          </cell>
          <cell r="AI623">
            <v>0</v>
          </cell>
          <cell r="AJ623">
            <v>1E-3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1E-3</v>
          </cell>
          <cell r="AQ623">
            <v>1E-3</v>
          </cell>
          <cell r="AR623">
            <v>0</v>
          </cell>
          <cell r="AS623">
            <v>0</v>
          </cell>
          <cell r="AT623">
            <v>1E-3</v>
          </cell>
          <cell r="AU623">
            <v>0</v>
          </cell>
          <cell r="AV623">
            <v>0</v>
          </cell>
          <cell r="AW623">
            <v>1E-3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1E-3</v>
          </cell>
          <cell r="BD623">
            <v>0</v>
          </cell>
          <cell r="BE623">
            <v>0</v>
          </cell>
          <cell r="BF623">
            <v>0</v>
          </cell>
          <cell r="BG623">
            <v>1E-3</v>
          </cell>
          <cell r="BH623">
            <v>1E-3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1E-3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1E-3</v>
          </cell>
          <cell r="BV623">
            <v>0</v>
          </cell>
          <cell r="BW623">
            <v>1E-3</v>
          </cell>
          <cell r="BX623">
            <v>1E-3</v>
          </cell>
          <cell r="BY623">
            <v>0</v>
          </cell>
          <cell r="BZ623">
            <v>0</v>
          </cell>
          <cell r="CA623">
            <v>0</v>
          </cell>
          <cell r="CB623">
            <v>1E-3</v>
          </cell>
          <cell r="CC623">
            <v>1E-3</v>
          </cell>
          <cell r="CD623">
            <v>0</v>
          </cell>
          <cell r="CE623">
            <v>1E-3</v>
          </cell>
          <cell r="CF623">
            <v>0</v>
          </cell>
          <cell r="CG623">
            <v>0</v>
          </cell>
          <cell r="CH623">
            <v>1E-3</v>
          </cell>
          <cell r="CI623">
            <v>3.0000000000000001E-3</v>
          </cell>
          <cell r="CJ623">
            <v>2E-3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1E-3</v>
          </cell>
          <cell r="CP623">
            <v>1E-3</v>
          </cell>
          <cell r="CQ623">
            <v>0</v>
          </cell>
          <cell r="CR623">
            <v>0</v>
          </cell>
          <cell r="CS623">
            <v>1E-3</v>
          </cell>
          <cell r="CT623">
            <v>0</v>
          </cell>
          <cell r="CU623">
            <v>1E-3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1E-3</v>
          </cell>
          <cell r="DC623">
            <v>1E-3</v>
          </cell>
          <cell r="DD623">
            <v>0</v>
          </cell>
          <cell r="DE623">
            <v>3.0000000000000001E-3</v>
          </cell>
          <cell r="DF623">
            <v>0</v>
          </cell>
          <cell r="DG623">
            <v>1E-3</v>
          </cell>
          <cell r="DH623">
            <v>2.7E-2</v>
          </cell>
          <cell r="DI623">
            <v>1E-3</v>
          </cell>
          <cell r="DJ623">
            <v>2E-3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1E-3</v>
          </cell>
          <cell r="DP623">
            <v>1E-3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</row>
        <row r="624">
          <cell r="F624">
            <v>2E-3</v>
          </cell>
          <cell r="G624">
            <v>1E-3</v>
          </cell>
          <cell r="H624">
            <v>0</v>
          </cell>
          <cell r="I624">
            <v>1E-3</v>
          </cell>
          <cell r="J624">
            <v>0</v>
          </cell>
          <cell r="K624">
            <v>1E-3</v>
          </cell>
          <cell r="L624">
            <v>0</v>
          </cell>
          <cell r="M624">
            <v>0</v>
          </cell>
          <cell r="N624">
            <v>1E-3</v>
          </cell>
          <cell r="O624">
            <v>1E-3</v>
          </cell>
          <cell r="P624">
            <v>1E-3</v>
          </cell>
          <cell r="Q624">
            <v>1E-3</v>
          </cell>
          <cell r="R624">
            <v>1E-3</v>
          </cell>
          <cell r="S624">
            <v>2E-3</v>
          </cell>
          <cell r="T624">
            <v>1E-3</v>
          </cell>
          <cell r="U624">
            <v>0</v>
          </cell>
          <cell r="V624">
            <v>1E-3</v>
          </cell>
          <cell r="W624">
            <v>0</v>
          </cell>
          <cell r="X624">
            <v>1E-3</v>
          </cell>
          <cell r="Y624">
            <v>0</v>
          </cell>
          <cell r="Z624">
            <v>0</v>
          </cell>
          <cell r="AA624">
            <v>0</v>
          </cell>
          <cell r="AB624">
            <v>-2E-3</v>
          </cell>
          <cell r="AC624">
            <v>2E-3</v>
          </cell>
          <cell r="AD624">
            <v>2E-3</v>
          </cell>
          <cell r="AE624">
            <v>1E-3</v>
          </cell>
          <cell r="AF624">
            <v>2E-3</v>
          </cell>
          <cell r="AG624">
            <v>2E-3</v>
          </cell>
          <cell r="AH624">
            <v>0</v>
          </cell>
          <cell r="AI624">
            <v>2E-3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1E-3</v>
          </cell>
          <cell r="AO624">
            <v>1E-3</v>
          </cell>
          <cell r="AP624">
            <v>3.0000000000000001E-3</v>
          </cell>
          <cell r="AQ624">
            <v>2E-3</v>
          </cell>
          <cell r="AR624">
            <v>1E-3</v>
          </cell>
          <cell r="AS624">
            <v>2E-3</v>
          </cell>
          <cell r="AT624">
            <v>2E-3</v>
          </cell>
          <cell r="AU624">
            <v>1E-3</v>
          </cell>
          <cell r="AV624">
            <v>2E-3</v>
          </cell>
          <cell r="AW624">
            <v>1E-3</v>
          </cell>
          <cell r="AX624">
            <v>1E-3</v>
          </cell>
          <cell r="AY624">
            <v>1E-3</v>
          </cell>
          <cell r="AZ624">
            <v>0</v>
          </cell>
          <cell r="BA624">
            <v>1E-3</v>
          </cell>
          <cell r="BB624">
            <v>1E-3</v>
          </cell>
          <cell r="BC624">
            <v>3.0000000000000001E-3</v>
          </cell>
          <cell r="BD624">
            <v>2E-3</v>
          </cell>
          <cell r="BE624">
            <v>1E-3</v>
          </cell>
          <cell r="BF624">
            <v>2E-3</v>
          </cell>
          <cell r="BG624">
            <v>3.0000000000000001E-3</v>
          </cell>
          <cell r="BH624">
            <v>1E-3</v>
          </cell>
          <cell r="BI624">
            <v>-1E-3</v>
          </cell>
          <cell r="BJ624">
            <v>2E-3</v>
          </cell>
          <cell r="BK624">
            <v>1E-3</v>
          </cell>
          <cell r="BL624">
            <v>1E-3</v>
          </cell>
          <cell r="BM624">
            <v>0</v>
          </cell>
          <cell r="BN624">
            <v>1E-3</v>
          </cell>
          <cell r="BO624">
            <v>2E-3</v>
          </cell>
          <cell r="BP624">
            <v>3.0000000000000001E-3</v>
          </cell>
          <cell r="BQ624">
            <v>1E-3</v>
          </cell>
          <cell r="BR624">
            <v>2E-3</v>
          </cell>
          <cell r="BS624">
            <v>3.0000000000000001E-3</v>
          </cell>
          <cell r="BT624">
            <v>3.0000000000000001E-3</v>
          </cell>
          <cell r="BU624">
            <v>2E-3</v>
          </cell>
          <cell r="BV624">
            <v>2E-3</v>
          </cell>
          <cell r="BW624">
            <v>2E-3</v>
          </cell>
          <cell r="BX624">
            <v>2E-3</v>
          </cell>
          <cell r="BY624">
            <v>1E-3</v>
          </cell>
          <cell r="BZ624">
            <v>1E-3</v>
          </cell>
          <cell r="CA624">
            <v>1E-3</v>
          </cell>
          <cell r="CB624">
            <v>2E-3</v>
          </cell>
          <cell r="CC624">
            <v>3.0000000000000001E-3</v>
          </cell>
          <cell r="CD624">
            <v>2E-3</v>
          </cell>
          <cell r="CE624">
            <v>2E-3</v>
          </cell>
          <cell r="CF624">
            <v>2E-3</v>
          </cell>
          <cell r="CG624">
            <v>2E-3</v>
          </cell>
          <cell r="CH624">
            <v>2E-3</v>
          </cell>
          <cell r="CI624">
            <v>1E-3</v>
          </cell>
          <cell r="CJ624">
            <v>2E-3</v>
          </cell>
          <cell r="CK624">
            <v>2E-3</v>
          </cell>
          <cell r="CL624">
            <v>1E-3</v>
          </cell>
          <cell r="CM624">
            <v>1E-3</v>
          </cell>
          <cell r="CN624">
            <v>2E-3</v>
          </cell>
          <cell r="CO624">
            <v>2E-3</v>
          </cell>
          <cell r="CP624">
            <v>3.0000000000000001E-3</v>
          </cell>
          <cell r="CQ624">
            <v>2E-3</v>
          </cell>
          <cell r="CR624">
            <v>2E-3</v>
          </cell>
          <cell r="CS624">
            <v>2E-3</v>
          </cell>
          <cell r="CT624">
            <v>2E-3</v>
          </cell>
          <cell r="CU624">
            <v>2E-3</v>
          </cell>
          <cell r="CV624">
            <v>1E-3</v>
          </cell>
          <cell r="CW624">
            <v>1E-3</v>
          </cell>
          <cell r="CX624">
            <v>1E-3</v>
          </cell>
          <cell r="CY624">
            <v>1E-3</v>
          </cell>
          <cell r="CZ624">
            <v>1E-3</v>
          </cell>
          <cell r="DA624">
            <v>1E-3</v>
          </cell>
          <cell r="DB624">
            <v>2E-3</v>
          </cell>
          <cell r="DC624">
            <v>3.0000000000000001E-3</v>
          </cell>
          <cell r="DD624">
            <v>2E-3</v>
          </cell>
          <cell r="DE624">
            <v>1E-3</v>
          </cell>
          <cell r="DF624">
            <v>2E-3</v>
          </cell>
          <cell r="DG624">
            <v>2E-3</v>
          </cell>
          <cell r="DH624">
            <v>-6.0000000000000001E-3</v>
          </cell>
          <cell r="DI624">
            <v>2E-3</v>
          </cell>
          <cell r="DJ624">
            <v>1E-3</v>
          </cell>
          <cell r="DK624">
            <v>3.0000000000000001E-3</v>
          </cell>
          <cell r="DL624">
            <v>2E-3</v>
          </cell>
          <cell r="DM624">
            <v>1E-3</v>
          </cell>
          <cell r="DN624">
            <v>2E-3</v>
          </cell>
          <cell r="DO624">
            <v>2E-3</v>
          </cell>
          <cell r="DP624">
            <v>2E-3</v>
          </cell>
          <cell r="DQ624">
            <v>2E-3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1E-3</v>
          </cell>
          <cell r="G625">
            <v>1E-3</v>
          </cell>
          <cell r="H625">
            <v>1E-3</v>
          </cell>
          <cell r="I625">
            <v>1E-3</v>
          </cell>
          <cell r="J625">
            <v>1E-3</v>
          </cell>
          <cell r="K625">
            <v>1E-3</v>
          </cell>
          <cell r="L625">
            <v>0</v>
          </cell>
          <cell r="M625">
            <v>0</v>
          </cell>
          <cell r="N625">
            <v>1E-3</v>
          </cell>
          <cell r="O625">
            <v>1E-3</v>
          </cell>
          <cell r="P625">
            <v>1E-3</v>
          </cell>
          <cell r="Q625">
            <v>1E-3</v>
          </cell>
          <cell r="R625">
            <v>1E-3</v>
          </cell>
          <cell r="S625">
            <v>1E-3</v>
          </cell>
          <cell r="T625">
            <v>1E-3</v>
          </cell>
          <cell r="U625">
            <v>0</v>
          </cell>
          <cell r="V625">
            <v>1E-3</v>
          </cell>
          <cell r="W625">
            <v>1E-3</v>
          </cell>
          <cell r="X625">
            <v>1E-3</v>
          </cell>
          <cell r="Y625">
            <v>0</v>
          </cell>
          <cell r="Z625">
            <v>0</v>
          </cell>
          <cell r="AA625">
            <v>1E-3</v>
          </cell>
          <cell r="AB625">
            <v>-1E-3</v>
          </cell>
          <cell r="AC625">
            <v>2E-3</v>
          </cell>
          <cell r="AD625">
            <v>1E-3</v>
          </cell>
          <cell r="AE625">
            <v>1E-3</v>
          </cell>
          <cell r="AF625">
            <v>0</v>
          </cell>
          <cell r="AG625">
            <v>1E-3</v>
          </cell>
          <cell r="AH625">
            <v>0</v>
          </cell>
          <cell r="AI625">
            <v>1E-3</v>
          </cell>
          <cell r="AJ625">
            <v>1E-3</v>
          </cell>
          <cell r="AK625">
            <v>0</v>
          </cell>
          <cell r="AL625">
            <v>0</v>
          </cell>
          <cell r="AM625">
            <v>1E-3</v>
          </cell>
          <cell r="AN625">
            <v>1E-3</v>
          </cell>
          <cell r="AO625">
            <v>1E-3</v>
          </cell>
          <cell r="AP625">
            <v>1E-3</v>
          </cell>
          <cell r="AQ625">
            <v>1E-3</v>
          </cell>
          <cell r="AR625">
            <v>1E-3</v>
          </cell>
          <cell r="AS625">
            <v>1E-3</v>
          </cell>
          <cell r="AT625">
            <v>1E-3</v>
          </cell>
          <cell r="AU625">
            <v>0</v>
          </cell>
          <cell r="AV625">
            <v>1E-3</v>
          </cell>
          <cell r="AW625">
            <v>1E-3</v>
          </cell>
          <cell r="AX625">
            <v>1E-3</v>
          </cell>
          <cell r="AY625">
            <v>1E-3</v>
          </cell>
          <cell r="AZ625">
            <v>1E-3</v>
          </cell>
          <cell r="BA625">
            <v>1E-3</v>
          </cell>
          <cell r="BB625">
            <v>1E-3</v>
          </cell>
          <cell r="BC625">
            <v>1E-3</v>
          </cell>
          <cell r="BD625">
            <v>1E-3</v>
          </cell>
          <cell r="BE625">
            <v>1E-3</v>
          </cell>
          <cell r="BF625">
            <v>0</v>
          </cell>
          <cell r="BG625">
            <v>0</v>
          </cell>
          <cell r="BH625">
            <v>0</v>
          </cell>
          <cell r="BI625">
            <v>1E-3</v>
          </cell>
          <cell r="BJ625">
            <v>0</v>
          </cell>
          <cell r="BK625">
            <v>1E-3</v>
          </cell>
          <cell r="BL625">
            <v>1E-3</v>
          </cell>
          <cell r="BM625">
            <v>1E-3</v>
          </cell>
          <cell r="BN625">
            <v>1E-3</v>
          </cell>
          <cell r="BO625">
            <v>1E-3</v>
          </cell>
          <cell r="BP625">
            <v>1E-3</v>
          </cell>
          <cell r="BQ625">
            <v>1E-3</v>
          </cell>
          <cell r="BR625">
            <v>1E-3</v>
          </cell>
          <cell r="BS625">
            <v>0</v>
          </cell>
          <cell r="BT625">
            <v>1E-3</v>
          </cell>
          <cell r="BU625">
            <v>0</v>
          </cell>
          <cell r="BV625">
            <v>0</v>
          </cell>
          <cell r="BW625">
            <v>0</v>
          </cell>
          <cell r="BX625">
            <v>1E-3</v>
          </cell>
          <cell r="BY625">
            <v>0</v>
          </cell>
          <cell r="BZ625">
            <v>1E-3</v>
          </cell>
          <cell r="CA625">
            <v>1E-3</v>
          </cell>
          <cell r="CB625">
            <v>0</v>
          </cell>
          <cell r="CC625">
            <v>1E-3</v>
          </cell>
          <cell r="CD625">
            <v>1E-3</v>
          </cell>
          <cell r="CE625">
            <v>1E-3</v>
          </cell>
          <cell r="CF625">
            <v>0</v>
          </cell>
          <cell r="CG625">
            <v>0</v>
          </cell>
          <cell r="CH625">
            <v>0</v>
          </cell>
          <cell r="CI625">
            <v>1E-3</v>
          </cell>
          <cell r="CJ625">
            <v>0</v>
          </cell>
          <cell r="CK625">
            <v>1E-3</v>
          </cell>
          <cell r="CL625">
            <v>1E-3</v>
          </cell>
          <cell r="CM625">
            <v>0</v>
          </cell>
          <cell r="CN625">
            <v>1E-3</v>
          </cell>
          <cell r="CO625">
            <v>0</v>
          </cell>
          <cell r="CP625">
            <v>1E-3</v>
          </cell>
          <cell r="CQ625">
            <v>1E-3</v>
          </cell>
          <cell r="CR625">
            <v>1E-3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1E-3</v>
          </cell>
          <cell r="CY625">
            <v>0</v>
          </cell>
          <cell r="CZ625">
            <v>0</v>
          </cell>
          <cell r="DA625">
            <v>1E-3</v>
          </cell>
          <cell r="DB625">
            <v>1E-3</v>
          </cell>
          <cell r="DC625">
            <v>1E-3</v>
          </cell>
          <cell r="DD625">
            <v>1E-3</v>
          </cell>
          <cell r="DE625">
            <v>0</v>
          </cell>
          <cell r="DF625">
            <v>0</v>
          </cell>
          <cell r="DG625">
            <v>0</v>
          </cell>
          <cell r="DH625">
            <v>-1E-3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1E-3</v>
          </cell>
          <cell r="DO625">
            <v>0</v>
          </cell>
          <cell r="DP625">
            <v>1E-3</v>
          </cell>
          <cell r="DQ625">
            <v>1E-3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1E-3</v>
          </cell>
          <cell r="AF630">
            <v>2E-3</v>
          </cell>
          <cell r="AG630">
            <v>3.0000000000000001E-3</v>
          </cell>
          <cell r="AH630">
            <v>2E-3</v>
          </cell>
          <cell r="AI630">
            <v>1E-3</v>
          </cell>
          <cell r="AJ630">
            <v>0</v>
          </cell>
          <cell r="AK630">
            <v>0</v>
          </cell>
          <cell r="AL630">
            <v>0</v>
          </cell>
          <cell r="AM630">
            <v>-1E-3</v>
          </cell>
          <cell r="AN630">
            <v>-1E-3</v>
          </cell>
          <cell r="AO630">
            <v>0</v>
          </cell>
          <cell r="AP630">
            <v>4.0000000000000001E-3</v>
          </cell>
          <cell r="AQ630">
            <v>3.0000000000000001E-3</v>
          </cell>
          <cell r="AR630">
            <v>2E-3</v>
          </cell>
          <cell r="AS630">
            <v>3.0000000000000001E-3</v>
          </cell>
          <cell r="AT630">
            <v>2E-3</v>
          </cell>
          <cell r="AU630">
            <v>2E-3</v>
          </cell>
          <cell r="AV630">
            <v>2E-3</v>
          </cell>
          <cell r="AW630">
            <v>0</v>
          </cell>
          <cell r="AX630">
            <v>0</v>
          </cell>
          <cell r="AY630">
            <v>0</v>
          </cell>
          <cell r="AZ630">
            <v>-1E-3</v>
          </cell>
          <cell r="BA630">
            <v>-1E-3</v>
          </cell>
          <cell r="BB630">
            <v>2E-3</v>
          </cell>
          <cell r="BC630">
            <v>5.0000000000000001E-3</v>
          </cell>
          <cell r="BD630">
            <v>3.0000000000000001E-3</v>
          </cell>
          <cell r="BE630">
            <v>1E-3</v>
          </cell>
          <cell r="BF630">
            <v>3.0000000000000001E-3</v>
          </cell>
          <cell r="BG630">
            <v>2E-3</v>
          </cell>
          <cell r="BH630">
            <v>2E-3</v>
          </cell>
          <cell r="BI630">
            <v>-1E-3</v>
          </cell>
          <cell r="BJ630">
            <v>1E-3</v>
          </cell>
          <cell r="BK630">
            <v>0</v>
          </cell>
          <cell r="BL630">
            <v>0</v>
          </cell>
          <cell r="BM630">
            <v>0</v>
          </cell>
          <cell r="BN630">
            <v>1E-3</v>
          </cell>
          <cell r="BO630">
            <v>2E-3</v>
          </cell>
          <cell r="BP630">
            <v>3.0000000000000001E-3</v>
          </cell>
          <cell r="BQ630">
            <v>2E-3</v>
          </cell>
          <cell r="BR630">
            <v>2E-3</v>
          </cell>
          <cell r="BS630">
            <v>3.0000000000000001E-3</v>
          </cell>
          <cell r="BT630">
            <v>2E-3</v>
          </cell>
          <cell r="BU630">
            <v>3.0000000000000001E-3</v>
          </cell>
          <cell r="BV630">
            <v>4.0000000000000001E-3</v>
          </cell>
          <cell r="BW630">
            <v>2E-3</v>
          </cell>
          <cell r="BX630">
            <v>1E-3</v>
          </cell>
          <cell r="BY630">
            <v>1E-3</v>
          </cell>
          <cell r="BZ630">
            <v>0</v>
          </cell>
          <cell r="CA630">
            <v>0</v>
          </cell>
          <cell r="CB630">
            <v>1E-3</v>
          </cell>
          <cell r="CC630">
            <v>5.0000000000000001E-3</v>
          </cell>
          <cell r="CD630">
            <v>3.0000000000000001E-3</v>
          </cell>
          <cell r="CE630">
            <v>2E-3</v>
          </cell>
          <cell r="CF630">
            <v>3.0000000000000001E-3</v>
          </cell>
          <cell r="CG630">
            <v>3.0000000000000001E-3</v>
          </cell>
          <cell r="CH630">
            <v>2E-3</v>
          </cell>
          <cell r="CI630">
            <v>-1E-3</v>
          </cell>
          <cell r="CJ630">
            <v>4.0000000000000001E-3</v>
          </cell>
          <cell r="CK630">
            <v>2E-3</v>
          </cell>
          <cell r="CL630">
            <v>0</v>
          </cell>
          <cell r="CM630">
            <v>0</v>
          </cell>
          <cell r="CN630">
            <v>0</v>
          </cell>
          <cell r="CO630">
            <v>2E-3</v>
          </cell>
          <cell r="CP630">
            <v>4.0000000000000001E-3</v>
          </cell>
          <cell r="CQ630">
            <v>3.0000000000000001E-3</v>
          </cell>
          <cell r="CR630">
            <v>2E-3</v>
          </cell>
          <cell r="CS630">
            <v>2E-3</v>
          </cell>
          <cell r="CT630">
            <v>3.0000000000000001E-3</v>
          </cell>
          <cell r="CU630">
            <v>2E-3</v>
          </cell>
          <cell r="CV630">
            <v>4.0000000000000001E-3</v>
          </cell>
          <cell r="CW630">
            <v>4.0000000000000001E-3</v>
          </cell>
          <cell r="CX630">
            <v>2E-3</v>
          </cell>
          <cell r="CY630">
            <v>1E-3</v>
          </cell>
          <cell r="CZ630">
            <v>0</v>
          </cell>
          <cell r="DA630">
            <v>1E-3</v>
          </cell>
          <cell r="DB630">
            <v>2E-3</v>
          </cell>
          <cell r="DC630">
            <v>4.0000000000000001E-3</v>
          </cell>
          <cell r="DD630">
            <v>2E-3</v>
          </cell>
          <cell r="DE630">
            <v>1E-3</v>
          </cell>
          <cell r="DF630">
            <v>3.0000000000000001E-3</v>
          </cell>
          <cell r="DG630">
            <v>4.0000000000000001E-3</v>
          </cell>
          <cell r="DH630">
            <v>-1.4E-2</v>
          </cell>
          <cell r="DI630">
            <v>5.0000000000000001E-3</v>
          </cell>
          <cell r="DJ630">
            <v>4.0000000000000001E-3</v>
          </cell>
          <cell r="DK630">
            <v>3.0000000000000001E-3</v>
          </cell>
          <cell r="DL630">
            <v>0</v>
          </cell>
          <cell r="DM630">
            <v>0</v>
          </cell>
          <cell r="DN630">
            <v>0</v>
          </cell>
          <cell r="DO630">
            <v>3.0000000000000001E-3</v>
          </cell>
          <cell r="DP630">
            <v>4.0000000000000001E-3</v>
          </cell>
          <cell r="DQ630">
            <v>5.0000000000000001E-3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3.0000000000000001E-3</v>
          </cell>
          <cell r="BS633">
            <v>3.0000000000000001E-3</v>
          </cell>
          <cell r="BT633">
            <v>3.0000000000000001E-3</v>
          </cell>
          <cell r="BU633">
            <v>4.0000000000000001E-3</v>
          </cell>
          <cell r="BV633">
            <v>4.0000000000000001E-3</v>
          </cell>
          <cell r="BW633">
            <v>4.0000000000000001E-3</v>
          </cell>
          <cell r="BX633">
            <v>3.0000000000000001E-3</v>
          </cell>
          <cell r="BY633">
            <v>1E-3</v>
          </cell>
          <cell r="BZ633">
            <v>1E-3</v>
          </cell>
          <cell r="CA633">
            <v>1E-3</v>
          </cell>
          <cell r="CB633">
            <v>3.0000000000000001E-3</v>
          </cell>
          <cell r="CC633">
            <v>4.0000000000000001E-3</v>
          </cell>
          <cell r="CD633">
            <v>4.0000000000000001E-3</v>
          </cell>
          <cell r="CE633">
            <v>2E-3</v>
          </cell>
          <cell r="CF633">
            <v>2E-3</v>
          </cell>
          <cell r="CG633">
            <v>4.0000000000000001E-3</v>
          </cell>
          <cell r="CH633">
            <v>3.0000000000000001E-3</v>
          </cell>
          <cell r="CI633">
            <v>-3.0000000000000001E-3</v>
          </cell>
          <cell r="CJ633">
            <v>3.0000000000000001E-3</v>
          </cell>
          <cell r="CK633">
            <v>3.0000000000000001E-3</v>
          </cell>
          <cell r="CL633">
            <v>1E-3</v>
          </cell>
          <cell r="CM633">
            <v>1E-3</v>
          </cell>
          <cell r="CN633">
            <v>1E-3</v>
          </cell>
          <cell r="CO633">
            <v>4.0000000000000001E-3</v>
          </cell>
          <cell r="CP633">
            <v>5.0000000000000001E-3</v>
          </cell>
          <cell r="CQ633">
            <v>4.0000000000000001E-3</v>
          </cell>
          <cell r="CR633">
            <v>3.0000000000000001E-3</v>
          </cell>
          <cell r="CS633">
            <v>3.0000000000000001E-3</v>
          </cell>
          <cell r="CT633">
            <v>4.0000000000000001E-3</v>
          </cell>
          <cell r="CU633">
            <v>3.0000000000000001E-3</v>
          </cell>
          <cell r="CV633">
            <v>3.0000000000000001E-3</v>
          </cell>
          <cell r="CW633">
            <v>4.0000000000000001E-3</v>
          </cell>
          <cell r="CX633">
            <v>4.0000000000000001E-3</v>
          </cell>
          <cell r="CY633">
            <v>1E-3</v>
          </cell>
          <cell r="CZ633">
            <v>1E-3</v>
          </cell>
          <cell r="DA633">
            <v>2E-3</v>
          </cell>
          <cell r="DB633">
            <v>4.0000000000000001E-3</v>
          </cell>
          <cell r="DC633">
            <v>3.0000000000000001E-3</v>
          </cell>
          <cell r="DD633">
            <v>3.0000000000000001E-3</v>
          </cell>
          <cell r="DE633">
            <v>3.0000000000000001E-3</v>
          </cell>
          <cell r="DF633">
            <v>4.0000000000000001E-3</v>
          </cell>
          <cell r="DG633">
            <v>5.0000000000000001E-3</v>
          </cell>
          <cell r="DH633">
            <v>-6.0000000000000001E-3</v>
          </cell>
          <cell r="DI633">
            <v>4.0000000000000001E-3</v>
          </cell>
          <cell r="DJ633">
            <v>5.0000000000000001E-3</v>
          </cell>
          <cell r="DK633">
            <v>3.0000000000000001E-3</v>
          </cell>
          <cell r="DL633">
            <v>1E-3</v>
          </cell>
          <cell r="DM633">
            <v>1E-3</v>
          </cell>
          <cell r="DN633">
            <v>2E-3</v>
          </cell>
          <cell r="DO633">
            <v>3.0000000000000001E-3</v>
          </cell>
          <cell r="DP633">
            <v>5.0000000000000001E-3</v>
          </cell>
          <cell r="DQ633">
            <v>5.0000000000000001E-3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-4.166666665696539E-3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-9.9999999947613105E-3</v>
          </cell>
          <cell r="AA662">
            <v>-1.9999999989522621E-2</v>
          </cell>
          <cell r="AB662">
            <v>0</v>
          </cell>
          <cell r="AC662">
            <v>-9.9999999947613105E-3</v>
          </cell>
          <cell r="AD662">
            <v>-9.9999999947613105E-3</v>
          </cell>
          <cell r="AE662">
            <v>-4.166666665696539E-3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-9.9999999947613105E-3</v>
          </cell>
          <cell r="AN662">
            <v>-1.9999999989522621E-2</v>
          </cell>
          <cell r="AO662">
            <v>0</v>
          </cell>
          <cell r="AP662">
            <v>-9.9999999947613105E-3</v>
          </cell>
          <cell r="AQ662">
            <v>-9.9999999947613105E-3</v>
          </cell>
          <cell r="AR662">
            <v>-4.166666665696539E-3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-9.9999999947613105E-3</v>
          </cell>
          <cell r="BA662">
            <v>-1.9999999989522621E-2</v>
          </cell>
          <cell r="BB662">
            <v>0</v>
          </cell>
          <cell r="BC662">
            <v>-9.9999999947613105E-3</v>
          </cell>
          <cell r="BD662">
            <v>-9.9999999947613105E-3</v>
          </cell>
          <cell r="BE662">
            <v>-4.166666665696539E-3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-9.9999999947613105E-3</v>
          </cell>
          <cell r="BN662">
            <v>-1.9999999989522621E-2</v>
          </cell>
          <cell r="BO662">
            <v>0</v>
          </cell>
          <cell r="BP662">
            <v>-9.9999999947613105E-3</v>
          </cell>
          <cell r="BQ662">
            <v>-9.9999999947613105E-3</v>
          </cell>
          <cell r="BR662">
            <v>-4.166666665696539E-3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-9.9999999947613105E-3</v>
          </cell>
          <cell r="CA662">
            <v>-1.9999999989522621E-2</v>
          </cell>
          <cell r="CB662">
            <v>0</v>
          </cell>
          <cell r="CC662">
            <v>-9.9999999947613105E-3</v>
          </cell>
          <cell r="CD662">
            <v>-9.9999999947613105E-3</v>
          </cell>
          <cell r="CE662">
            <v>-4.166666665696539E-3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-9.9999999947613105E-3</v>
          </cell>
          <cell r="CN662">
            <v>-1.9999999989522621E-2</v>
          </cell>
          <cell r="CO662">
            <v>0</v>
          </cell>
          <cell r="CP662">
            <v>-9.9999999947613105E-3</v>
          </cell>
          <cell r="CQ662">
            <v>-9.9999999947613105E-3</v>
          </cell>
          <cell r="CR662">
            <v>-4.166666665696539E-3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-9.9999999947613105E-3</v>
          </cell>
          <cell r="DA662">
            <v>-1.9999999989522621E-2</v>
          </cell>
          <cell r="DB662">
            <v>0</v>
          </cell>
          <cell r="DC662">
            <v>-9.9999999947613105E-3</v>
          </cell>
          <cell r="DD662">
            <v>-9.9999999947613105E-3</v>
          </cell>
          <cell r="DE662">
            <v>-4.166666665696539E-3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-9.9999999947613105E-3</v>
          </cell>
          <cell r="DN662">
            <v>-1.9999999989522621E-2</v>
          </cell>
          <cell r="DO662">
            <v>0</v>
          </cell>
          <cell r="DP662">
            <v>-9.9999999947613105E-3</v>
          </cell>
          <cell r="DQ662">
            <v>-9.9999999947613105E-3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-10.000833333333361</v>
          </cell>
          <cell r="S704">
            <v>-10.430000000000007</v>
          </cell>
          <cell r="T704">
            <v>-10.340000000000003</v>
          </cell>
          <cell r="U704">
            <v>-10.169999999999987</v>
          </cell>
          <cell r="V704">
            <v>-9.9399999999999977</v>
          </cell>
          <cell r="W704">
            <v>-9.6399999999999864</v>
          </cell>
          <cell r="X704">
            <v>-9.8100000000000023</v>
          </cell>
          <cell r="Y704">
            <v>-9.6900000000000261</v>
          </cell>
          <cell r="Z704">
            <v>-9.7199999999999989</v>
          </cell>
          <cell r="AA704">
            <v>-9.8599999999999852</v>
          </cell>
          <cell r="AB704">
            <v>-9.8100000000000023</v>
          </cell>
          <cell r="AC704">
            <v>-10.199999999999989</v>
          </cell>
          <cell r="AD704">
            <v>-10.400000000000006</v>
          </cell>
          <cell r="AE704">
            <v>-10.000833333333361</v>
          </cell>
          <cell r="AF704">
            <v>-10.430000000000007</v>
          </cell>
          <cell r="AG704">
            <v>-10.340000000000003</v>
          </cell>
          <cell r="AH704">
            <v>-10.169999999999987</v>
          </cell>
          <cell r="AI704">
            <v>-9.9399999999999977</v>
          </cell>
          <cell r="AJ704">
            <v>-9.6399999999999864</v>
          </cell>
          <cell r="AK704">
            <v>-9.8100000000000023</v>
          </cell>
          <cell r="AL704">
            <v>-9.6900000000000261</v>
          </cell>
          <cell r="AM704">
            <v>-9.7199999999999989</v>
          </cell>
          <cell r="AN704">
            <v>-9.8599999999999852</v>
          </cell>
          <cell r="AO704">
            <v>-9.8100000000000023</v>
          </cell>
          <cell r="AP704">
            <v>-10.199999999999989</v>
          </cell>
          <cell r="AQ704">
            <v>-10.400000000000006</v>
          </cell>
          <cell r="AR704">
            <v>-10.000833333333361</v>
          </cell>
          <cell r="AS704">
            <v>-10.430000000000007</v>
          </cell>
          <cell r="AT704">
            <v>-10.340000000000003</v>
          </cell>
          <cell r="AU704">
            <v>-10.169999999999987</v>
          </cell>
          <cell r="AV704">
            <v>-9.9399999999999977</v>
          </cell>
          <cell r="AW704">
            <v>-9.6399999999999864</v>
          </cell>
          <cell r="AX704">
            <v>-9.8100000000000023</v>
          </cell>
          <cell r="AY704">
            <v>-9.6900000000000261</v>
          </cell>
          <cell r="AZ704">
            <v>-9.7199999999999989</v>
          </cell>
          <cell r="BA704">
            <v>-9.8599999999999852</v>
          </cell>
          <cell r="BB704">
            <v>-9.8100000000000023</v>
          </cell>
          <cell r="BC704">
            <v>-10.199999999999989</v>
          </cell>
          <cell r="BD704">
            <v>-10.400000000000006</v>
          </cell>
          <cell r="BE704">
            <v>-10.000833333333361</v>
          </cell>
          <cell r="BF704">
            <v>-10.430000000000007</v>
          </cell>
          <cell r="BG704">
            <v>-10.340000000000003</v>
          </cell>
          <cell r="BH704">
            <v>-10.169999999999987</v>
          </cell>
          <cell r="BI704">
            <v>-9.9399999999999977</v>
          </cell>
          <cell r="BJ704">
            <v>-9.6399999999999864</v>
          </cell>
          <cell r="BK704">
            <v>-9.8100000000000023</v>
          </cell>
          <cell r="BL704">
            <v>-9.6900000000000261</v>
          </cell>
          <cell r="BM704">
            <v>-9.7199999999999989</v>
          </cell>
          <cell r="BN704">
            <v>-9.8599999999999852</v>
          </cell>
          <cell r="BO704">
            <v>-9.8100000000000023</v>
          </cell>
          <cell r="BP704">
            <v>-10.199999999999989</v>
          </cell>
          <cell r="BQ704">
            <v>-10.400000000000006</v>
          </cell>
          <cell r="BR704">
            <v>-10.000833333333361</v>
          </cell>
          <cell r="BS704">
            <v>-10.430000000000007</v>
          </cell>
          <cell r="BT704">
            <v>-10.340000000000003</v>
          </cell>
          <cell r="BU704">
            <v>-10.169999999999987</v>
          </cell>
          <cell r="BV704">
            <v>-9.9399999999999977</v>
          </cell>
          <cell r="BW704">
            <v>-9.6399999999999864</v>
          </cell>
          <cell r="BX704">
            <v>-9.8100000000000023</v>
          </cell>
          <cell r="BY704">
            <v>-9.6900000000000261</v>
          </cell>
          <cell r="BZ704">
            <v>-9.7199999999999989</v>
          </cell>
          <cell r="CA704">
            <v>-9.8599999999999852</v>
          </cell>
          <cell r="CB704">
            <v>-9.8100000000000023</v>
          </cell>
          <cell r="CC704">
            <v>-10.199999999999989</v>
          </cell>
          <cell r="CD704">
            <v>-10.400000000000006</v>
          </cell>
          <cell r="CE704">
            <v>-10.000833333333361</v>
          </cell>
          <cell r="CF704">
            <v>-10.430000000000007</v>
          </cell>
          <cell r="CG704">
            <v>-10.340000000000003</v>
          </cell>
          <cell r="CH704">
            <v>-10.169999999999987</v>
          </cell>
          <cell r="CI704">
            <v>-9.9399999999999977</v>
          </cell>
          <cell r="CJ704">
            <v>-9.6399999999999864</v>
          </cell>
          <cell r="CK704">
            <v>-9.8100000000000023</v>
          </cell>
          <cell r="CL704">
            <v>-9.6900000000000261</v>
          </cell>
          <cell r="CM704">
            <v>-9.7199999999999989</v>
          </cell>
          <cell r="CN704">
            <v>-9.8599999999999852</v>
          </cell>
          <cell r="CO704">
            <v>-9.8100000000000023</v>
          </cell>
          <cell r="CP704">
            <v>-10.199999999999989</v>
          </cell>
          <cell r="CQ704">
            <v>-10.400000000000006</v>
          </cell>
          <cell r="CR704">
            <v>-10.000833333333361</v>
          </cell>
          <cell r="CS704">
            <v>-10.430000000000007</v>
          </cell>
          <cell r="CT704">
            <v>-10.340000000000003</v>
          </cell>
          <cell r="CU704">
            <v>-10.169999999999987</v>
          </cell>
          <cell r="CV704">
            <v>-9.9399999999999977</v>
          </cell>
          <cell r="CW704">
            <v>-9.6399999999999864</v>
          </cell>
          <cell r="CX704">
            <v>-9.8100000000000023</v>
          </cell>
          <cell r="CY704">
            <v>-9.6900000000000261</v>
          </cell>
          <cell r="CZ704">
            <v>-9.7199999999999989</v>
          </cell>
          <cell r="DA704">
            <v>-9.8599999999999852</v>
          </cell>
          <cell r="DB704">
            <v>-9.8100000000000023</v>
          </cell>
          <cell r="DC704">
            <v>-10.199999999999989</v>
          </cell>
          <cell r="DD704">
            <v>-10.400000000000006</v>
          </cell>
          <cell r="DE704">
            <v>-10.000833333333361</v>
          </cell>
          <cell r="DF704">
            <v>-10.430000000000007</v>
          </cell>
          <cell r="DG704">
            <v>-10.340000000000003</v>
          </cell>
          <cell r="DH704">
            <v>-10.169999999999987</v>
          </cell>
          <cell r="DI704">
            <v>-9.9399999999999977</v>
          </cell>
          <cell r="DJ704">
            <v>-9.6399999999999864</v>
          </cell>
          <cell r="DK704">
            <v>-9.8100000000000023</v>
          </cell>
          <cell r="DL704">
            <v>-9.6900000000000261</v>
          </cell>
          <cell r="DM704">
            <v>-9.7199999999999989</v>
          </cell>
          <cell r="DN704">
            <v>-9.8599999999999852</v>
          </cell>
          <cell r="DO704">
            <v>-9.8100000000000023</v>
          </cell>
          <cell r="DP704">
            <v>-10.199999999999989</v>
          </cell>
          <cell r="DQ704">
            <v>-10.400000000000006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-1E-3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-1E-3</v>
          </cell>
          <cell r="S714">
            <v>-1E-3</v>
          </cell>
          <cell r="T714">
            <v>-1E-3</v>
          </cell>
          <cell r="U714">
            <v>0</v>
          </cell>
          <cell r="V714">
            <v>-1E-3</v>
          </cell>
          <cell r="W714">
            <v>-2E-3</v>
          </cell>
          <cell r="X714">
            <v>-1E-3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-1E-3</v>
          </cell>
          <cell r="AD714">
            <v>-1E-3</v>
          </cell>
          <cell r="AE714">
            <v>-1E-3</v>
          </cell>
          <cell r="AF714">
            <v>-2E-3</v>
          </cell>
          <cell r="AG714">
            <v>-2E-3</v>
          </cell>
          <cell r="AH714">
            <v>-2E-3</v>
          </cell>
          <cell r="AI714">
            <v>-3.0000000000000001E-3</v>
          </cell>
          <cell r="AJ714">
            <v>-2E-3</v>
          </cell>
          <cell r="AK714">
            <v>-2E-3</v>
          </cell>
          <cell r="AL714">
            <v>0</v>
          </cell>
          <cell r="AM714">
            <v>-1E-3</v>
          </cell>
          <cell r="AN714">
            <v>-1E-3</v>
          </cell>
          <cell r="AO714">
            <v>0</v>
          </cell>
          <cell r="AP714">
            <v>-2E-3</v>
          </cell>
          <cell r="AQ714">
            <v>-1E-3</v>
          </cell>
          <cell r="AR714">
            <v>-2E-3</v>
          </cell>
          <cell r="AS714">
            <v>-2E-3</v>
          </cell>
          <cell r="AT714">
            <v>-2E-3</v>
          </cell>
          <cell r="AU714">
            <v>-1E-3</v>
          </cell>
          <cell r="AV714">
            <v>-2E-3</v>
          </cell>
          <cell r="AW714">
            <v>-3.0000000000000001E-3</v>
          </cell>
          <cell r="AX714">
            <v>-4.0000000000000001E-3</v>
          </cell>
          <cell r="AY714">
            <v>0</v>
          </cell>
          <cell r="AZ714">
            <v>0</v>
          </cell>
          <cell r="BA714">
            <v>-2E-3</v>
          </cell>
          <cell r="BB714">
            <v>-1E-3</v>
          </cell>
          <cell r="BC714">
            <v>-3.0000000000000001E-3</v>
          </cell>
          <cell r="BD714">
            <v>-2E-3</v>
          </cell>
          <cell r="BE714">
            <v>-2E-3</v>
          </cell>
          <cell r="BF714">
            <v>-2E-3</v>
          </cell>
          <cell r="BG714">
            <v>-2E-3</v>
          </cell>
          <cell r="BH714">
            <v>-3.0000000000000001E-3</v>
          </cell>
          <cell r="BI714">
            <v>-4.0000000000000001E-3</v>
          </cell>
          <cell r="BJ714">
            <v>-2E-3</v>
          </cell>
          <cell r="BK714">
            <v>-3.0000000000000001E-3</v>
          </cell>
          <cell r="BL714">
            <v>-1E-3</v>
          </cell>
          <cell r="BM714">
            <v>0</v>
          </cell>
          <cell r="BN714">
            <v>-2E-3</v>
          </cell>
          <cell r="BO714">
            <v>-1E-3</v>
          </cell>
          <cell r="BP714">
            <v>-3.0000000000000001E-3</v>
          </cell>
          <cell r="BQ714">
            <v>-3.0000000000000001E-3</v>
          </cell>
          <cell r="BR714">
            <v>-2E-3</v>
          </cell>
          <cell r="BS714">
            <v>-2E-3</v>
          </cell>
          <cell r="BT714">
            <v>-2E-3</v>
          </cell>
          <cell r="BU714">
            <v>-3.0000000000000001E-3</v>
          </cell>
          <cell r="BV714">
            <v>-2E-3</v>
          </cell>
          <cell r="BW714">
            <v>-3.0000000000000001E-3</v>
          </cell>
          <cell r="BX714">
            <v>-3.0000000000000001E-3</v>
          </cell>
          <cell r="BY714">
            <v>0</v>
          </cell>
          <cell r="BZ714">
            <v>0</v>
          </cell>
          <cell r="CA714">
            <v>-1E-3</v>
          </cell>
          <cell r="CB714">
            <v>-1E-3</v>
          </cell>
          <cell r="CC714">
            <v>-2E-3</v>
          </cell>
          <cell r="CD714">
            <v>-3.0000000000000001E-3</v>
          </cell>
          <cell r="CE714">
            <v>-2E-3</v>
          </cell>
          <cell r="CF714">
            <v>-3.0000000000000001E-3</v>
          </cell>
          <cell r="CG714">
            <v>-3.0000000000000001E-3</v>
          </cell>
          <cell r="CH714">
            <v>-3.0000000000000001E-3</v>
          </cell>
          <cell r="CI714">
            <v>-2E-3</v>
          </cell>
          <cell r="CJ714">
            <v>-3.0000000000000001E-3</v>
          </cell>
          <cell r="CK714">
            <v>-2E-3</v>
          </cell>
          <cell r="CL714">
            <v>-1E-3</v>
          </cell>
          <cell r="CM714">
            <v>-1E-3</v>
          </cell>
          <cell r="CN714">
            <v>-1E-3</v>
          </cell>
          <cell r="CO714">
            <v>-1E-3</v>
          </cell>
          <cell r="CP714">
            <v>-3.0000000000000001E-3</v>
          </cell>
          <cell r="CQ714">
            <v>-2E-3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-1E-3</v>
          </cell>
          <cell r="G716">
            <v>-1E-3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-1E-3</v>
          </cell>
          <cell r="M716">
            <v>-1E-3</v>
          </cell>
          <cell r="N716">
            <v>-1E-3</v>
          </cell>
          <cell r="O716">
            <v>-1E-3</v>
          </cell>
          <cell r="P716">
            <v>-1E-3</v>
          </cell>
          <cell r="Q716">
            <v>-1E-3</v>
          </cell>
          <cell r="R716">
            <v>-1E-3</v>
          </cell>
          <cell r="S716">
            <v>-1E-3</v>
          </cell>
          <cell r="T716">
            <v>0</v>
          </cell>
          <cell r="U716">
            <v>-1E-3</v>
          </cell>
          <cell r="V716">
            <v>0</v>
          </cell>
          <cell r="W716">
            <v>0</v>
          </cell>
          <cell r="X716">
            <v>0</v>
          </cell>
          <cell r="Y716">
            <v>-1E-3</v>
          </cell>
          <cell r="Z716">
            <v>-1E-3</v>
          </cell>
          <cell r="AA716">
            <v>-1E-3</v>
          </cell>
          <cell r="AB716">
            <v>0</v>
          </cell>
          <cell r="AC716">
            <v>0</v>
          </cell>
          <cell r="AD716">
            <v>-1E-3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-1E-3</v>
          </cell>
          <cell r="AO716">
            <v>-1E-3</v>
          </cell>
          <cell r="AP716">
            <v>0</v>
          </cell>
          <cell r="AQ716">
            <v>-1E-3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-1E-3</v>
          </cell>
          <cell r="J717">
            <v>-1E-3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-1E-3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-1E-3</v>
          </cell>
          <cell r="W717">
            <v>-1E-3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2E-3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-1E-3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-1E-3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-1E-3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-1E-3</v>
          </cell>
          <cell r="BV717">
            <v>-1E-3</v>
          </cell>
          <cell r="BW717">
            <v>-1E-3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-1E-3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-1E-3</v>
          </cell>
          <cell r="CW717">
            <v>-1E-3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-1E-3</v>
          </cell>
          <cell r="DH717">
            <v>1E-3</v>
          </cell>
          <cell r="DI717">
            <v>-1E-3</v>
          </cell>
          <cell r="DJ717">
            <v>-1E-3</v>
          </cell>
          <cell r="DK717">
            <v>-1E-3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-1E-3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1E-3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-1E-3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-1E-3</v>
          </cell>
          <cell r="AT718">
            <v>0</v>
          </cell>
          <cell r="AU718">
            <v>0</v>
          </cell>
          <cell r="AV718">
            <v>-1E-3</v>
          </cell>
          <cell r="AW718">
            <v>-1E-3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-1E-3</v>
          </cell>
          <cell r="BC718">
            <v>-1E-3</v>
          </cell>
          <cell r="BD718">
            <v>0</v>
          </cell>
          <cell r="BE718">
            <v>0</v>
          </cell>
          <cell r="BF718">
            <v>-1E-3</v>
          </cell>
          <cell r="BG718">
            <v>0</v>
          </cell>
          <cell r="BH718">
            <v>0</v>
          </cell>
          <cell r="BI718">
            <v>1E-3</v>
          </cell>
          <cell r="BJ718">
            <v>-1E-3</v>
          </cell>
          <cell r="BK718">
            <v>-1E-3</v>
          </cell>
          <cell r="BL718">
            <v>0</v>
          </cell>
          <cell r="BM718">
            <v>0</v>
          </cell>
          <cell r="BN718">
            <v>0</v>
          </cell>
          <cell r="BO718">
            <v>-1E-3</v>
          </cell>
          <cell r="BP718">
            <v>-1E-3</v>
          </cell>
          <cell r="BQ718">
            <v>0</v>
          </cell>
          <cell r="BR718">
            <v>-1E-3</v>
          </cell>
          <cell r="BS718">
            <v>0</v>
          </cell>
          <cell r="BT718">
            <v>0</v>
          </cell>
          <cell r="BU718">
            <v>-1E-3</v>
          </cell>
          <cell r="BV718">
            <v>-1E-3</v>
          </cell>
          <cell r="BW718">
            <v>-1E-3</v>
          </cell>
          <cell r="BX718">
            <v>-1E-3</v>
          </cell>
          <cell r="BY718">
            <v>0</v>
          </cell>
          <cell r="BZ718">
            <v>0</v>
          </cell>
          <cell r="CA718">
            <v>0</v>
          </cell>
          <cell r="CB718">
            <v>-1E-3</v>
          </cell>
          <cell r="CC718">
            <v>-1E-3</v>
          </cell>
          <cell r="CD718">
            <v>0</v>
          </cell>
          <cell r="CE718">
            <v>-1E-3</v>
          </cell>
          <cell r="CF718">
            <v>0</v>
          </cell>
          <cell r="CG718">
            <v>-1E-3</v>
          </cell>
          <cell r="CH718">
            <v>-1E-3</v>
          </cell>
          <cell r="CI718">
            <v>-1E-3</v>
          </cell>
          <cell r="CJ718">
            <v>-1E-3</v>
          </cell>
          <cell r="CK718">
            <v>-1E-3</v>
          </cell>
          <cell r="CL718">
            <v>0</v>
          </cell>
          <cell r="CM718">
            <v>0</v>
          </cell>
          <cell r="CN718">
            <v>0</v>
          </cell>
          <cell r="CO718">
            <v>-1E-3</v>
          </cell>
          <cell r="CP718">
            <v>-1E-3</v>
          </cell>
          <cell r="CQ718">
            <v>0</v>
          </cell>
          <cell r="CR718">
            <v>-1E-3</v>
          </cell>
          <cell r="CS718">
            <v>0</v>
          </cell>
          <cell r="CT718">
            <v>-1E-3</v>
          </cell>
          <cell r="CU718">
            <v>-1E-3</v>
          </cell>
          <cell r="CV718">
            <v>-1E-3</v>
          </cell>
          <cell r="CW718">
            <v>-1E-3</v>
          </cell>
          <cell r="CX718">
            <v>-1E-3</v>
          </cell>
          <cell r="CY718">
            <v>0</v>
          </cell>
          <cell r="CZ718">
            <v>0</v>
          </cell>
          <cell r="DA718">
            <v>0</v>
          </cell>
          <cell r="DB718">
            <v>-1E-3</v>
          </cell>
          <cell r="DC718">
            <v>-1E-3</v>
          </cell>
          <cell r="DD718">
            <v>0</v>
          </cell>
          <cell r="DE718">
            <v>-1E-3</v>
          </cell>
          <cell r="DF718">
            <v>-1E-3</v>
          </cell>
          <cell r="DG718">
            <v>-1E-3</v>
          </cell>
          <cell r="DH718">
            <v>1E-3</v>
          </cell>
          <cell r="DI718">
            <v>-1E-3</v>
          </cell>
          <cell r="DJ718">
            <v>-1E-3</v>
          </cell>
          <cell r="DK718">
            <v>-1E-3</v>
          </cell>
          <cell r="DL718">
            <v>0</v>
          </cell>
          <cell r="DM718">
            <v>0</v>
          </cell>
          <cell r="DN718">
            <v>0</v>
          </cell>
          <cell r="DO718">
            <v>-1E-3</v>
          </cell>
          <cell r="DP718">
            <v>-1E-3</v>
          </cell>
          <cell r="DQ718">
            <v>-1E-3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>
            <v>-2E-3</v>
          </cell>
          <cell r="G719">
            <v>-2E-3</v>
          </cell>
          <cell r="H719">
            <v>-1E-3</v>
          </cell>
          <cell r="I719">
            <v>-2E-3</v>
          </cell>
          <cell r="J719">
            <v>-1E-3</v>
          </cell>
          <cell r="K719">
            <v>-2E-3</v>
          </cell>
          <cell r="L719">
            <v>0</v>
          </cell>
          <cell r="M719">
            <v>-1E-3</v>
          </cell>
          <cell r="N719">
            <v>-2E-3</v>
          </cell>
          <cell r="O719">
            <v>-2E-3</v>
          </cell>
          <cell r="P719">
            <v>-2E-3</v>
          </cell>
          <cell r="Q719">
            <v>-1E-3</v>
          </cell>
          <cell r="R719">
            <v>-1E-3</v>
          </cell>
          <cell r="S719">
            <v>-1E-3</v>
          </cell>
          <cell r="T719">
            <v>-2E-3</v>
          </cell>
          <cell r="U719">
            <v>-1E-3</v>
          </cell>
          <cell r="V719">
            <v>-2E-3</v>
          </cell>
          <cell r="W719">
            <v>-1E-3</v>
          </cell>
          <cell r="X719">
            <v>-1E-3</v>
          </cell>
          <cell r="Y719">
            <v>-1E-3</v>
          </cell>
          <cell r="Z719">
            <v>-1E-3</v>
          </cell>
          <cell r="AA719">
            <v>-1E-3</v>
          </cell>
          <cell r="AB719">
            <v>-1E-3</v>
          </cell>
          <cell r="AC719">
            <v>-2E-3</v>
          </cell>
          <cell r="AD719">
            <v>-1E-3</v>
          </cell>
          <cell r="AE719">
            <v>-2E-3</v>
          </cell>
          <cell r="AF719">
            <v>-2E-3</v>
          </cell>
          <cell r="AG719">
            <v>-2E-3</v>
          </cell>
          <cell r="AH719">
            <v>-2E-3</v>
          </cell>
          <cell r="AI719">
            <v>-2E-3</v>
          </cell>
          <cell r="AJ719">
            <v>-2E-3</v>
          </cell>
          <cell r="AK719">
            <v>-2E-3</v>
          </cell>
          <cell r="AL719">
            <v>-1E-3</v>
          </cell>
          <cell r="AM719">
            <v>-1E-3</v>
          </cell>
          <cell r="AN719">
            <v>-2E-3</v>
          </cell>
          <cell r="AO719">
            <v>-2E-3</v>
          </cell>
          <cell r="AP719">
            <v>-2E-3</v>
          </cell>
          <cell r="AQ719">
            <v>-2E-3</v>
          </cell>
          <cell r="AR719">
            <v>-2E-3</v>
          </cell>
          <cell r="AS719">
            <v>-2E-3</v>
          </cell>
          <cell r="AT719">
            <v>-2E-3</v>
          </cell>
          <cell r="AU719">
            <v>-1E-3</v>
          </cell>
          <cell r="AV719">
            <v>-2E-3</v>
          </cell>
          <cell r="AW719">
            <v>-1E-3</v>
          </cell>
          <cell r="AX719">
            <v>-2E-3</v>
          </cell>
          <cell r="AY719">
            <v>-1E-3</v>
          </cell>
          <cell r="AZ719">
            <v>-1E-3</v>
          </cell>
          <cell r="BA719">
            <v>-2E-3</v>
          </cell>
          <cell r="BB719">
            <v>-1E-3</v>
          </cell>
          <cell r="BC719">
            <v>-2E-3</v>
          </cell>
          <cell r="BD719">
            <v>-2E-3</v>
          </cell>
          <cell r="BE719">
            <v>-2E-3</v>
          </cell>
          <cell r="BF719">
            <v>-2E-3</v>
          </cell>
          <cell r="BG719">
            <v>-2E-3</v>
          </cell>
          <cell r="BH719">
            <v>-2E-3</v>
          </cell>
          <cell r="BI719">
            <v>-2E-3</v>
          </cell>
          <cell r="BJ719">
            <v>-2E-3</v>
          </cell>
          <cell r="BK719">
            <v>-2E-3</v>
          </cell>
          <cell r="BL719">
            <v>-1E-3</v>
          </cell>
          <cell r="BM719">
            <v>-1E-3</v>
          </cell>
          <cell r="BN719">
            <v>-1E-3</v>
          </cell>
          <cell r="BO719">
            <v>-2E-3</v>
          </cell>
          <cell r="BP719">
            <v>-2E-3</v>
          </cell>
          <cell r="BQ719">
            <v>-2E-3</v>
          </cell>
          <cell r="BR719">
            <v>-2E-3</v>
          </cell>
          <cell r="BS719">
            <v>-2E-3</v>
          </cell>
          <cell r="BT719">
            <v>-2E-3</v>
          </cell>
          <cell r="BU719">
            <v>-1E-3</v>
          </cell>
          <cell r="BV719">
            <v>-1E-3</v>
          </cell>
          <cell r="BW719">
            <v>-2E-3</v>
          </cell>
          <cell r="BX719">
            <v>-2E-3</v>
          </cell>
          <cell r="BY719">
            <v>-1E-3</v>
          </cell>
          <cell r="BZ719">
            <v>-1E-3</v>
          </cell>
          <cell r="CA719">
            <v>-1E-3</v>
          </cell>
          <cell r="CB719">
            <v>-1E-3</v>
          </cell>
          <cell r="CC719">
            <v>-2E-3</v>
          </cell>
          <cell r="CD719">
            <v>-2E-3</v>
          </cell>
          <cell r="CE719">
            <v>-1E-3</v>
          </cell>
          <cell r="CF719">
            <v>-2E-3</v>
          </cell>
          <cell r="CG719">
            <v>-2E-3</v>
          </cell>
          <cell r="CH719">
            <v>-1E-3</v>
          </cell>
          <cell r="CI719">
            <v>-1E-3</v>
          </cell>
          <cell r="CJ719">
            <v>-1E-3</v>
          </cell>
          <cell r="CK719">
            <v>-2E-3</v>
          </cell>
          <cell r="CL719">
            <v>-1E-3</v>
          </cell>
          <cell r="CM719">
            <v>-1E-3</v>
          </cell>
          <cell r="CN719">
            <v>-1E-3</v>
          </cell>
          <cell r="CO719">
            <v>-1E-3</v>
          </cell>
          <cell r="CP719">
            <v>-2E-3</v>
          </cell>
          <cell r="CQ719">
            <v>-2E-3</v>
          </cell>
          <cell r="CR719">
            <v>-1E-3</v>
          </cell>
          <cell r="CS719">
            <v>-2E-3</v>
          </cell>
          <cell r="CT719">
            <v>-2E-3</v>
          </cell>
          <cell r="CU719">
            <v>-1E-3</v>
          </cell>
          <cell r="CV719">
            <v>-2E-3</v>
          </cell>
          <cell r="CW719">
            <v>-1E-3</v>
          </cell>
          <cell r="CX719">
            <v>-1E-3</v>
          </cell>
          <cell r="CY719">
            <v>-1E-3</v>
          </cell>
          <cell r="CZ719">
            <v>-1E-3</v>
          </cell>
          <cell r="DA719">
            <v>-1E-3</v>
          </cell>
          <cell r="DB719">
            <v>-1E-3</v>
          </cell>
          <cell r="DC719">
            <v>-2E-3</v>
          </cell>
          <cell r="DD719">
            <v>-2E-3</v>
          </cell>
          <cell r="DE719">
            <v>-1E-3</v>
          </cell>
          <cell r="DF719">
            <v>-2E-3</v>
          </cell>
          <cell r="DG719">
            <v>-2E-3</v>
          </cell>
          <cell r="DH719">
            <v>3.0000000000000001E-3</v>
          </cell>
          <cell r="DI719">
            <v>-1E-3</v>
          </cell>
          <cell r="DJ719">
            <v>-2E-3</v>
          </cell>
          <cell r="DK719">
            <v>-2E-3</v>
          </cell>
          <cell r="DL719">
            <v>-1E-3</v>
          </cell>
          <cell r="DM719">
            <v>-1E-3</v>
          </cell>
          <cell r="DN719">
            <v>-1E-3</v>
          </cell>
          <cell r="DO719">
            <v>-1E-3</v>
          </cell>
          <cell r="DP719">
            <v>-2E-3</v>
          </cell>
          <cell r="DQ719">
            <v>-1E-3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-1E-3</v>
          </cell>
          <cell r="G720">
            <v>-1E-3</v>
          </cell>
          <cell r="H720">
            <v>-1E-3</v>
          </cell>
          <cell r="I720">
            <v>-1E-3</v>
          </cell>
          <cell r="J720">
            <v>-1E-3</v>
          </cell>
          <cell r="K720">
            <v>-1E-3</v>
          </cell>
          <cell r="L720">
            <v>-1E-3</v>
          </cell>
          <cell r="M720">
            <v>-2E-3</v>
          </cell>
          <cell r="N720">
            <v>-2E-3</v>
          </cell>
          <cell r="O720">
            <v>-1E-3</v>
          </cell>
          <cell r="P720">
            <v>-2E-3</v>
          </cell>
          <cell r="Q720">
            <v>-1E-3</v>
          </cell>
          <cell r="R720">
            <v>-1E-3</v>
          </cell>
          <cell r="S720">
            <v>-2E-3</v>
          </cell>
          <cell r="T720">
            <v>-1E-3</v>
          </cell>
          <cell r="U720">
            <v>-1E-3</v>
          </cell>
          <cell r="V720">
            <v>-2E-3</v>
          </cell>
          <cell r="W720">
            <v>-1E-3</v>
          </cell>
          <cell r="X720">
            <v>-1E-3</v>
          </cell>
          <cell r="Y720">
            <v>-2E-3</v>
          </cell>
          <cell r="Z720">
            <v>-2E-3</v>
          </cell>
          <cell r="AA720">
            <v>-3.0000000000000001E-3</v>
          </cell>
          <cell r="AB720">
            <v>0</v>
          </cell>
          <cell r="AC720">
            <v>-2E-3</v>
          </cell>
          <cell r="AD720">
            <v>-2E-3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-1E-3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-1E-3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-1E-3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-1E-3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-2E-3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-2E-3</v>
          </cell>
          <cell r="AO723">
            <v>-1E-3</v>
          </cell>
          <cell r="AP723">
            <v>-1E-3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-2E-3</v>
          </cell>
          <cell r="AW723">
            <v>0</v>
          </cell>
          <cell r="AX723">
            <v>0</v>
          </cell>
          <cell r="AY723">
            <v>-1E-3</v>
          </cell>
          <cell r="AZ723">
            <v>0</v>
          </cell>
          <cell r="BA723">
            <v>-1E-3</v>
          </cell>
          <cell r="BB723">
            <v>-1E-3</v>
          </cell>
          <cell r="BC723">
            <v>-1E-3</v>
          </cell>
          <cell r="BD723">
            <v>0</v>
          </cell>
          <cell r="BE723">
            <v>0</v>
          </cell>
          <cell r="BF723">
            <v>-1E-3</v>
          </cell>
          <cell r="BG723">
            <v>0</v>
          </cell>
          <cell r="BH723">
            <v>0</v>
          </cell>
          <cell r="BI723">
            <v>-1E-3</v>
          </cell>
          <cell r="BJ723">
            <v>0</v>
          </cell>
          <cell r="BK723">
            <v>0</v>
          </cell>
          <cell r="BL723">
            <v>-1E-3</v>
          </cell>
          <cell r="BM723">
            <v>0</v>
          </cell>
          <cell r="BN723">
            <v>-2E-3</v>
          </cell>
          <cell r="BO723">
            <v>-1E-3</v>
          </cell>
          <cell r="BP723">
            <v>0</v>
          </cell>
          <cell r="BQ723">
            <v>0</v>
          </cell>
          <cell r="BR723">
            <v>-1E-3</v>
          </cell>
          <cell r="BS723">
            <v>0</v>
          </cell>
          <cell r="BT723">
            <v>0</v>
          </cell>
          <cell r="BU723">
            <v>0</v>
          </cell>
          <cell r="BV723">
            <v>-1E-3</v>
          </cell>
          <cell r="BW723">
            <v>0</v>
          </cell>
          <cell r="BX723">
            <v>-1E-3</v>
          </cell>
          <cell r="BY723">
            <v>-1E-3</v>
          </cell>
          <cell r="BZ723">
            <v>0</v>
          </cell>
          <cell r="CA723">
            <v>-1E-3</v>
          </cell>
          <cell r="CB723">
            <v>-1E-3</v>
          </cell>
          <cell r="CC723">
            <v>-1E-3</v>
          </cell>
          <cell r="CD723">
            <v>0</v>
          </cell>
          <cell r="CE723">
            <v>-1E-3</v>
          </cell>
          <cell r="CF723">
            <v>0</v>
          </cell>
          <cell r="CG723">
            <v>0</v>
          </cell>
          <cell r="CH723">
            <v>0</v>
          </cell>
          <cell r="CI723">
            <v>-0.01</v>
          </cell>
          <cell r="CJ723">
            <v>0</v>
          </cell>
          <cell r="CK723">
            <v>-1E-3</v>
          </cell>
          <cell r="CL723">
            <v>-1E-3</v>
          </cell>
          <cell r="CM723">
            <v>0</v>
          </cell>
          <cell r="CN723">
            <v>-1E-3</v>
          </cell>
          <cell r="CO723">
            <v>-1E-3</v>
          </cell>
          <cell r="CP723">
            <v>0</v>
          </cell>
          <cell r="CQ723">
            <v>0</v>
          </cell>
          <cell r="CR723">
            <v>-1E-3</v>
          </cell>
          <cell r="CS723">
            <v>0</v>
          </cell>
          <cell r="CT723">
            <v>0</v>
          </cell>
          <cell r="CU723">
            <v>0</v>
          </cell>
          <cell r="CV723">
            <v>-1E-3</v>
          </cell>
          <cell r="CW723">
            <v>0</v>
          </cell>
          <cell r="CX723">
            <v>-1E-3</v>
          </cell>
          <cell r="CY723">
            <v>-1E-3</v>
          </cell>
          <cell r="CZ723">
            <v>0</v>
          </cell>
          <cell r="DA723">
            <v>-1E-3</v>
          </cell>
          <cell r="DB723">
            <v>-1E-3</v>
          </cell>
          <cell r="DC723">
            <v>-1E-3</v>
          </cell>
          <cell r="DD723">
            <v>0</v>
          </cell>
          <cell r="DE723">
            <v>-6.0000000000000001E-3</v>
          </cell>
          <cell r="DF723">
            <v>0</v>
          </cell>
          <cell r="DG723">
            <v>0</v>
          </cell>
          <cell r="DH723">
            <v>-0.06</v>
          </cell>
          <cell r="DI723">
            <v>0</v>
          </cell>
          <cell r="DJ723">
            <v>0</v>
          </cell>
          <cell r="DK723">
            <v>-1E-3</v>
          </cell>
          <cell r="DL723">
            <v>-1E-3</v>
          </cell>
          <cell r="DM723">
            <v>0</v>
          </cell>
          <cell r="DN723">
            <v>-2E-3</v>
          </cell>
          <cell r="DO723">
            <v>-1E-3</v>
          </cell>
          <cell r="DP723">
            <v>-1E-3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-1E-3</v>
          </cell>
          <cell r="P725">
            <v>0</v>
          </cell>
          <cell r="Q725">
            <v>-1E-3</v>
          </cell>
          <cell r="R725">
            <v>0</v>
          </cell>
          <cell r="S725">
            <v>-1E-3</v>
          </cell>
          <cell r="T725">
            <v>-1E-3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-2E-3</v>
          </cell>
          <cell r="AD725">
            <v>-2E-3</v>
          </cell>
          <cell r="AE725">
            <v>-1E-3</v>
          </cell>
          <cell r="AF725">
            <v>-1E-3</v>
          </cell>
          <cell r="AG725">
            <v>-1E-3</v>
          </cell>
          <cell r="AH725">
            <v>0</v>
          </cell>
          <cell r="AI725">
            <v>-1E-3</v>
          </cell>
          <cell r="AJ725">
            <v>0</v>
          </cell>
          <cell r="AK725">
            <v>-1E-3</v>
          </cell>
          <cell r="AL725">
            <v>0</v>
          </cell>
          <cell r="AM725">
            <v>0</v>
          </cell>
          <cell r="AN725">
            <v>-1E-3</v>
          </cell>
          <cell r="AO725">
            <v>-1E-3</v>
          </cell>
          <cell r="AP725">
            <v>-1E-3</v>
          </cell>
          <cell r="AQ725">
            <v>-1E-3</v>
          </cell>
          <cell r="AR725">
            <v>-1E-3</v>
          </cell>
          <cell r="AS725">
            <v>-1E-3</v>
          </cell>
          <cell r="AT725">
            <v>-1E-3</v>
          </cell>
          <cell r="AU725">
            <v>0</v>
          </cell>
          <cell r="AV725">
            <v>-1E-3</v>
          </cell>
          <cell r="AW725">
            <v>0</v>
          </cell>
          <cell r="AX725">
            <v>-1E-3</v>
          </cell>
          <cell r="AY725">
            <v>-1E-3</v>
          </cell>
          <cell r="AZ725">
            <v>0</v>
          </cell>
          <cell r="BA725">
            <v>-1E-3</v>
          </cell>
          <cell r="BB725">
            <v>-1E-3</v>
          </cell>
          <cell r="BC725">
            <v>-1E-3</v>
          </cell>
          <cell r="BD725">
            <v>-1E-3</v>
          </cell>
          <cell r="BE725">
            <v>-1E-3</v>
          </cell>
          <cell r="BF725">
            <v>-1E-3</v>
          </cell>
          <cell r="BG725">
            <v>-1E-3</v>
          </cell>
          <cell r="BH725">
            <v>0</v>
          </cell>
          <cell r="BI725">
            <v>-1E-3</v>
          </cell>
          <cell r="BJ725">
            <v>0</v>
          </cell>
          <cell r="BK725">
            <v>-1E-3</v>
          </cell>
          <cell r="BL725">
            <v>-1E-3</v>
          </cell>
          <cell r="BM725">
            <v>0</v>
          </cell>
          <cell r="BN725">
            <v>-1E-3</v>
          </cell>
          <cell r="BO725">
            <v>-1E-3</v>
          </cell>
          <cell r="BP725">
            <v>-1E-3</v>
          </cell>
          <cell r="BQ725">
            <v>-1E-3</v>
          </cell>
          <cell r="BR725">
            <v>-1E-3</v>
          </cell>
          <cell r="BS725">
            <v>-1E-3</v>
          </cell>
          <cell r="BT725">
            <v>-1E-3</v>
          </cell>
          <cell r="BU725">
            <v>0</v>
          </cell>
          <cell r="BV725">
            <v>-1E-3</v>
          </cell>
          <cell r="BW725">
            <v>0</v>
          </cell>
          <cell r="BX725">
            <v>-1E-3</v>
          </cell>
          <cell r="BY725">
            <v>-1E-3</v>
          </cell>
          <cell r="BZ725">
            <v>-1E-3</v>
          </cell>
          <cell r="CA725">
            <v>-1E-3</v>
          </cell>
          <cell r="CB725">
            <v>-1E-3</v>
          </cell>
          <cell r="CC725">
            <v>-1E-3</v>
          </cell>
          <cell r="CD725">
            <v>-1E-3</v>
          </cell>
          <cell r="CE725">
            <v>-1E-3</v>
          </cell>
          <cell r="CF725">
            <v>-1E-3</v>
          </cell>
          <cell r="CG725">
            <v>-1E-3</v>
          </cell>
          <cell r="CH725">
            <v>0</v>
          </cell>
          <cell r="CI725">
            <v>0</v>
          </cell>
          <cell r="CJ725">
            <v>0</v>
          </cell>
          <cell r="CK725">
            <v>-1E-3</v>
          </cell>
          <cell r="CL725">
            <v>-1E-3</v>
          </cell>
          <cell r="CM725">
            <v>-1E-3</v>
          </cell>
          <cell r="CN725">
            <v>-1E-3</v>
          </cell>
          <cell r="CO725">
            <v>-1E-3</v>
          </cell>
          <cell r="CP725">
            <v>-1E-3</v>
          </cell>
          <cell r="CQ725">
            <v>-1E-3</v>
          </cell>
          <cell r="CR725">
            <v>-1E-3</v>
          </cell>
          <cell r="CS725">
            <v>-1E-3</v>
          </cell>
          <cell r="CT725">
            <v>-1E-3</v>
          </cell>
          <cell r="CU725">
            <v>0</v>
          </cell>
          <cell r="CV725">
            <v>0</v>
          </cell>
          <cell r="CW725">
            <v>0</v>
          </cell>
          <cell r="CX725">
            <v>-1E-3</v>
          </cell>
          <cell r="CY725">
            <v>0</v>
          </cell>
          <cell r="CZ725">
            <v>-1E-3</v>
          </cell>
          <cell r="DA725">
            <v>-1E-3</v>
          </cell>
          <cell r="DB725">
            <v>-1E-3</v>
          </cell>
          <cell r="DC725">
            <v>-1E-3</v>
          </cell>
          <cell r="DD725">
            <v>-1E-3</v>
          </cell>
          <cell r="DE725">
            <v>-1E-3</v>
          </cell>
          <cell r="DF725">
            <v>0</v>
          </cell>
          <cell r="DG725">
            <v>-1E-3</v>
          </cell>
          <cell r="DH725">
            <v>1E-3</v>
          </cell>
          <cell r="DI725">
            <v>0</v>
          </cell>
          <cell r="DJ725">
            <v>0</v>
          </cell>
          <cell r="DK725">
            <v>-1E-3</v>
          </cell>
          <cell r="DL725">
            <v>-1E-3</v>
          </cell>
          <cell r="DM725">
            <v>-1E-3</v>
          </cell>
          <cell r="DN725">
            <v>-1E-3</v>
          </cell>
          <cell r="DO725">
            <v>-1E-3</v>
          </cell>
          <cell r="DP725">
            <v>-1E-3</v>
          </cell>
          <cell r="DQ725">
            <v>-1E-3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-1E-3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2E-3</v>
          </cell>
          <cell r="AC728">
            <v>0</v>
          </cell>
          <cell r="AD728">
            <v>-1E-3</v>
          </cell>
          <cell r="AE728">
            <v>-1E-3</v>
          </cell>
          <cell r="AF728">
            <v>-4.0000000000000001E-3</v>
          </cell>
          <cell r="AG728">
            <v>-1E-3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-1E-3</v>
          </cell>
          <cell r="AQ728">
            <v>0</v>
          </cell>
          <cell r="AR728">
            <v>0</v>
          </cell>
          <cell r="AS728">
            <v>0</v>
          </cell>
          <cell r="AT728">
            <v>-1E-3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-1E-3</v>
          </cell>
          <cell r="BH728">
            <v>-1E-3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-1E-3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-1E-3</v>
          </cell>
          <cell r="CG728">
            <v>0</v>
          </cell>
          <cell r="CH728">
            <v>0</v>
          </cell>
          <cell r="CI728">
            <v>8.0000000000000002E-3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-1E-3</v>
          </cell>
          <cell r="DD728">
            <v>0</v>
          </cell>
          <cell r="DE728">
            <v>-1E-3</v>
          </cell>
          <cell r="DF728">
            <v>0</v>
          </cell>
          <cell r="DG728">
            <v>0</v>
          </cell>
          <cell r="DH728">
            <v>-1.4E-2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-1E-3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-1E-3</v>
          </cell>
          <cell r="G729">
            <v>-1E-3</v>
          </cell>
          <cell r="H729">
            <v>0</v>
          </cell>
          <cell r="I729">
            <v>-1E-3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-1E-3</v>
          </cell>
          <cell r="P729">
            <v>-1E-3</v>
          </cell>
          <cell r="Q729">
            <v>-1E-3</v>
          </cell>
          <cell r="R729">
            <v>0</v>
          </cell>
          <cell r="S729">
            <v>-2E-3</v>
          </cell>
          <cell r="T729">
            <v>-1E-3</v>
          </cell>
          <cell r="U729">
            <v>0</v>
          </cell>
          <cell r="V729">
            <v>-1E-3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2E-3</v>
          </cell>
          <cell r="AC729">
            <v>-1E-3</v>
          </cell>
          <cell r="AD729">
            <v>-1E-3</v>
          </cell>
          <cell r="AE729">
            <v>-1E-3</v>
          </cell>
          <cell r="AF729">
            <v>-1E-3</v>
          </cell>
          <cell r="AG729">
            <v>-1E-3</v>
          </cell>
          <cell r="AH729">
            <v>0</v>
          </cell>
          <cell r="AI729">
            <v>-1E-3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-1E-3</v>
          </cell>
          <cell r="AO729">
            <v>-1E-3</v>
          </cell>
          <cell r="AP729">
            <v>-2E-3</v>
          </cell>
          <cell r="AQ729">
            <v>-1E-3</v>
          </cell>
          <cell r="AR729">
            <v>-1E-3</v>
          </cell>
          <cell r="AS729">
            <v>-1E-3</v>
          </cell>
          <cell r="AT729">
            <v>-1E-3</v>
          </cell>
          <cell r="AU729">
            <v>0</v>
          </cell>
          <cell r="AV729">
            <v>-1E-3</v>
          </cell>
          <cell r="AW729">
            <v>-1E-3</v>
          </cell>
          <cell r="AX729">
            <v>-1E-3</v>
          </cell>
          <cell r="AY729">
            <v>0</v>
          </cell>
          <cell r="AZ729">
            <v>0</v>
          </cell>
          <cell r="BA729">
            <v>-1E-3</v>
          </cell>
          <cell r="BB729">
            <v>-1E-3</v>
          </cell>
          <cell r="BC729">
            <v>-2E-3</v>
          </cell>
          <cell r="BD729">
            <v>-1E-3</v>
          </cell>
          <cell r="BE729">
            <v>-1E-3</v>
          </cell>
          <cell r="BF729">
            <v>-1E-3</v>
          </cell>
          <cell r="BG729">
            <v>-2E-3</v>
          </cell>
          <cell r="BH729">
            <v>-1E-3</v>
          </cell>
          <cell r="BI729">
            <v>1E-3</v>
          </cell>
          <cell r="BJ729">
            <v>-1E-3</v>
          </cell>
          <cell r="BK729">
            <v>-1E-3</v>
          </cell>
          <cell r="BL729">
            <v>-1E-3</v>
          </cell>
          <cell r="BM729">
            <v>0</v>
          </cell>
          <cell r="BN729">
            <v>-1E-3</v>
          </cell>
          <cell r="BO729">
            <v>-1E-3</v>
          </cell>
          <cell r="BP729">
            <v>-2E-3</v>
          </cell>
          <cell r="BQ729">
            <v>-1E-3</v>
          </cell>
          <cell r="BR729">
            <v>-1E-3</v>
          </cell>
          <cell r="BS729">
            <v>-1E-3</v>
          </cell>
          <cell r="BT729">
            <v>-2E-3</v>
          </cell>
          <cell r="BU729">
            <v>-1E-3</v>
          </cell>
          <cell r="BV729">
            <v>-1E-3</v>
          </cell>
          <cell r="BW729">
            <v>-1E-3</v>
          </cell>
          <cell r="BX729">
            <v>-1E-3</v>
          </cell>
          <cell r="BY729">
            <v>-1E-3</v>
          </cell>
          <cell r="BZ729">
            <v>-1E-3</v>
          </cell>
          <cell r="CA729">
            <v>-1E-3</v>
          </cell>
          <cell r="CB729">
            <v>-1E-3</v>
          </cell>
          <cell r="CC729">
            <v>-2E-3</v>
          </cell>
          <cell r="CD729">
            <v>-1E-3</v>
          </cell>
          <cell r="CE729">
            <v>-1E-3</v>
          </cell>
          <cell r="CF729">
            <v>-1E-3</v>
          </cell>
          <cell r="CG729">
            <v>-1E-3</v>
          </cell>
          <cell r="CH729">
            <v>-1E-3</v>
          </cell>
          <cell r="CI729">
            <v>0</v>
          </cell>
          <cell r="CJ729">
            <v>-1E-3</v>
          </cell>
          <cell r="CK729">
            <v>-1E-3</v>
          </cell>
          <cell r="CL729">
            <v>-1E-3</v>
          </cell>
          <cell r="CM729">
            <v>-1E-3</v>
          </cell>
          <cell r="CN729">
            <v>-1E-3</v>
          </cell>
          <cell r="CO729">
            <v>-1E-3</v>
          </cell>
          <cell r="CP729">
            <v>-1E-3</v>
          </cell>
          <cell r="CQ729">
            <v>-1E-3</v>
          </cell>
          <cell r="CR729">
            <v>-1E-3</v>
          </cell>
          <cell r="CS729">
            <v>-1E-3</v>
          </cell>
          <cell r="CT729">
            <v>-1E-3</v>
          </cell>
          <cell r="CU729">
            <v>-1E-3</v>
          </cell>
          <cell r="CV729">
            <v>-1E-3</v>
          </cell>
          <cell r="CW729">
            <v>-1E-3</v>
          </cell>
          <cell r="CX729">
            <v>-1E-3</v>
          </cell>
          <cell r="CY729">
            <v>0</v>
          </cell>
          <cell r="CZ729">
            <v>-1E-3</v>
          </cell>
          <cell r="DA729">
            <v>-1E-3</v>
          </cell>
          <cell r="DB729">
            <v>-1E-3</v>
          </cell>
          <cell r="DC729">
            <v>-1E-3</v>
          </cell>
          <cell r="DD729">
            <v>-1E-3</v>
          </cell>
          <cell r="DE729">
            <v>-1E-3</v>
          </cell>
          <cell r="DF729">
            <v>-1E-3</v>
          </cell>
          <cell r="DG729">
            <v>-1E-3</v>
          </cell>
          <cell r="DH729">
            <v>2E-3</v>
          </cell>
          <cell r="DI729">
            <v>-1E-3</v>
          </cell>
          <cell r="DJ729">
            <v>0</v>
          </cell>
          <cell r="DK729">
            <v>-1E-3</v>
          </cell>
          <cell r="DL729">
            <v>-1E-3</v>
          </cell>
          <cell r="DM729">
            <v>-1E-3</v>
          </cell>
          <cell r="DN729">
            <v>-2E-3</v>
          </cell>
          <cell r="DO729">
            <v>-1E-3</v>
          </cell>
          <cell r="DP729">
            <v>-1E-3</v>
          </cell>
          <cell r="DQ729">
            <v>-1E-3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-1E-3</v>
          </cell>
          <cell r="K730">
            <v>0</v>
          </cell>
          <cell r="L730">
            <v>0</v>
          </cell>
          <cell r="M730">
            <v>0</v>
          </cell>
          <cell r="N730">
            <v>-1E-3</v>
          </cell>
          <cell r="O730">
            <v>-1E-3</v>
          </cell>
          <cell r="P730">
            <v>-1E-3</v>
          </cell>
          <cell r="Q730">
            <v>0</v>
          </cell>
          <cell r="R730">
            <v>-2E-3</v>
          </cell>
          <cell r="S730">
            <v>-1E-3</v>
          </cell>
          <cell r="T730">
            <v>-1E-3</v>
          </cell>
          <cell r="U730">
            <v>-2E-3</v>
          </cell>
          <cell r="V730">
            <v>-1E-3</v>
          </cell>
          <cell r="W730">
            <v>-1E-3</v>
          </cell>
          <cell r="X730">
            <v>-1E-3</v>
          </cell>
          <cell r="Y730">
            <v>0</v>
          </cell>
          <cell r="Z730">
            <v>0</v>
          </cell>
          <cell r="AA730">
            <v>-1E-3</v>
          </cell>
          <cell r="AB730">
            <v>-1.2999999999999999E-2</v>
          </cell>
          <cell r="AC730">
            <v>-1E-3</v>
          </cell>
          <cell r="AD730">
            <v>-1E-3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-1E-3</v>
          </cell>
          <cell r="AL730">
            <v>0</v>
          </cell>
          <cell r="AM730">
            <v>0</v>
          </cell>
          <cell r="AN730">
            <v>-1E-3</v>
          </cell>
          <cell r="AO730">
            <v>0</v>
          </cell>
          <cell r="AP730">
            <v>0</v>
          </cell>
          <cell r="AQ730">
            <v>-1E-3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-1E-3</v>
          </cell>
          <cell r="AY730">
            <v>0</v>
          </cell>
          <cell r="AZ730">
            <v>0</v>
          </cell>
          <cell r="BA730">
            <v>-1E-3</v>
          </cell>
          <cell r="BB730">
            <v>-1E-3</v>
          </cell>
          <cell r="BC730">
            <v>0</v>
          </cell>
          <cell r="BD730">
            <v>-1E-3</v>
          </cell>
          <cell r="BE730">
            <v>-1E-3</v>
          </cell>
          <cell r="BF730">
            <v>0</v>
          </cell>
          <cell r="BG730">
            <v>0</v>
          </cell>
          <cell r="BH730">
            <v>0</v>
          </cell>
          <cell r="BI730">
            <v>-1.0999999999999999E-2</v>
          </cell>
          <cell r="BJ730">
            <v>0</v>
          </cell>
          <cell r="BK730">
            <v>-1E-3</v>
          </cell>
          <cell r="BL730">
            <v>0</v>
          </cell>
          <cell r="BM730">
            <v>-1E-3</v>
          </cell>
          <cell r="BN730">
            <v>-1E-3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-1E-3</v>
          </cell>
          <cell r="BY730">
            <v>0</v>
          </cell>
          <cell r="BZ730">
            <v>-1E-3</v>
          </cell>
          <cell r="CA730">
            <v>-1E-3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-1E-3</v>
          </cell>
          <cell r="CL730">
            <v>0</v>
          </cell>
          <cell r="CM730">
            <v>0</v>
          </cell>
          <cell r="CN730">
            <v>-1E-3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-1E-3</v>
          </cell>
          <cell r="DB730">
            <v>0</v>
          </cell>
          <cell r="DC730">
            <v>0</v>
          </cell>
          <cell r="DD730">
            <v>-1E-3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-1E-3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-1E-3</v>
          </cell>
          <cell r="AF734">
            <v>-1E-3</v>
          </cell>
          <cell r="AG734">
            <v>-1E-3</v>
          </cell>
          <cell r="AH734">
            <v>-1E-3</v>
          </cell>
          <cell r="AI734">
            <v>-1E-3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-2E-3</v>
          </cell>
          <cell r="AQ734">
            <v>-2E-3</v>
          </cell>
          <cell r="AR734">
            <v>-1E-3</v>
          </cell>
          <cell r="AS734">
            <v>-2E-3</v>
          </cell>
          <cell r="AT734">
            <v>-1E-3</v>
          </cell>
          <cell r="AU734">
            <v>-1E-3</v>
          </cell>
          <cell r="AV734">
            <v>-1E-3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-1E-3</v>
          </cell>
          <cell r="BC734">
            <v>-2E-3</v>
          </cell>
          <cell r="BD734">
            <v>-2E-3</v>
          </cell>
          <cell r="BE734">
            <v>-1E-3</v>
          </cell>
          <cell r="BF734">
            <v>-2E-3</v>
          </cell>
          <cell r="BG734">
            <v>-1E-3</v>
          </cell>
          <cell r="BH734">
            <v>-1E-3</v>
          </cell>
          <cell r="BI734">
            <v>1E-3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-1E-3</v>
          </cell>
          <cell r="BO734">
            <v>-2E-3</v>
          </cell>
          <cell r="BP734">
            <v>-2E-3</v>
          </cell>
          <cell r="BQ734">
            <v>-1E-3</v>
          </cell>
          <cell r="BR734">
            <v>-1E-3</v>
          </cell>
          <cell r="BS734">
            <v>-2E-3</v>
          </cell>
          <cell r="BT734">
            <v>-1E-3</v>
          </cell>
          <cell r="BU734">
            <v>-2E-3</v>
          </cell>
          <cell r="BV734">
            <v>-1E-3</v>
          </cell>
          <cell r="BW734">
            <v>0</v>
          </cell>
          <cell r="BX734">
            <v>0</v>
          </cell>
          <cell r="BY734">
            <v>-1E-3</v>
          </cell>
          <cell r="BZ734">
            <v>0</v>
          </cell>
          <cell r="CA734">
            <v>-1E-3</v>
          </cell>
          <cell r="CB734">
            <v>-1E-3</v>
          </cell>
          <cell r="CC734">
            <v>-2E-3</v>
          </cell>
          <cell r="CD734">
            <v>-2E-3</v>
          </cell>
          <cell r="CE734">
            <v>-1E-3</v>
          </cell>
          <cell r="CF734">
            <v>-2E-3</v>
          </cell>
          <cell r="CG734">
            <v>-1E-3</v>
          </cell>
          <cell r="CH734">
            <v>-1E-3</v>
          </cell>
          <cell r="CI734">
            <v>1E-3</v>
          </cell>
          <cell r="CJ734">
            <v>-1E-3</v>
          </cell>
          <cell r="CK734">
            <v>-1E-3</v>
          </cell>
          <cell r="CL734">
            <v>0</v>
          </cell>
          <cell r="CM734">
            <v>0</v>
          </cell>
          <cell r="CN734">
            <v>-1E-3</v>
          </cell>
          <cell r="CO734">
            <v>-2E-3</v>
          </cell>
          <cell r="CP734">
            <v>-2E-3</v>
          </cell>
          <cell r="CQ734">
            <v>-1E-3</v>
          </cell>
          <cell r="CR734">
            <v>-1E-3</v>
          </cell>
          <cell r="CS734">
            <v>-2E-3</v>
          </cell>
          <cell r="CT734">
            <v>-1E-3</v>
          </cell>
          <cell r="CU734">
            <v>-1E-3</v>
          </cell>
          <cell r="CV734">
            <v>-1E-3</v>
          </cell>
          <cell r="CW734">
            <v>-1E-3</v>
          </cell>
          <cell r="CX734">
            <v>-1E-3</v>
          </cell>
          <cell r="CY734">
            <v>0</v>
          </cell>
          <cell r="CZ734">
            <v>0</v>
          </cell>
          <cell r="DA734">
            <v>-1E-3</v>
          </cell>
          <cell r="DB734">
            <v>-2E-3</v>
          </cell>
          <cell r="DC734">
            <v>-2E-3</v>
          </cell>
          <cell r="DD734">
            <v>-1E-3</v>
          </cell>
          <cell r="DE734">
            <v>-1E-3</v>
          </cell>
          <cell r="DF734">
            <v>-2E-3</v>
          </cell>
          <cell r="DG734">
            <v>-2E-3</v>
          </cell>
          <cell r="DH734">
            <v>5.0000000000000001E-3</v>
          </cell>
          <cell r="DI734">
            <v>-2E-3</v>
          </cell>
          <cell r="DJ734">
            <v>-1E-3</v>
          </cell>
          <cell r="DK734">
            <v>-1E-3</v>
          </cell>
          <cell r="DL734">
            <v>-1E-3</v>
          </cell>
          <cell r="DM734">
            <v>0</v>
          </cell>
          <cell r="DN734">
            <v>-1E-3</v>
          </cell>
          <cell r="DO734">
            <v>-1E-3</v>
          </cell>
          <cell r="DP734">
            <v>-2E-3</v>
          </cell>
          <cell r="DQ734">
            <v>-2E-3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-1E-3</v>
          </cell>
          <cell r="BS737">
            <v>-1E-3</v>
          </cell>
          <cell r="BT737">
            <v>-2E-3</v>
          </cell>
          <cell r="BU737">
            <v>-1E-3</v>
          </cell>
          <cell r="BV737">
            <v>-1E-3</v>
          </cell>
          <cell r="BW737">
            <v>-2E-3</v>
          </cell>
          <cell r="BX737">
            <v>-1E-3</v>
          </cell>
          <cell r="BY737">
            <v>-1E-3</v>
          </cell>
          <cell r="BZ737">
            <v>0</v>
          </cell>
          <cell r="CA737">
            <v>-1E-3</v>
          </cell>
          <cell r="CB737">
            <v>-1E-3</v>
          </cell>
          <cell r="CC737">
            <v>-2E-3</v>
          </cell>
          <cell r="CD737">
            <v>-2E-3</v>
          </cell>
          <cell r="CE737">
            <v>-1E-3</v>
          </cell>
          <cell r="CF737">
            <v>-1E-3</v>
          </cell>
          <cell r="CG737">
            <v>-2E-3</v>
          </cell>
          <cell r="CH737">
            <v>-1E-3</v>
          </cell>
          <cell r="CI737">
            <v>1E-3</v>
          </cell>
          <cell r="CJ737">
            <v>-1E-3</v>
          </cell>
          <cell r="CK737">
            <v>-1E-3</v>
          </cell>
          <cell r="CL737">
            <v>0</v>
          </cell>
          <cell r="CM737">
            <v>0</v>
          </cell>
          <cell r="CN737">
            <v>-1E-3</v>
          </cell>
          <cell r="CO737">
            <v>-2E-3</v>
          </cell>
          <cell r="CP737">
            <v>-2E-3</v>
          </cell>
          <cell r="CQ737">
            <v>-2E-3</v>
          </cell>
          <cell r="CR737">
            <v>-1E-3</v>
          </cell>
          <cell r="CS737">
            <v>-1E-3</v>
          </cell>
          <cell r="CT737">
            <v>-2E-3</v>
          </cell>
          <cell r="CU737">
            <v>-1E-3</v>
          </cell>
          <cell r="CV737">
            <v>-1E-3</v>
          </cell>
          <cell r="CW737">
            <v>-2E-3</v>
          </cell>
          <cell r="CX737">
            <v>-2E-3</v>
          </cell>
          <cell r="CY737">
            <v>-1E-3</v>
          </cell>
          <cell r="CZ737">
            <v>-1E-3</v>
          </cell>
          <cell r="DA737">
            <v>-1E-3</v>
          </cell>
          <cell r="DB737">
            <v>-2E-3</v>
          </cell>
          <cell r="DC737">
            <v>-1E-3</v>
          </cell>
          <cell r="DD737">
            <v>-2E-3</v>
          </cell>
          <cell r="DE737">
            <v>-1E-3</v>
          </cell>
          <cell r="DF737">
            <v>-1E-3</v>
          </cell>
          <cell r="DG737">
            <v>-2E-3</v>
          </cell>
          <cell r="DH737">
            <v>2E-3</v>
          </cell>
          <cell r="DI737">
            <v>-1E-3</v>
          </cell>
          <cell r="DJ737">
            <v>-2E-3</v>
          </cell>
          <cell r="DK737">
            <v>-1E-3</v>
          </cell>
          <cell r="DL737">
            <v>-1E-3</v>
          </cell>
          <cell r="DM737">
            <v>0</v>
          </cell>
          <cell r="DN737">
            <v>-1E-3</v>
          </cell>
          <cell r="DO737">
            <v>-2E-3</v>
          </cell>
          <cell r="DP737">
            <v>-2E-3</v>
          </cell>
          <cell r="DQ737">
            <v>-2E-3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4"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0</v>
          </cell>
          <cell r="DH844">
            <v>0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</row>
        <row r="845">
          <cell r="F845">
            <v>8.5699432227634986E-3</v>
          </cell>
          <cell r="G845">
            <v>2.2711415609741437E-2</v>
          </cell>
          <cell r="H845">
            <v>1.4885567568178715E-2</v>
          </cell>
          <cell r="I845">
            <v>-1.2367901680537585E-2</v>
          </cell>
          <cell r="J845">
            <v>2.3159024096898406E-2</v>
          </cell>
          <cell r="K845">
            <v>-5.3946348858751492E-2</v>
          </cell>
          <cell r="L845">
            <v>7.0309613495638246E-2</v>
          </cell>
          <cell r="M845">
            <v>2.1299803416141572E-2</v>
          </cell>
          <cell r="N845">
            <v>-1.3818564813249168E-2</v>
          </cell>
          <cell r="O845">
            <v>1.2473970144117885E-2</v>
          </cell>
          <cell r="P845">
            <v>2.0726365600793883E-2</v>
          </cell>
          <cell r="Q845">
            <v>1.2218184896415352E-2</v>
          </cell>
          <cell r="R845">
            <v>1.9937202306259394E-2</v>
          </cell>
          <cell r="S845">
            <v>6.3341089519006744E-3</v>
          </cell>
          <cell r="T845">
            <v>8.8919114021379642E-3</v>
          </cell>
          <cell r="U845">
            <v>1.2159174653508131E-2</v>
          </cell>
          <cell r="V845">
            <v>1.0376205303003871E-2</v>
          </cell>
          <cell r="W845">
            <v>2.6218966162026902E-2</v>
          </cell>
          <cell r="X845">
            <v>2.4050593303421408E-2</v>
          </cell>
          <cell r="Y845">
            <v>5.9913507301658342E-2</v>
          </cell>
          <cell r="Z845">
            <v>4.5564436174288403E-2</v>
          </cell>
          <cell r="AA845">
            <v>-2.6020976835638976E-3</v>
          </cell>
          <cell r="AB845">
            <v>2.7401823039596707E-4</v>
          </cell>
          <cell r="AC845">
            <v>2.4550145714457017E-2</v>
          </cell>
          <cell r="AD845">
            <v>2.3515458161718072E-2</v>
          </cell>
          <cell r="AE845">
            <v>1.2577606488932247E-2</v>
          </cell>
          <cell r="AF845">
            <v>1.8385168169849919E-2</v>
          </cell>
          <cell r="AG845">
            <v>3.5915840644857866E-2</v>
          </cell>
          <cell r="AH845">
            <v>1.3410981538971356E-2</v>
          </cell>
          <cell r="AI845">
            <v>6.215297619931448E-4</v>
          </cell>
          <cell r="AJ845">
            <v>2.730712326014384E-2</v>
          </cell>
          <cell r="AK845">
            <v>2.3208654313542354E-2</v>
          </cell>
          <cell r="AL845">
            <v>-4.9438331484616072E-2</v>
          </cell>
          <cell r="AM845">
            <v>2.1213923549531444E-2</v>
          </cell>
          <cell r="AN845">
            <v>1.9405027666365982E-2</v>
          </cell>
          <cell r="AO845">
            <v>5.8072568374498701E-3</v>
          </cell>
          <cell r="AP845">
            <v>1.5631933632228368E-2</v>
          </cell>
          <cell r="AQ845">
            <v>1.9462169976861787E-2</v>
          </cell>
          <cell r="AR845">
            <v>2.0370135725784166E-2</v>
          </cell>
          <cell r="AS845">
            <v>1.2654187910040804E-2</v>
          </cell>
          <cell r="AT845">
            <v>3.3750199786144464E-2</v>
          </cell>
          <cell r="AU845">
            <v>1.3736256137196534E-2</v>
          </cell>
          <cell r="AV845">
            <v>-1.2983467668163939E-3</v>
          </cell>
          <cell r="AW845">
            <v>1.5470866749851098E-2</v>
          </cell>
          <cell r="AX845">
            <v>4.4625556086884899E-2</v>
          </cell>
          <cell r="AY845">
            <v>2.1147437724586382E-2</v>
          </cell>
          <cell r="AZ845">
            <v>3.3975098083459443E-2</v>
          </cell>
          <cell r="BA845">
            <v>1.9399307987214343E-2</v>
          </cell>
          <cell r="BB845">
            <v>-5.8165263564617931E-3</v>
          </cell>
          <cell r="BC845">
            <v>3.1422250111109662E-2</v>
          </cell>
          <cell r="BD845">
            <v>2.5375341256165029E-2</v>
          </cell>
          <cell r="BE845">
            <v>1.5295018869124988E-2</v>
          </cell>
          <cell r="BF845">
            <v>1.6499669296422326E-2</v>
          </cell>
          <cell r="BG845">
            <v>3.7896426346005541E-2</v>
          </cell>
          <cell r="BH845">
            <v>1.2721775992925899E-2</v>
          </cell>
          <cell r="BI845">
            <v>1.6630885047767663E-2</v>
          </cell>
          <cell r="BJ845">
            <v>2.5902005818057461E-2</v>
          </cell>
          <cell r="BK845">
            <v>9.5888837561943774E-3</v>
          </cell>
          <cell r="BL845">
            <v>-1.2023481231281608E-2</v>
          </cell>
          <cell r="BM845">
            <v>4.0303423586408371E-2</v>
          </cell>
          <cell r="BN845">
            <v>9.6573046116503747E-3</v>
          </cell>
          <cell r="BO845">
            <v>-1.9358092623363632E-2</v>
          </cell>
          <cell r="BP845">
            <v>1.5838776496977403E-2</v>
          </cell>
          <cell r="BQ845">
            <v>2.9882649331611333E-2</v>
          </cell>
          <cell r="BR845">
            <v>2.6936189588042225E-2</v>
          </cell>
          <cell r="BS845">
            <v>3.1221340167085998E-2</v>
          </cell>
          <cell r="BT845">
            <v>2.1885603835237077E-2</v>
          </cell>
          <cell r="BU845">
            <v>2.9898500624376823E-3</v>
          </cell>
          <cell r="BV845">
            <v>1.156225792496457E-2</v>
          </cell>
          <cell r="BW845">
            <v>5.1422293761120841E-2</v>
          </cell>
          <cell r="BX845">
            <v>4.4932974018763616E-2</v>
          </cell>
          <cell r="BY845">
            <v>4.6807183424725451E-2</v>
          </cell>
          <cell r="BZ845">
            <v>3.8610386486979564E-2</v>
          </cell>
          <cell r="CA845">
            <v>1.5081197823050729E-2</v>
          </cell>
          <cell r="CB845">
            <v>1.8920168872384124E-2</v>
          </cell>
          <cell r="CC845">
            <v>4.8762592448525766E-3</v>
          </cell>
          <cell r="CD845">
            <v>3.4924759434872499E-2</v>
          </cell>
          <cell r="CE845">
            <v>1.69561735455801E-2</v>
          </cell>
          <cell r="CF845">
            <v>1.4758532435717342E-2</v>
          </cell>
          <cell r="CG845">
            <v>1.4448377312394456E-2</v>
          </cell>
          <cell r="CH845">
            <v>2.0091990751080147E-2</v>
          </cell>
          <cell r="CI845">
            <v>-3.3840120321624312E-2</v>
          </cell>
          <cell r="CJ845">
            <v>3.0441098212939721E-2</v>
          </cell>
          <cell r="CK845">
            <v>1.6275322494720967E-3</v>
          </cell>
          <cell r="CL845">
            <v>-4.3512487029317981E-4</v>
          </cell>
          <cell r="CM845">
            <v>3.9333424287015362E-2</v>
          </cell>
          <cell r="CN845">
            <v>3.7256172975361324E-2</v>
          </cell>
          <cell r="CO845">
            <v>2.2047071493183523E-2</v>
          </cell>
          <cell r="CP845">
            <v>1.8145982290619145E-2</v>
          </cell>
          <cell r="CQ845">
            <v>3.9599145730960572E-2</v>
          </cell>
          <cell r="CR845">
            <v>2.5553909403775776E-2</v>
          </cell>
          <cell r="CS845">
            <v>1.7495643078774492E-2</v>
          </cell>
          <cell r="CT845">
            <v>2.3005533534785627E-2</v>
          </cell>
          <cell r="CU845">
            <v>1.4938337910397337E-2</v>
          </cell>
          <cell r="CV845">
            <v>1.1699014313037992E-3</v>
          </cell>
          <cell r="CW845">
            <v>3.2132768297820746E-2</v>
          </cell>
          <cell r="CX845">
            <v>1.5141924839689125E-2</v>
          </cell>
          <cell r="CY845">
            <v>3.273793503854705E-2</v>
          </cell>
          <cell r="CZ845">
            <v>4.2130190503520737E-2</v>
          </cell>
          <cell r="DA845">
            <v>4.3146486472338097E-2</v>
          </cell>
          <cell r="DB845">
            <v>2.0651968867895221E-2</v>
          </cell>
          <cell r="DC845">
            <v>3.0063556884307729E-2</v>
          </cell>
          <cell r="DD845">
            <v>3.403266598586896E-2</v>
          </cell>
          <cell r="DE845">
            <v>2.9547665456448158E-2</v>
          </cell>
          <cell r="DF845">
            <v>1.9783257321662973E-2</v>
          </cell>
          <cell r="DG845">
            <v>3.5960353666126821E-3</v>
          </cell>
          <cell r="DH845">
            <v>0.11490012501054991</v>
          </cell>
          <cell r="DI845">
            <v>3.2906995315286736E-2</v>
          </cell>
          <cell r="DJ845">
            <v>3.228041628099021E-2</v>
          </cell>
          <cell r="DK845">
            <v>-2.7570719981781622E-2</v>
          </cell>
          <cell r="DL845">
            <v>1.3882300305397166E-2</v>
          </cell>
          <cell r="DM845">
            <v>5.5053926820065158E-2</v>
          </cell>
          <cell r="DN845">
            <v>4.2969541533977917E-2</v>
          </cell>
          <cell r="DO845">
            <v>1.8740172530904431E-2</v>
          </cell>
          <cell r="DP845">
            <v>3.6909700960862324E-2</v>
          </cell>
          <cell r="DQ845">
            <v>1.1120234012828689E-2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0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0</v>
          </cell>
          <cell r="CD846">
            <v>0</v>
          </cell>
          <cell r="CE846">
            <v>0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0</v>
          </cell>
          <cell r="CK846">
            <v>0</v>
          </cell>
          <cell r="CL846">
            <v>0</v>
          </cell>
          <cell r="CM846">
            <v>0</v>
          </cell>
          <cell r="CN846">
            <v>0</v>
          </cell>
          <cell r="CO846">
            <v>0</v>
          </cell>
          <cell r="CP846">
            <v>0</v>
          </cell>
          <cell r="CQ846">
            <v>0</v>
          </cell>
          <cell r="CR846">
            <v>0</v>
          </cell>
          <cell r="CS846">
            <v>0</v>
          </cell>
          <cell r="CT846">
            <v>0</v>
          </cell>
          <cell r="CU846">
            <v>0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  <cell r="DF846">
            <v>0</v>
          </cell>
          <cell r="DG846">
            <v>0</v>
          </cell>
          <cell r="DH846">
            <v>0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9.1230938040354204E-3</v>
          </cell>
          <cell r="G849">
            <v>-3.894481711309794E-3</v>
          </cell>
          <cell r="H849">
            <v>5.8416847634674696E-3</v>
          </cell>
          <cell r="I849">
            <v>-1.895862282235683E-2</v>
          </cell>
          <cell r="J849">
            <v>-3.5881667097349634E-2</v>
          </cell>
          <cell r="K849">
            <v>-2.465912654689717E-2</v>
          </cell>
          <cell r="L849">
            <v>7.1981733747410459E-2</v>
          </cell>
          <cell r="M849">
            <v>3.8173945485226568E-2</v>
          </cell>
          <cell r="N849">
            <v>6.050161294428591E-3</v>
          </cell>
          <cell r="O849">
            <v>2.5469112072400435E-3</v>
          </cell>
          <cell r="P849">
            <v>3.5621406034280767E-3</v>
          </cell>
          <cell r="Q849">
            <v>1.4419871029510034E-2</v>
          </cell>
          <cell r="R849">
            <v>7.4208387194225622E-3</v>
          </cell>
          <cell r="S849">
            <v>5.0614512431153003E-3</v>
          </cell>
          <cell r="T849">
            <v>1.652417507248316E-3</v>
          </cell>
          <cell r="U849">
            <v>1.5919791134351158E-2</v>
          </cell>
          <cell r="V849">
            <v>-7.2426403222038971E-3</v>
          </cell>
          <cell r="W849">
            <v>-2.9416965263724393E-2</v>
          </cell>
          <cell r="X849">
            <v>-2.4745315438355675E-2</v>
          </cell>
          <cell r="Y849">
            <v>3.6179835385745207E-2</v>
          </cell>
          <cell r="Z849">
            <v>5.2269038325633232E-2</v>
          </cell>
          <cell r="AA849">
            <v>1.2966267786758578E-2</v>
          </cell>
          <cell r="AB849">
            <v>9.9818200833681203E-3</v>
          </cell>
          <cell r="AC849">
            <v>1.3673561437073545E-2</v>
          </cell>
          <cell r="AD849">
            <v>2.7508027541003344E-3</v>
          </cell>
          <cell r="AE849">
            <v>-1.7057103598823176E-3</v>
          </cell>
          <cell r="AF849">
            <v>-6.2540496805638668E-3</v>
          </cell>
          <cell r="AG849">
            <v>-4.8936120124167815E-3</v>
          </cell>
          <cell r="AH849">
            <v>-6.1299827791962969E-3</v>
          </cell>
          <cell r="AI849">
            <v>-1.7764998493301931E-2</v>
          </cell>
          <cell r="AJ849">
            <v>-3.1584312696686823E-2</v>
          </cell>
          <cell r="AK849">
            <v>-2.9077583092007586E-2</v>
          </cell>
          <cell r="AL849">
            <v>4.1076581457410555E-2</v>
          </cell>
          <cell r="AM849">
            <v>5.7493558163599801E-2</v>
          </cell>
          <cell r="AN849">
            <v>1.0155801248416196E-2</v>
          </cell>
          <cell r="AO849">
            <v>-1.110901489431626E-2</v>
          </cell>
          <cell r="AP849">
            <v>6.2990679828658358E-3</v>
          </cell>
          <cell r="AQ849">
            <v>-2.8679979522429733E-2</v>
          </cell>
          <cell r="AR849">
            <v>-1.1302565259292408E-3</v>
          </cell>
          <cell r="AS849">
            <v>-3.6014263569086324E-3</v>
          </cell>
          <cell r="AT849">
            <v>2.2178388360373447E-2</v>
          </cell>
          <cell r="AU849">
            <v>-5.8463573983473793E-3</v>
          </cell>
          <cell r="AV849">
            <v>-2.6449144633897248E-2</v>
          </cell>
          <cell r="AW849">
            <v>-3.1168307863101319E-2</v>
          </cell>
          <cell r="AX849">
            <v>-2.0045512489293316E-2</v>
          </cell>
          <cell r="AY849">
            <v>2.1252870633237109E-2</v>
          </cell>
          <cell r="AZ849">
            <v>5.6338612837215862E-2</v>
          </cell>
          <cell r="BA849">
            <v>6.9166174299866157E-3</v>
          </cell>
          <cell r="BB849">
            <v>-5.7153337662363413E-3</v>
          </cell>
          <cell r="BC849">
            <v>2.2487923184826286E-3</v>
          </cell>
          <cell r="BD849">
            <v>-2.9672277382665868E-2</v>
          </cell>
          <cell r="BE849">
            <v>4.6022835683885432E-3</v>
          </cell>
          <cell r="BF849">
            <v>-1.3527754935687142E-2</v>
          </cell>
          <cell r="BG849">
            <v>-9.5139969842250594E-3</v>
          </cell>
          <cell r="BH849">
            <v>-2.4167746028069814E-3</v>
          </cell>
          <cell r="BI849">
            <v>1.1595183683716925E-2</v>
          </cell>
          <cell r="BJ849">
            <v>-3.6993849066600859E-2</v>
          </cell>
          <cell r="BK849">
            <v>2.2178736283994027E-2</v>
          </cell>
          <cell r="BL849">
            <v>2.1887074044350641E-2</v>
          </cell>
          <cell r="BM849">
            <v>4.8912977278213532E-2</v>
          </cell>
          <cell r="BN849">
            <v>1.3014231717917824E-2</v>
          </cell>
          <cell r="BO849">
            <v>7.5260120016586995E-3</v>
          </cell>
          <cell r="BP849">
            <v>5.3236261594484802E-3</v>
          </cell>
          <cell r="BQ849">
            <v>-1.2758062759338884E-2</v>
          </cell>
          <cell r="BR849">
            <v>4.6569127899083185E-3</v>
          </cell>
          <cell r="BS849">
            <v>-1.69980362369202E-2</v>
          </cell>
          <cell r="BT849">
            <v>6.4452736395921306E-3</v>
          </cell>
          <cell r="BU849">
            <v>1.0635046449607444E-2</v>
          </cell>
          <cell r="BV849">
            <v>2.5868668785541615E-2</v>
          </cell>
          <cell r="BW849">
            <v>-3.1718179844276051E-2</v>
          </cell>
          <cell r="BX849">
            <v>-2.8705430525093334E-3</v>
          </cell>
          <cell r="BY849">
            <v>1.9594032958252683E-2</v>
          </cell>
          <cell r="BZ849">
            <v>5.5107330238513441E-2</v>
          </cell>
          <cell r="CA849">
            <v>1.1929685499758591E-2</v>
          </cell>
          <cell r="CB849">
            <v>1.5337935173107553E-3</v>
          </cell>
          <cell r="CC849">
            <v>2.5282059391187772E-2</v>
          </cell>
          <cell r="CD849">
            <v>-4.8926177867201659E-2</v>
          </cell>
          <cell r="CE849">
            <v>-1.1542769401557962E-3</v>
          </cell>
          <cell r="CF849">
            <v>-2.7522878082578472E-2</v>
          </cell>
          <cell r="CG849">
            <v>7.603031504210378E-3</v>
          </cell>
          <cell r="CH849">
            <v>2.3515577380806008E-4</v>
          </cell>
          <cell r="CI849">
            <v>-7.8690980312501324E-3</v>
          </cell>
          <cell r="CJ849">
            <v>-2.7802830371427945E-2</v>
          </cell>
          <cell r="CK849">
            <v>-7.7995853130801152E-3</v>
          </cell>
          <cell r="CL849">
            <v>3.2979815807586021E-2</v>
          </cell>
          <cell r="CM849">
            <v>5.3747535669245394E-2</v>
          </cell>
          <cell r="CN849">
            <v>1.1759125450701902E-2</v>
          </cell>
          <cell r="CO849">
            <v>3.3236098857756247E-3</v>
          </cell>
          <cell r="CP849">
            <v>9.9292325539934723E-3</v>
          </cell>
          <cell r="CQ849">
            <v>-6.243443812882532E-2</v>
          </cell>
          <cell r="CR849">
            <v>5.8138821283222342E-3</v>
          </cell>
          <cell r="CS849">
            <v>-1.6566924377002579E-2</v>
          </cell>
          <cell r="CT849">
            <v>4.0460563754884049E-2</v>
          </cell>
          <cell r="CU849">
            <v>4.9841767875591358E-3</v>
          </cell>
          <cell r="CV849">
            <v>-4.0215566664087987E-3</v>
          </cell>
          <cell r="CW849">
            <v>-2.6739393330544203E-2</v>
          </cell>
          <cell r="CX849">
            <v>3.4584701743099799E-2</v>
          </cell>
          <cell r="CY849">
            <v>2.782946823700172E-2</v>
          </cell>
          <cell r="CZ849">
            <v>5.0569032654344426E-2</v>
          </cell>
          <cell r="DA849">
            <v>6.3617977076617649E-3</v>
          </cell>
          <cell r="DB849">
            <v>7.2068548960899648E-3</v>
          </cell>
          <cell r="DC849">
            <v>-1.7064402676112422E-3</v>
          </cell>
          <cell r="DD849">
            <v>-5.3195695599207227E-2</v>
          </cell>
          <cell r="DE849">
            <v>8.7113483586875873E-3</v>
          </cell>
          <cell r="DF849">
            <v>-2.1258907829071916E-2</v>
          </cell>
          <cell r="DG849">
            <v>1.6558625828942297E-2</v>
          </cell>
          <cell r="DH849">
            <v>6.9364427813113139E-2</v>
          </cell>
          <cell r="DI849">
            <v>-1.6056952915157297E-2</v>
          </cell>
          <cell r="DJ849">
            <v>-2.0456745207177107E-2</v>
          </cell>
          <cell r="DK849">
            <v>4.6724587702811959E-2</v>
          </cell>
          <cell r="DL849">
            <v>5.5582776997269434E-3</v>
          </cell>
          <cell r="DM849">
            <v>3.9284391525121976E-2</v>
          </cell>
          <cell r="DN849">
            <v>5.4302325380390926E-3</v>
          </cell>
          <cell r="DO849">
            <v>-7.6252503183553699E-3</v>
          </cell>
          <cell r="DP849">
            <v>1.2343486321583441E-2</v>
          </cell>
          <cell r="DQ849">
            <v>-2.5329992855382955E-2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5.9720980017345937E-2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5.9720980017345937E-2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5.9720980003476143E-2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J875" t="str">
            <v>Mills / kWh</v>
          </cell>
          <cell r="W875" t="str">
            <v>Mills / kWh</v>
          </cell>
          <cell r="AJ875" t="str">
            <v>Mills / kWh</v>
          </cell>
          <cell r="AW875" t="str">
            <v>Mills / kWh</v>
          </cell>
          <cell r="BJ875" t="str">
            <v>Mills / kWh</v>
          </cell>
          <cell r="BW875" t="str">
            <v>Mills / kWh</v>
          </cell>
          <cell r="CJ875" t="str">
            <v>Mills / kWh</v>
          </cell>
          <cell r="CW875" t="str">
            <v>Mills / kWh</v>
          </cell>
          <cell r="DJ875" t="str">
            <v>Mills / kWh</v>
          </cell>
          <cell r="DW875" t="str">
            <v>Mills / kWh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901">
          <cell r="F901">
            <v>0</v>
          </cell>
          <cell r="G901">
            <v>0</v>
          </cell>
          <cell r="H901">
            <v>0.01</v>
          </cell>
          <cell r="I901">
            <v>0.01</v>
          </cell>
          <cell r="J901">
            <v>0.01</v>
          </cell>
          <cell r="K901">
            <v>0.01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0.01</v>
          </cell>
          <cell r="W901">
            <v>0.02</v>
          </cell>
          <cell r="X901">
            <v>0.02</v>
          </cell>
          <cell r="Y901">
            <v>0</v>
          </cell>
          <cell r="Z901">
            <v>0.01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0.01</v>
          </cell>
          <cell r="AI901">
            <v>0</v>
          </cell>
          <cell r="AJ901">
            <v>-0.01</v>
          </cell>
          <cell r="AK901">
            <v>0</v>
          </cell>
          <cell r="AL901">
            <v>0</v>
          </cell>
          <cell r="AM901">
            <v>0.01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0.01</v>
          </cell>
          <cell r="AV901">
            <v>0</v>
          </cell>
          <cell r="AW901">
            <v>0</v>
          </cell>
          <cell r="AX901">
            <v>0.01</v>
          </cell>
          <cell r="AY901">
            <v>0</v>
          </cell>
          <cell r="AZ901">
            <v>0.01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0.01</v>
          </cell>
          <cell r="BI901">
            <v>0</v>
          </cell>
          <cell r="BJ901">
            <v>0</v>
          </cell>
          <cell r="BK901">
            <v>0.01</v>
          </cell>
          <cell r="BL901">
            <v>0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0.01</v>
          </cell>
          <cell r="BX901">
            <v>0.01</v>
          </cell>
          <cell r="BY901">
            <v>0</v>
          </cell>
          <cell r="BZ901">
            <v>0.02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0.01</v>
          </cell>
          <cell r="CK901">
            <v>0.01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0.01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0.01</v>
          </cell>
          <cell r="DK901">
            <v>0.01</v>
          </cell>
          <cell r="DL901">
            <v>-0.01</v>
          </cell>
          <cell r="DM901">
            <v>0.01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0.02</v>
          </cell>
          <cell r="G902">
            <v>0.01</v>
          </cell>
          <cell r="H902">
            <v>0.02</v>
          </cell>
          <cell r="I902">
            <v>0.01</v>
          </cell>
          <cell r="J902">
            <v>0</v>
          </cell>
          <cell r="K902">
            <v>0</v>
          </cell>
          <cell r="L902">
            <v>0</v>
          </cell>
          <cell r="M902">
            <v>0.01</v>
          </cell>
          <cell r="N902">
            <v>0.01</v>
          </cell>
          <cell r="O902">
            <v>0.01</v>
          </cell>
          <cell r="P902">
            <v>0.01</v>
          </cell>
          <cell r="Q902">
            <v>0.01</v>
          </cell>
          <cell r="R902">
            <v>0.01</v>
          </cell>
          <cell r="S902">
            <v>0</v>
          </cell>
          <cell r="T902">
            <v>0.01</v>
          </cell>
          <cell r="U902">
            <v>0</v>
          </cell>
          <cell r="V902">
            <v>0.01</v>
          </cell>
          <cell r="W902">
            <v>0.02</v>
          </cell>
          <cell r="X902">
            <v>0.01</v>
          </cell>
          <cell r="Y902">
            <v>0.02</v>
          </cell>
          <cell r="Z902">
            <v>0.01</v>
          </cell>
          <cell r="AA902">
            <v>0.01</v>
          </cell>
          <cell r="AB902">
            <v>-0.01</v>
          </cell>
          <cell r="AC902">
            <v>0.01</v>
          </cell>
          <cell r="AD902">
            <v>0.02</v>
          </cell>
          <cell r="AE902">
            <v>0.01</v>
          </cell>
          <cell r="AF902">
            <v>0.01</v>
          </cell>
          <cell r="AG902">
            <v>0.02</v>
          </cell>
          <cell r="AH902">
            <v>0.01</v>
          </cell>
          <cell r="AI902">
            <v>0.01</v>
          </cell>
          <cell r="AJ902">
            <v>0.01</v>
          </cell>
          <cell r="AK902">
            <v>0</v>
          </cell>
          <cell r="AL902">
            <v>0.03</v>
          </cell>
          <cell r="AM902">
            <v>0.01</v>
          </cell>
          <cell r="AN902">
            <v>0.01</v>
          </cell>
          <cell r="AO902">
            <v>0.01</v>
          </cell>
          <cell r="AP902">
            <v>0.01</v>
          </cell>
          <cell r="AQ902">
            <v>0.01</v>
          </cell>
          <cell r="AR902">
            <v>0.01</v>
          </cell>
          <cell r="AS902">
            <v>0.01</v>
          </cell>
          <cell r="AT902">
            <v>0.03</v>
          </cell>
          <cell r="AU902">
            <v>0.01</v>
          </cell>
          <cell r="AV902">
            <v>0.01</v>
          </cell>
          <cell r="AW902">
            <v>0.01</v>
          </cell>
          <cell r="AX902">
            <v>0</v>
          </cell>
          <cell r="AY902">
            <v>0.02</v>
          </cell>
          <cell r="AZ902">
            <v>0.02</v>
          </cell>
          <cell r="BA902">
            <v>0.02</v>
          </cell>
          <cell r="BB902">
            <v>0.01</v>
          </cell>
          <cell r="BC902">
            <v>0.01</v>
          </cell>
          <cell r="BD902">
            <v>0.01</v>
          </cell>
          <cell r="BE902">
            <v>0.01</v>
          </cell>
          <cell r="BF902">
            <v>0.01</v>
          </cell>
          <cell r="BG902">
            <v>0.02</v>
          </cell>
          <cell r="BH902">
            <v>0.02</v>
          </cell>
          <cell r="BI902">
            <v>0.01</v>
          </cell>
          <cell r="BJ902">
            <v>0.01</v>
          </cell>
          <cell r="BK902">
            <v>0.01</v>
          </cell>
          <cell r="BL902">
            <v>0</v>
          </cell>
          <cell r="BM902">
            <v>0.01</v>
          </cell>
          <cell r="BN902">
            <v>0.02</v>
          </cell>
          <cell r="BO902">
            <v>0</v>
          </cell>
          <cell r="BP902">
            <v>0.01</v>
          </cell>
          <cell r="BQ902">
            <v>0.01</v>
          </cell>
          <cell r="BR902">
            <v>0.01</v>
          </cell>
          <cell r="BS902">
            <v>0.02</v>
          </cell>
          <cell r="BT902">
            <v>0.02</v>
          </cell>
          <cell r="BU902">
            <v>0</v>
          </cell>
          <cell r="BV902">
            <v>0.01</v>
          </cell>
          <cell r="BW902">
            <v>0.01</v>
          </cell>
          <cell r="BX902">
            <v>0</v>
          </cell>
          <cell r="BY902">
            <v>0</v>
          </cell>
          <cell r="BZ902">
            <v>0.02</v>
          </cell>
          <cell r="CA902">
            <v>0.01</v>
          </cell>
          <cell r="CB902">
            <v>0.01</v>
          </cell>
          <cell r="CC902">
            <v>0.01</v>
          </cell>
          <cell r="CD902">
            <v>0.01</v>
          </cell>
          <cell r="CE902">
            <v>0.01</v>
          </cell>
          <cell r="CF902">
            <v>0.02</v>
          </cell>
          <cell r="CG902">
            <v>0.02</v>
          </cell>
          <cell r="CH902">
            <v>0</v>
          </cell>
          <cell r="CI902">
            <v>0.01</v>
          </cell>
          <cell r="CJ902">
            <v>0.01</v>
          </cell>
          <cell r="CK902">
            <v>0</v>
          </cell>
          <cell r="CL902">
            <v>-0.01</v>
          </cell>
          <cell r="CM902">
            <v>0.01</v>
          </cell>
          <cell r="CN902">
            <v>0</v>
          </cell>
          <cell r="CO902">
            <v>0.01</v>
          </cell>
          <cell r="CP902">
            <v>0.01</v>
          </cell>
          <cell r="CQ902">
            <v>0.02</v>
          </cell>
          <cell r="CR902">
            <v>0.01</v>
          </cell>
          <cell r="CS902">
            <v>0.02</v>
          </cell>
          <cell r="CT902">
            <v>0.02</v>
          </cell>
          <cell r="CU902">
            <v>0.01</v>
          </cell>
          <cell r="CV902">
            <v>0.01</v>
          </cell>
          <cell r="CW902">
            <v>0.01</v>
          </cell>
          <cell r="CX902">
            <v>0.01</v>
          </cell>
          <cell r="CY902">
            <v>0</v>
          </cell>
          <cell r="CZ902">
            <v>0.02</v>
          </cell>
          <cell r="DA902">
            <v>0</v>
          </cell>
          <cell r="DB902">
            <v>0.01</v>
          </cell>
          <cell r="DC902">
            <v>0.01</v>
          </cell>
          <cell r="DD902">
            <v>0.02</v>
          </cell>
          <cell r="DE902">
            <v>0.01</v>
          </cell>
          <cell r="DF902">
            <v>0.03</v>
          </cell>
          <cell r="DG902">
            <v>0.02</v>
          </cell>
          <cell r="DH902">
            <v>-0.06</v>
          </cell>
          <cell r="DI902">
            <v>0</v>
          </cell>
          <cell r="DJ902">
            <v>0.01</v>
          </cell>
          <cell r="DK902">
            <v>0.01</v>
          </cell>
          <cell r="DL902">
            <v>0.01</v>
          </cell>
          <cell r="DM902">
            <v>0.01</v>
          </cell>
          <cell r="DN902">
            <v>0.02</v>
          </cell>
          <cell r="DO902">
            <v>0.01</v>
          </cell>
          <cell r="DP902">
            <v>0.01</v>
          </cell>
          <cell r="DQ902">
            <v>0.01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-0.03</v>
          </cell>
          <cell r="I903">
            <v>-0.02</v>
          </cell>
          <cell r="J903">
            <v>-0.03</v>
          </cell>
          <cell r="K903">
            <v>-0.02</v>
          </cell>
          <cell r="L903">
            <v>-0.02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-0.04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-0.02</v>
          </cell>
          <cell r="W903">
            <v>-0.03</v>
          </cell>
          <cell r="X903">
            <v>-0.03</v>
          </cell>
          <cell r="Y903">
            <v>0.02</v>
          </cell>
          <cell r="Z903">
            <v>-0.03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0.06</v>
          </cell>
          <cell r="AG903">
            <v>0.01</v>
          </cell>
          <cell r="AH903">
            <v>-0.01</v>
          </cell>
          <cell r="AI903">
            <v>-0.01</v>
          </cell>
          <cell r="AJ903">
            <v>-0.01</v>
          </cell>
          <cell r="AK903">
            <v>-0.01</v>
          </cell>
          <cell r="AL903">
            <v>0.02</v>
          </cell>
          <cell r="AM903">
            <v>-0.03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-0.02</v>
          </cell>
          <cell r="AW903">
            <v>-0.01</v>
          </cell>
          <cell r="AX903">
            <v>-0.03</v>
          </cell>
          <cell r="AY903">
            <v>0</v>
          </cell>
          <cell r="AZ903">
            <v>-0.02</v>
          </cell>
          <cell r="BA903">
            <v>0.01</v>
          </cell>
          <cell r="BB903">
            <v>0.01</v>
          </cell>
          <cell r="BC903">
            <v>0</v>
          </cell>
          <cell r="BD903">
            <v>0</v>
          </cell>
          <cell r="BE903">
            <v>0.01</v>
          </cell>
          <cell r="BF903">
            <v>0</v>
          </cell>
          <cell r="BG903">
            <v>-0.01</v>
          </cell>
          <cell r="BH903">
            <v>0</v>
          </cell>
          <cell r="BI903">
            <v>7.0000000000000007E-2</v>
          </cell>
          <cell r="BJ903">
            <v>-0.01</v>
          </cell>
          <cell r="BK903">
            <v>-0.05</v>
          </cell>
          <cell r="BL903">
            <v>0.02</v>
          </cell>
          <cell r="BM903">
            <v>0.02</v>
          </cell>
          <cell r="BN903">
            <v>0</v>
          </cell>
          <cell r="BO903">
            <v>0.01</v>
          </cell>
          <cell r="BP903">
            <v>0</v>
          </cell>
          <cell r="BQ903">
            <v>0.01</v>
          </cell>
          <cell r="BR903">
            <v>0</v>
          </cell>
          <cell r="BS903">
            <v>0.01</v>
          </cell>
          <cell r="BT903">
            <v>0</v>
          </cell>
          <cell r="BU903">
            <v>-0.01</v>
          </cell>
          <cell r="BV903">
            <v>-0.03</v>
          </cell>
          <cell r="BW903">
            <v>-0.03</v>
          </cell>
          <cell r="BX903">
            <v>-0.01</v>
          </cell>
          <cell r="BY903">
            <v>0.02</v>
          </cell>
          <cell r="BZ903">
            <v>0.02</v>
          </cell>
          <cell r="CA903">
            <v>0</v>
          </cell>
          <cell r="CB903">
            <v>0</v>
          </cell>
          <cell r="CC903">
            <v>0</v>
          </cell>
          <cell r="CD903">
            <v>0.01</v>
          </cell>
          <cell r="CE903">
            <v>0</v>
          </cell>
          <cell r="CF903">
            <v>-0.03</v>
          </cell>
          <cell r="CG903">
            <v>0</v>
          </cell>
          <cell r="CH903">
            <v>-0.01</v>
          </cell>
          <cell r="CI903">
            <v>0</v>
          </cell>
          <cell r="CJ903">
            <v>-0.01</v>
          </cell>
          <cell r="CK903">
            <v>-0.01</v>
          </cell>
          <cell r="CL903">
            <v>0.01</v>
          </cell>
          <cell r="CM903">
            <v>0.01</v>
          </cell>
          <cell r="CN903">
            <v>0.01</v>
          </cell>
          <cell r="CO903">
            <v>0.01</v>
          </cell>
          <cell r="CP903">
            <v>0</v>
          </cell>
          <cell r="CQ903">
            <v>0.01</v>
          </cell>
          <cell r="CR903">
            <v>0</v>
          </cell>
          <cell r="CS903">
            <v>0.01</v>
          </cell>
          <cell r="CT903">
            <v>0</v>
          </cell>
          <cell r="CU903">
            <v>0</v>
          </cell>
          <cell r="CV903">
            <v>-0.03</v>
          </cell>
          <cell r="CW903">
            <v>-0.01</v>
          </cell>
          <cell r="CX903">
            <v>-0.03</v>
          </cell>
          <cell r="CY903">
            <v>0.03</v>
          </cell>
          <cell r="CZ903">
            <v>-0.05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0.06</v>
          </cell>
          <cell r="DF903">
            <v>0</v>
          </cell>
          <cell r="DG903">
            <v>0</v>
          </cell>
          <cell r="DH903">
            <v>0.09</v>
          </cell>
          <cell r="DI903">
            <v>-0.02</v>
          </cell>
          <cell r="DJ903">
            <v>-0.04</v>
          </cell>
          <cell r="DK903">
            <v>-0.01</v>
          </cell>
          <cell r="DL903">
            <v>0.01</v>
          </cell>
          <cell r="DM903">
            <v>-0.04</v>
          </cell>
          <cell r="DN903">
            <v>0.01</v>
          </cell>
          <cell r="DO903">
            <v>0</v>
          </cell>
          <cell r="DP903">
            <v>0.01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0.01</v>
          </cell>
          <cell r="R904">
            <v>-0.01</v>
          </cell>
          <cell r="S904">
            <v>0</v>
          </cell>
          <cell r="T904">
            <v>0</v>
          </cell>
          <cell r="U904">
            <v>0</v>
          </cell>
          <cell r="V904">
            <v>0.01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-0.01</v>
          </cell>
          <cell r="AB904">
            <v>0</v>
          </cell>
          <cell r="AC904">
            <v>0</v>
          </cell>
          <cell r="AD904">
            <v>-0.01</v>
          </cell>
          <cell r="AE904">
            <v>0</v>
          </cell>
          <cell r="AF904">
            <v>0</v>
          </cell>
          <cell r="AG904">
            <v>0.01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-0.01</v>
          </cell>
          <cell r="AU904">
            <v>-0.01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0.01</v>
          </cell>
          <cell r="BA904">
            <v>-0.01</v>
          </cell>
          <cell r="BB904">
            <v>-0.01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0.01</v>
          </cell>
          <cell r="BK904">
            <v>0</v>
          </cell>
          <cell r="BL904">
            <v>-0.01</v>
          </cell>
          <cell r="BM904">
            <v>0.01</v>
          </cell>
          <cell r="BN904">
            <v>-0.01</v>
          </cell>
          <cell r="BO904">
            <v>-0.01</v>
          </cell>
          <cell r="BP904">
            <v>0.01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0.01</v>
          </cell>
          <cell r="BV904">
            <v>0.02</v>
          </cell>
          <cell r="BW904">
            <v>0</v>
          </cell>
          <cell r="BX904">
            <v>0.01</v>
          </cell>
          <cell r="BY904">
            <v>0.02</v>
          </cell>
          <cell r="BZ904">
            <v>0</v>
          </cell>
          <cell r="CA904">
            <v>-0.01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0.01</v>
          </cell>
          <cell r="CH904">
            <v>0</v>
          </cell>
          <cell r="CI904">
            <v>0</v>
          </cell>
          <cell r="CJ904">
            <v>0.01</v>
          </cell>
          <cell r="CK904">
            <v>0</v>
          </cell>
          <cell r="CL904">
            <v>-0.01</v>
          </cell>
          <cell r="CM904">
            <v>0.02</v>
          </cell>
          <cell r="CN904">
            <v>-0.02</v>
          </cell>
          <cell r="CO904">
            <v>0</v>
          </cell>
          <cell r="CP904">
            <v>0.01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0.01</v>
          </cell>
          <cell r="CW904">
            <v>0.01</v>
          </cell>
          <cell r="CX904">
            <v>0</v>
          </cell>
          <cell r="CY904">
            <v>0</v>
          </cell>
          <cell r="CZ904">
            <v>0.01</v>
          </cell>
          <cell r="DA904">
            <v>-0.01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0.01</v>
          </cell>
          <cell r="DH904">
            <v>-0.01</v>
          </cell>
          <cell r="DI904">
            <v>0.01</v>
          </cell>
          <cell r="DJ904">
            <v>0</v>
          </cell>
          <cell r="DK904">
            <v>0.01</v>
          </cell>
          <cell r="DL904">
            <v>-0.01</v>
          </cell>
          <cell r="DM904">
            <v>0</v>
          </cell>
          <cell r="DN904">
            <v>-0.01</v>
          </cell>
          <cell r="DO904">
            <v>-0.01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-0.01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-0.01</v>
          </cell>
          <cell r="Q905">
            <v>0.01</v>
          </cell>
          <cell r="R905">
            <v>0</v>
          </cell>
          <cell r="S905">
            <v>0</v>
          </cell>
          <cell r="T905">
            <v>0.01</v>
          </cell>
          <cell r="U905">
            <v>0.01</v>
          </cell>
          <cell r="V905">
            <v>0</v>
          </cell>
          <cell r="W905">
            <v>-0.01</v>
          </cell>
          <cell r="X905">
            <v>0</v>
          </cell>
          <cell r="Y905">
            <v>0.01</v>
          </cell>
          <cell r="Z905">
            <v>0.03</v>
          </cell>
          <cell r="AA905">
            <v>-0.02</v>
          </cell>
          <cell r="AB905">
            <v>0.01</v>
          </cell>
          <cell r="AC905">
            <v>-0.01</v>
          </cell>
          <cell r="AD905">
            <v>-0.02</v>
          </cell>
          <cell r="AE905">
            <v>0</v>
          </cell>
          <cell r="AF905">
            <v>0</v>
          </cell>
          <cell r="AG905">
            <v>0</v>
          </cell>
          <cell r="AH905">
            <v>-0.01</v>
          </cell>
          <cell r="AI905">
            <v>0</v>
          </cell>
          <cell r="AJ905">
            <v>0.02</v>
          </cell>
          <cell r="AK905">
            <v>0</v>
          </cell>
          <cell r="AL905">
            <v>0.01</v>
          </cell>
          <cell r="AM905">
            <v>-0.01</v>
          </cell>
          <cell r="AN905">
            <v>0</v>
          </cell>
          <cell r="AO905">
            <v>-0.01</v>
          </cell>
          <cell r="AP905">
            <v>0</v>
          </cell>
          <cell r="AQ905">
            <v>-0.01</v>
          </cell>
          <cell r="AR905">
            <v>0</v>
          </cell>
          <cell r="AS905">
            <v>-0.01</v>
          </cell>
          <cell r="AT905">
            <v>0.01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-0.01</v>
          </cell>
          <cell r="AZ905">
            <v>0.02</v>
          </cell>
          <cell r="BA905">
            <v>-0.01</v>
          </cell>
          <cell r="BB905">
            <v>-0.01</v>
          </cell>
          <cell r="BC905">
            <v>-0.01</v>
          </cell>
          <cell r="BD905">
            <v>-0.01</v>
          </cell>
          <cell r="BE905">
            <v>0</v>
          </cell>
          <cell r="BF905">
            <v>0</v>
          </cell>
          <cell r="BG905">
            <v>-0.01</v>
          </cell>
          <cell r="BH905">
            <v>0</v>
          </cell>
          <cell r="BI905">
            <v>0</v>
          </cell>
          <cell r="BJ905">
            <v>-0.01</v>
          </cell>
          <cell r="BK905">
            <v>0</v>
          </cell>
          <cell r="BL905">
            <v>0.04</v>
          </cell>
          <cell r="BM905">
            <v>0</v>
          </cell>
          <cell r="BN905">
            <v>-0.01</v>
          </cell>
          <cell r="BO905">
            <v>0.02</v>
          </cell>
          <cell r="BP905">
            <v>0</v>
          </cell>
          <cell r="BQ905">
            <v>-0.01</v>
          </cell>
          <cell r="BR905">
            <v>0.01</v>
          </cell>
          <cell r="BS905">
            <v>0.01</v>
          </cell>
          <cell r="BT905">
            <v>-0.01</v>
          </cell>
          <cell r="BU905">
            <v>0.01</v>
          </cell>
          <cell r="BV905">
            <v>0</v>
          </cell>
          <cell r="BW905">
            <v>0.01</v>
          </cell>
          <cell r="BX905">
            <v>0</v>
          </cell>
          <cell r="BY905">
            <v>0</v>
          </cell>
          <cell r="BZ905">
            <v>0.04</v>
          </cell>
          <cell r="CA905">
            <v>-0.02</v>
          </cell>
          <cell r="CB905">
            <v>0.01</v>
          </cell>
          <cell r="CC905">
            <v>0</v>
          </cell>
          <cell r="CD905">
            <v>0</v>
          </cell>
          <cell r="CE905">
            <v>0.01</v>
          </cell>
          <cell r="CF905">
            <v>0</v>
          </cell>
          <cell r="CG905">
            <v>-0.01</v>
          </cell>
          <cell r="CH905">
            <v>0.04</v>
          </cell>
          <cell r="CI905">
            <v>0</v>
          </cell>
          <cell r="CJ905">
            <v>0.03</v>
          </cell>
          <cell r="CK905">
            <v>0.01</v>
          </cell>
          <cell r="CL905">
            <v>0.05</v>
          </cell>
          <cell r="CM905">
            <v>0.03</v>
          </cell>
          <cell r="CN905">
            <v>0</v>
          </cell>
          <cell r="CO905">
            <v>0</v>
          </cell>
          <cell r="CP905">
            <v>-0.01</v>
          </cell>
          <cell r="CQ905">
            <v>0.01</v>
          </cell>
          <cell r="CR905">
            <v>0</v>
          </cell>
          <cell r="CS905">
            <v>0.02</v>
          </cell>
          <cell r="CT905">
            <v>0</v>
          </cell>
          <cell r="CU905">
            <v>0.02</v>
          </cell>
          <cell r="CV905">
            <v>-0.02</v>
          </cell>
          <cell r="CW905">
            <v>-0.02</v>
          </cell>
          <cell r="CX905">
            <v>0</v>
          </cell>
          <cell r="CY905">
            <v>-0.02</v>
          </cell>
          <cell r="CZ905">
            <v>0.03</v>
          </cell>
          <cell r="DA905">
            <v>-0.02</v>
          </cell>
          <cell r="DB905">
            <v>-0.03</v>
          </cell>
          <cell r="DC905">
            <v>0</v>
          </cell>
          <cell r="DD905">
            <v>0.03</v>
          </cell>
          <cell r="DE905">
            <v>0</v>
          </cell>
          <cell r="DF905">
            <v>0.01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-0.02</v>
          </cell>
          <cell r="DL905">
            <v>0.02</v>
          </cell>
          <cell r="DM905">
            <v>0</v>
          </cell>
          <cell r="DN905">
            <v>-0.03</v>
          </cell>
          <cell r="DO905">
            <v>0.01</v>
          </cell>
          <cell r="DP905">
            <v>-0.01</v>
          </cell>
          <cell r="DQ905">
            <v>-0.01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-0.01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-7.0000000000000007E-2</v>
          </cell>
          <cell r="BS907">
            <v>0</v>
          </cell>
          <cell r="BT907">
            <v>0</v>
          </cell>
          <cell r="BU907">
            <v>-0.14000000000000001</v>
          </cell>
          <cell r="BV907">
            <v>-0.03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-0.02</v>
          </cell>
          <cell r="CF907">
            <v>0</v>
          </cell>
          <cell r="CG907">
            <v>0</v>
          </cell>
          <cell r="CH907">
            <v>0</v>
          </cell>
          <cell r="CI907">
            <v>-0.02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-7.0000000000000007E-2</v>
          </cell>
          <cell r="CS907">
            <v>0</v>
          </cell>
          <cell r="CT907">
            <v>0</v>
          </cell>
          <cell r="CU907">
            <v>0.03</v>
          </cell>
          <cell r="CV907">
            <v>-0.11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-0.05</v>
          </cell>
          <cell r="DF907">
            <v>0</v>
          </cell>
          <cell r="DG907">
            <v>0</v>
          </cell>
          <cell r="DH907">
            <v>0</v>
          </cell>
          <cell r="DI907">
            <v>-0.05</v>
          </cell>
          <cell r="DJ907">
            <v>0</v>
          </cell>
          <cell r="DK907">
            <v>-0.04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9">
          <cell r="F909">
            <v>-0.01</v>
          </cell>
          <cell r="G909">
            <v>-0.01</v>
          </cell>
          <cell r="H909">
            <v>-0.01</v>
          </cell>
          <cell r="I909">
            <v>0</v>
          </cell>
          <cell r="J909">
            <v>-0.01</v>
          </cell>
          <cell r="K909">
            <v>-0.02</v>
          </cell>
          <cell r="L909">
            <v>-0.01</v>
          </cell>
          <cell r="M909">
            <v>-0.01</v>
          </cell>
          <cell r="N909">
            <v>0</v>
          </cell>
          <cell r="O909">
            <v>0</v>
          </cell>
          <cell r="P909">
            <v>0</v>
          </cell>
          <cell r="Q909">
            <v>-0.01</v>
          </cell>
          <cell r="R909">
            <v>-0.01</v>
          </cell>
          <cell r="S909">
            <v>-0.01</v>
          </cell>
          <cell r="T909">
            <v>-0.01</v>
          </cell>
          <cell r="U909">
            <v>0</v>
          </cell>
          <cell r="V909">
            <v>0</v>
          </cell>
          <cell r="W909">
            <v>0</v>
          </cell>
          <cell r="X909">
            <v>-0.03</v>
          </cell>
          <cell r="Y909">
            <v>-0.01</v>
          </cell>
          <cell r="Z909">
            <v>-0.02</v>
          </cell>
          <cell r="AA909">
            <v>-0.01</v>
          </cell>
          <cell r="AB909">
            <v>0</v>
          </cell>
          <cell r="AC909">
            <v>0</v>
          </cell>
          <cell r="AD909">
            <v>-0.01</v>
          </cell>
          <cell r="AE909">
            <v>-0.01</v>
          </cell>
          <cell r="AF909">
            <v>0.01</v>
          </cell>
          <cell r="AG909">
            <v>0</v>
          </cell>
          <cell r="AH909">
            <v>-0.01</v>
          </cell>
          <cell r="AI909">
            <v>0</v>
          </cell>
          <cell r="AJ909">
            <v>-0.01</v>
          </cell>
          <cell r="AK909">
            <v>-0.02</v>
          </cell>
          <cell r="AL909">
            <v>-0.02</v>
          </cell>
          <cell r="AM909">
            <v>-0.02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-0.01</v>
          </cell>
          <cell r="AS909">
            <v>-0.01</v>
          </cell>
          <cell r="AT909">
            <v>0</v>
          </cell>
          <cell r="AU909">
            <v>0</v>
          </cell>
          <cell r="AV909">
            <v>-0.01</v>
          </cell>
          <cell r="AW909">
            <v>-0.01</v>
          </cell>
          <cell r="AX909">
            <v>-0.02</v>
          </cell>
          <cell r="AY909">
            <v>-0.01</v>
          </cell>
          <cell r="AZ909">
            <v>-0.02</v>
          </cell>
          <cell r="BA909">
            <v>0</v>
          </cell>
          <cell r="BB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-0.01</v>
          </cell>
          <cell r="BG909">
            <v>0</v>
          </cell>
          <cell r="BH909">
            <v>0</v>
          </cell>
          <cell r="BI909">
            <v>0.03</v>
          </cell>
          <cell r="BJ909">
            <v>0</v>
          </cell>
          <cell r="BK909">
            <v>-0.03</v>
          </cell>
          <cell r="BL909">
            <v>-0.01</v>
          </cell>
          <cell r="BM909">
            <v>-0.02</v>
          </cell>
          <cell r="BN909">
            <v>-0.01</v>
          </cell>
          <cell r="BO909">
            <v>0</v>
          </cell>
          <cell r="BP909">
            <v>0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-0.01</v>
          </cell>
          <cell r="BW909">
            <v>0</v>
          </cell>
          <cell r="BX909">
            <v>-0.02</v>
          </cell>
          <cell r="BY909">
            <v>-0.01</v>
          </cell>
          <cell r="BZ909">
            <v>-0.01</v>
          </cell>
          <cell r="CA909">
            <v>-0.01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-0.01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-0.01</v>
          </cell>
          <cell r="CL909">
            <v>-0.01</v>
          </cell>
          <cell r="CM909">
            <v>-0.01</v>
          </cell>
          <cell r="CN909">
            <v>-0.01</v>
          </cell>
          <cell r="CO909">
            <v>0</v>
          </cell>
          <cell r="CP909">
            <v>0</v>
          </cell>
          <cell r="CQ909">
            <v>0</v>
          </cell>
          <cell r="CR909">
            <v>0</v>
          </cell>
          <cell r="CS909">
            <v>0</v>
          </cell>
          <cell r="CT909">
            <v>0</v>
          </cell>
          <cell r="CU909">
            <v>-0.01</v>
          </cell>
          <cell r="CV909">
            <v>-0.01</v>
          </cell>
          <cell r="CW909">
            <v>0</v>
          </cell>
          <cell r="CX909">
            <v>-0.02</v>
          </cell>
          <cell r="CY909">
            <v>-0.01</v>
          </cell>
          <cell r="CZ909">
            <v>-0.02</v>
          </cell>
          <cell r="DA909">
            <v>-0.01</v>
          </cell>
          <cell r="DB909">
            <v>0</v>
          </cell>
          <cell r="DC909">
            <v>0</v>
          </cell>
          <cell r="DD909">
            <v>0</v>
          </cell>
          <cell r="DE909">
            <v>0.02</v>
          </cell>
          <cell r="DF909">
            <v>0</v>
          </cell>
          <cell r="DG909">
            <v>0</v>
          </cell>
          <cell r="DH909">
            <v>0.01</v>
          </cell>
          <cell r="DI909">
            <v>-0.02</v>
          </cell>
          <cell r="DJ909">
            <v>-0.01</v>
          </cell>
          <cell r="DK909">
            <v>-0.02</v>
          </cell>
          <cell r="DL909">
            <v>-0.01</v>
          </cell>
          <cell r="DM909">
            <v>-0.02</v>
          </cell>
          <cell r="DN909">
            <v>-0.01</v>
          </cell>
          <cell r="DO909">
            <v>-0.01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>
            <v>0</v>
          </cell>
          <cell r="DZ909">
            <v>0</v>
          </cell>
          <cell r="EA909">
            <v>0</v>
          </cell>
          <cell r="EB909">
            <v>0</v>
          </cell>
          <cell r="EC909">
            <v>0</v>
          </cell>
          <cell r="ED909">
            <v>0</v>
          </cell>
        </row>
        <row r="911">
          <cell r="F911">
            <v>-0.01</v>
          </cell>
          <cell r="G911">
            <v>-0.01</v>
          </cell>
          <cell r="H911">
            <v>-0.01</v>
          </cell>
          <cell r="I911">
            <v>0</v>
          </cell>
          <cell r="J911">
            <v>-0.01</v>
          </cell>
          <cell r="K911">
            <v>-0.02</v>
          </cell>
          <cell r="L911">
            <v>-0.01</v>
          </cell>
          <cell r="M911">
            <v>-0.01</v>
          </cell>
          <cell r="N911">
            <v>0</v>
          </cell>
          <cell r="O911">
            <v>0</v>
          </cell>
          <cell r="P911">
            <v>0</v>
          </cell>
          <cell r="Q911">
            <v>-0.01</v>
          </cell>
          <cell r="R911">
            <v>-0.01</v>
          </cell>
          <cell r="S911">
            <v>-0.01</v>
          </cell>
          <cell r="T911">
            <v>-0.01</v>
          </cell>
          <cell r="U911">
            <v>0</v>
          </cell>
          <cell r="V911">
            <v>0</v>
          </cell>
          <cell r="W911">
            <v>0</v>
          </cell>
          <cell r="X911">
            <v>-0.03</v>
          </cell>
          <cell r="Y911">
            <v>-0.01</v>
          </cell>
          <cell r="Z911">
            <v>-0.02</v>
          </cell>
          <cell r="AA911">
            <v>-0.01</v>
          </cell>
          <cell r="AB911">
            <v>0</v>
          </cell>
          <cell r="AC911">
            <v>0</v>
          </cell>
          <cell r="AD911">
            <v>-0.01</v>
          </cell>
          <cell r="AE911">
            <v>-0.01</v>
          </cell>
          <cell r="AF911">
            <v>0.01</v>
          </cell>
          <cell r="AG911">
            <v>0</v>
          </cell>
          <cell r="AH911">
            <v>-0.01</v>
          </cell>
          <cell r="AI911">
            <v>0</v>
          </cell>
          <cell r="AJ911">
            <v>-0.01</v>
          </cell>
          <cell r="AK911">
            <v>-0.02</v>
          </cell>
          <cell r="AL911">
            <v>-0.02</v>
          </cell>
          <cell r="AM911">
            <v>-0.02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-0.01</v>
          </cell>
          <cell r="AS911">
            <v>-0.01</v>
          </cell>
          <cell r="AT911">
            <v>0</v>
          </cell>
          <cell r="AU911">
            <v>0</v>
          </cell>
          <cell r="AV911">
            <v>-0.01</v>
          </cell>
          <cell r="AW911">
            <v>-0.01</v>
          </cell>
          <cell r="AX911">
            <v>-0.02</v>
          </cell>
          <cell r="AY911">
            <v>-0.01</v>
          </cell>
          <cell r="AZ911">
            <v>-0.02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-0.01</v>
          </cell>
          <cell r="BG911">
            <v>0</v>
          </cell>
          <cell r="BH911">
            <v>0</v>
          </cell>
          <cell r="BI911">
            <v>0.03</v>
          </cell>
          <cell r="BJ911">
            <v>0</v>
          </cell>
          <cell r="BK911">
            <v>-0.03</v>
          </cell>
          <cell r="BL911">
            <v>-0.01</v>
          </cell>
          <cell r="BM911">
            <v>-0.02</v>
          </cell>
          <cell r="BN911">
            <v>-0.01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-0.01</v>
          </cell>
          <cell r="BW911">
            <v>0</v>
          </cell>
          <cell r="BX911">
            <v>-0.02</v>
          </cell>
          <cell r="BY911">
            <v>-0.01</v>
          </cell>
          <cell r="BZ911">
            <v>-0.01</v>
          </cell>
          <cell r="CA911">
            <v>-0.01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-0.01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-0.01</v>
          </cell>
          <cell r="CL911">
            <v>-0.01</v>
          </cell>
          <cell r="CM911">
            <v>-0.01</v>
          </cell>
          <cell r="CN911">
            <v>-0.01</v>
          </cell>
          <cell r="CO911">
            <v>0</v>
          </cell>
          <cell r="CP911">
            <v>0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-0.01</v>
          </cell>
          <cell r="CV911">
            <v>-0.01</v>
          </cell>
          <cell r="CW911">
            <v>0</v>
          </cell>
          <cell r="CX911">
            <v>-0.02</v>
          </cell>
          <cell r="CY911">
            <v>-0.01</v>
          </cell>
          <cell r="CZ911">
            <v>-0.02</v>
          </cell>
          <cell r="DA911">
            <v>-0.01</v>
          </cell>
          <cell r="DB911">
            <v>0</v>
          </cell>
          <cell r="DC911">
            <v>0</v>
          </cell>
          <cell r="DD911">
            <v>0</v>
          </cell>
          <cell r="DE911">
            <v>0.02</v>
          </cell>
          <cell r="DF911">
            <v>0</v>
          </cell>
          <cell r="DG911">
            <v>0</v>
          </cell>
          <cell r="DH911">
            <v>0.01</v>
          </cell>
          <cell r="DI911">
            <v>-0.02</v>
          </cell>
          <cell r="DJ911">
            <v>-0.01</v>
          </cell>
          <cell r="DK911">
            <v>-0.02</v>
          </cell>
          <cell r="DL911">
            <v>-0.01</v>
          </cell>
          <cell r="DM911">
            <v>-0.02</v>
          </cell>
          <cell r="DN911">
            <v>-0.01</v>
          </cell>
          <cell r="DO911">
            <v>-0.01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5"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0</v>
          </cell>
          <cell r="BD915">
            <v>0</v>
          </cell>
          <cell r="BE915">
            <v>0</v>
          </cell>
          <cell r="BF915">
            <v>0</v>
          </cell>
          <cell r="BG915">
            <v>0</v>
          </cell>
          <cell r="BH915">
            <v>0</v>
          </cell>
          <cell r="BI915">
            <v>0</v>
          </cell>
          <cell r="BJ915">
            <v>0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>
            <v>0</v>
          </cell>
          <cell r="BS915">
            <v>0</v>
          </cell>
          <cell r="BT915">
            <v>0</v>
          </cell>
          <cell r="BU915">
            <v>0</v>
          </cell>
          <cell r="BV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0</v>
          </cell>
          <cell r="CG915">
            <v>0</v>
          </cell>
          <cell r="CH915">
            <v>0</v>
          </cell>
          <cell r="CI915">
            <v>0</v>
          </cell>
          <cell r="CJ915">
            <v>0</v>
          </cell>
          <cell r="CK915">
            <v>0</v>
          </cell>
          <cell r="CL915">
            <v>0</v>
          </cell>
          <cell r="CM915">
            <v>0</v>
          </cell>
          <cell r="CN915">
            <v>0</v>
          </cell>
          <cell r="CO915">
            <v>0</v>
          </cell>
          <cell r="CP915">
            <v>0</v>
          </cell>
          <cell r="CQ915">
            <v>0</v>
          </cell>
          <cell r="CR915">
            <v>0</v>
          </cell>
          <cell r="CS915">
            <v>0</v>
          </cell>
          <cell r="CT915">
            <v>0</v>
          </cell>
          <cell r="CU915">
            <v>0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  <cell r="DF915">
            <v>0</v>
          </cell>
          <cell r="DG915">
            <v>0</v>
          </cell>
          <cell r="DH915">
            <v>0</v>
          </cell>
          <cell r="DI915">
            <v>0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>
            <v>0</v>
          </cell>
          <cell r="DZ915">
            <v>0</v>
          </cell>
          <cell r="EA915">
            <v>0</v>
          </cell>
          <cell r="EB915">
            <v>0</v>
          </cell>
          <cell r="EC915">
            <v>0</v>
          </cell>
          <cell r="ED915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0.02</v>
          </cell>
          <cell r="G1010">
            <v>0</v>
          </cell>
          <cell r="H1010">
            <v>0.02</v>
          </cell>
          <cell r="I1010">
            <v>-0.03</v>
          </cell>
          <cell r="J1010">
            <v>-0.04</v>
          </cell>
          <cell r="K1010">
            <v>0.02</v>
          </cell>
          <cell r="L1010">
            <v>0.04</v>
          </cell>
          <cell r="M1010">
            <v>0.03</v>
          </cell>
          <cell r="N1010">
            <v>-7.0000000000000007E-2</v>
          </cell>
          <cell r="O1010">
            <v>-0.06</v>
          </cell>
          <cell r="P1010">
            <v>0.06</v>
          </cell>
          <cell r="Q1010">
            <v>-0.02</v>
          </cell>
          <cell r="R1010">
            <v>0.01</v>
          </cell>
          <cell r="S1010">
            <v>-0.01</v>
          </cell>
          <cell r="T1010">
            <v>0</v>
          </cell>
          <cell r="U1010">
            <v>0</v>
          </cell>
          <cell r="V1010">
            <v>0.01</v>
          </cell>
          <cell r="W1010">
            <v>-0.02</v>
          </cell>
          <cell r="X1010">
            <v>0</v>
          </cell>
          <cell r="Y1010">
            <v>-0.09</v>
          </cell>
          <cell r="Z1010">
            <v>0.01</v>
          </cell>
          <cell r="AA1010">
            <v>-0.01</v>
          </cell>
          <cell r="AB1010">
            <v>-0.02</v>
          </cell>
          <cell r="AC1010">
            <v>0.02</v>
          </cell>
          <cell r="AD1010">
            <v>0</v>
          </cell>
          <cell r="AE1010">
            <v>-0.01</v>
          </cell>
          <cell r="AF1010">
            <v>0</v>
          </cell>
          <cell r="AG1010">
            <v>0</v>
          </cell>
          <cell r="AH1010">
            <v>-0.02</v>
          </cell>
          <cell r="AI1010">
            <v>0</v>
          </cell>
          <cell r="AJ1010">
            <v>-0.02</v>
          </cell>
          <cell r="AK1010">
            <v>0.01</v>
          </cell>
          <cell r="AL1010">
            <v>0.01</v>
          </cell>
          <cell r="AM1010">
            <v>0</v>
          </cell>
          <cell r="AN1010">
            <v>-0.01</v>
          </cell>
          <cell r="AO1010">
            <v>0</v>
          </cell>
          <cell r="AP1010">
            <v>-0.6</v>
          </cell>
          <cell r="AQ1010">
            <v>-0.22</v>
          </cell>
          <cell r="AR1010">
            <v>0.01</v>
          </cell>
          <cell r="AS1010">
            <v>-0.1</v>
          </cell>
          <cell r="AT1010">
            <v>0</v>
          </cell>
          <cell r="AU1010">
            <v>0.02</v>
          </cell>
          <cell r="AV1010">
            <v>0.08</v>
          </cell>
          <cell r="AW1010">
            <v>-0.02</v>
          </cell>
          <cell r="AX1010">
            <v>0.04</v>
          </cell>
          <cell r="AY1010">
            <v>-7.0000000000000007E-2</v>
          </cell>
          <cell r="AZ1010">
            <v>-0.01</v>
          </cell>
          <cell r="BA1010">
            <v>-0.01</v>
          </cell>
          <cell r="BB1010">
            <v>0</v>
          </cell>
          <cell r="BC1010">
            <v>0</v>
          </cell>
          <cell r="BD1010">
            <v>0</v>
          </cell>
          <cell r="BE1010">
            <v>-0.01</v>
          </cell>
          <cell r="BF1010">
            <v>0</v>
          </cell>
          <cell r="BG1010">
            <v>-0.01</v>
          </cell>
          <cell r="BH1010">
            <v>0.03</v>
          </cell>
          <cell r="BI1010">
            <v>0.02</v>
          </cell>
          <cell r="BJ1010">
            <v>-0.04</v>
          </cell>
          <cell r="BK1010">
            <v>0.01</v>
          </cell>
          <cell r="BL1010">
            <v>0.06</v>
          </cell>
          <cell r="BM1010">
            <v>-0.01</v>
          </cell>
          <cell r="BN1010">
            <v>0.02</v>
          </cell>
          <cell r="BO1010">
            <v>0</v>
          </cell>
          <cell r="BP1010">
            <v>-0.12</v>
          </cell>
          <cell r="BQ1010">
            <v>0</v>
          </cell>
          <cell r="BR1010">
            <v>0.01</v>
          </cell>
          <cell r="BS1010">
            <v>0</v>
          </cell>
          <cell r="BT1010">
            <v>0</v>
          </cell>
          <cell r="BU1010">
            <v>0.02</v>
          </cell>
          <cell r="BV1010">
            <v>0</v>
          </cell>
          <cell r="BW1010">
            <v>-0.03</v>
          </cell>
          <cell r="BX1010">
            <v>7.0000000000000007E-2</v>
          </cell>
          <cell r="BY1010">
            <v>0.04</v>
          </cell>
          <cell r="BZ1010">
            <v>0.03</v>
          </cell>
          <cell r="CA1010">
            <v>-0.04</v>
          </cell>
          <cell r="CB1010">
            <v>0</v>
          </cell>
          <cell r="CC1010">
            <v>-0.32</v>
          </cell>
          <cell r="CD1010">
            <v>0</v>
          </cell>
          <cell r="CE1010">
            <v>-0.01</v>
          </cell>
          <cell r="CF1010">
            <v>0</v>
          </cell>
          <cell r="CG1010">
            <v>0</v>
          </cell>
          <cell r="CH1010">
            <v>0.01</v>
          </cell>
          <cell r="CI1010">
            <v>-0.09</v>
          </cell>
          <cell r="CJ1010">
            <v>-0.03</v>
          </cell>
          <cell r="CK1010">
            <v>7.0000000000000007E-2</v>
          </cell>
          <cell r="CL1010">
            <v>0.02</v>
          </cell>
          <cell r="CM1010">
            <v>0.02</v>
          </cell>
          <cell r="CN1010">
            <v>0.03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-0.03</v>
          </cell>
          <cell r="CV1010">
            <v>-0.08</v>
          </cell>
          <cell r="CW1010">
            <v>-0.02</v>
          </cell>
          <cell r="CX1010">
            <v>0.03</v>
          </cell>
          <cell r="CY1010">
            <v>-7.0000000000000007E-2</v>
          </cell>
          <cell r="CZ1010">
            <v>0.03</v>
          </cell>
          <cell r="DA1010">
            <v>-0.13</v>
          </cell>
          <cell r="DB1010">
            <v>0</v>
          </cell>
          <cell r="DC1010">
            <v>0</v>
          </cell>
          <cell r="DD1010">
            <v>0</v>
          </cell>
          <cell r="DE1010">
            <v>0.01</v>
          </cell>
          <cell r="DF1010">
            <v>-0.04</v>
          </cell>
          <cell r="DG1010">
            <v>0</v>
          </cell>
          <cell r="DH1010">
            <v>0.01</v>
          </cell>
          <cell r="DI1010">
            <v>-0.09</v>
          </cell>
          <cell r="DJ1010">
            <v>-0.02</v>
          </cell>
          <cell r="DK1010">
            <v>0.03</v>
          </cell>
          <cell r="DL1010">
            <v>0</v>
          </cell>
          <cell r="DM1010">
            <v>0.04</v>
          </cell>
          <cell r="DN1010">
            <v>0.08</v>
          </cell>
          <cell r="DO1010">
            <v>0</v>
          </cell>
          <cell r="DP1010">
            <v>-0.27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0.01</v>
          </cell>
          <cell r="G1011">
            <v>0.03</v>
          </cell>
          <cell r="H1011">
            <v>0.02</v>
          </cell>
          <cell r="I1011">
            <v>-0.01</v>
          </cell>
          <cell r="J1011">
            <v>0.02</v>
          </cell>
          <cell r="K1011">
            <v>-0.03</v>
          </cell>
          <cell r="L1011">
            <v>0.08</v>
          </cell>
          <cell r="M1011">
            <v>0.03</v>
          </cell>
          <cell r="N1011">
            <v>0</v>
          </cell>
          <cell r="O1011">
            <v>0.02</v>
          </cell>
          <cell r="P1011">
            <v>0.02</v>
          </cell>
          <cell r="Q1011">
            <v>0.01</v>
          </cell>
          <cell r="R1011">
            <v>0.03</v>
          </cell>
          <cell r="S1011">
            <v>0.01</v>
          </cell>
          <cell r="T1011">
            <v>0.03</v>
          </cell>
          <cell r="U1011">
            <v>0.02</v>
          </cell>
          <cell r="V1011">
            <v>0.02</v>
          </cell>
          <cell r="W1011">
            <v>0.09</v>
          </cell>
          <cell r="X1011">
            <v>0</v>
          </cell>
          <cell r="Y1011">
            <v>0.06</v>
          </cell>
          <cell r="Z1011">
            <v>0.04</v>
          </cell>
          <cell r="AA1011">
            <v>0.02</v>
          </cell>
          <cell r="AB1011">
            <v>0</v>
          </cell>
          <cell r="AC1011">
            <v>0.01</v>
          </cell>
          <cell r="AD1011">
            <v>0.02</v>
          </cell>
          <cell r="AE1011">
            <v>0.02</v>
          </cell>
          <cell r="AF1011">
            <v>0.02</v>
          </cell>
          <cell r="AG1011">
            <v>0.04</v>
          </cell>
          <cell r="AH1011">
            <v>0.02</v>
          </cell>
          <cell r="AI1011">
            <v>-0.02</v>
          </cell>
          <cell r="AJ1011">
            <v>0.04</v>
          </cell>
          <cell r="AK1011">
            <v>-0.02</v>
          </cell>
          <cell r="AL1011">
            <v>-0.05</v>
          </cell>
          <cell r="AM1011">
            <v>0.03</v>
          </cell>
          <cell r="AN1011">
            <v>0.06</v>
          </cell>
          <cell r="AO1011">
            <v>0.01</v>
          </cell>
          <cell r="AP1011">
            <v>0.01</v>
          </cell>
          <cell r="AQ1011">
            <v>0.02</v>
          </cell>
          <cell r="AR1011">
            <v>0.04</v>
          </cell>
          <cell r="AS1011">
            <v>0.01</v>
          </cell>
          <cell r="AT1011">
            <v>0.04</v>
          </cell>
          <cell r="AU1011">
            <v>0.03</v>
          </cell>
          <cell r="AV1011">
            <v>-0.01</v>
          </cell>
          <cell r="AW1011">
            <v>0.04</v>
          </cell>
          <cell r="AX1011">
            <v>-0.01</v>
          </cell>
          <cell r="AY1011">
            <v>0.02</v>
          </cell>
          <cell r="AZ1011">
            <v>-0.02</v>
          </cell>
          <cell r="BA1011">
            <v>0.01</v>
          </cell>
          <cell r="BB1011">
            <v>0.01</v>
          </cell>
          <cell r="BC1011">
            <v>0.02</v>
          </cell>
          <cell r="BD1011">
            <v>0.03</v>
          </cell>
          <cell r="BE1011">
            <v>0.02</v>
          </cell>
          <cell r="BF1011">
            <v>0.01</v>
          </cell>
          <cell r="BG1011">
            <v>0.04</v>
          </cell>
          <cell r="BH1011">
            <v>0.01</v>
          </cell>
          <cell r="BI1011">
            <v>0.02</v>
          </cell>
          <cell r="BJ1011">
            <v>0.04</v>
          </cell>
          <cell r="BK1011">
            <v>0</v>
          </cell>
          <cell r="BL1011">
            <v>0</v>
          </cell>
          <cell r="BM1011">
            <v>0.04</v>
          </cell>
          <cell r="BN1011">
            <v>-0.02</v>
          </cell>
          <cell r="BO1011">
            <v>-0.03</v>
          </cell>
          <cell r="BP1011">
            <v>0.02</v>
          </cell>
          <cell r="BQ1011">
            <v>0.03</v>
          </cell>
          <cell r="BR1011">
            <v>0.04</v>
          </cell>
          <cell r="BS1011">
            <v>0.01</v>
          </cell>
          <cell r="BT1011">
            <v>0.04</v>
          </cell>
          <cell r="BU1011">
            <v>0</v>
          </cell>
          <cell r="BV1011">
            <v>0.01</v>
          </cell>
          <cell r="BW1011">
            <v>0.04</v>
          </cell>
          <cell r="BX1011">
            <v>0</v>
          </cell>
          <cell r="BY1011">
            <v>0.01</v>
          </cell>
          <cell r="BZ1011">
            <v>0.05</v>
          </cell>
          <cell r="CA1011">
            <v>0</v>
          </cell>
          <cell r="CB1011">
            <v>0.02</v>
          </cell>
          <cell r="CC1011">
            <v>0.01</v>
          </cell>
          <cell r="CD1011">
            <v>0.02</v>
          </cell>
          <cell r="CE1011">
            <v>0.05</v>
          </cell>
          <cell r="CF1011">
            <v>0.01</v>
          </cell>
          <cell r="CG1011">
            <v>0</v>
          </cell>
          <cell r="CH1011">
            <v>0.02</v>
          </cell>
          <cell r="CI1011">
            <v>-0.04</v>
          </cell>
          <cell r="CJ1011">
            <v>0.06</v>
          </cell>
          <cell r="CK1011">
            <v>0.01</v>
          </cell>
          <cell r="CL1011">
            <v>0.02</v>
          </cell>
          <cell r="CM1011">
            <v>0.05</v>
          </cell>
          <cell r="CN1011">
            <v>0.03</v>
          </cell>
          <cell r="CO1011">
            <v>0.02</v>
          </cell>
          <cell r="CP1011">
            <v>0.01</v>
          </cell>
          <cell r="CQ1011">
            <v>0.02</v>
          </cell>
          <cell r="CR1011">
            <v>7.0000000000000007E-2</v>
          </cell>
          <cell r="CS1011">
            <v>0.01</v>
          </cell>
          <cell r="CT1011">
            <v>0.03</v>
          </cell>
          <cell r="CU1011">
            <v>0.03</v>
          </cell>
          <cell r="CV1011">
            <v>-0.01</v>
          </cell>
          <cell r="CW1011">
            <v>7.0000000000000007E-2</v>
          </cell>
          <cell r="CX1011">
            <v>0</v>
          </cell>
          <cell r="CY1011">
            <v>0.04</v>
          </cell>
          <cell r="CZ1011">
            <v>0.05</v>
          </cell>
          <cell r="DA1011">
            <v>0.06</v>
          </cell>
          <cell r="DB1011">
            <v>0.02</v>
          </cell>
          <cell r="DC1011">
            <v>0.04</v>
          </cell>
          <cell r="DD1011">
            <v>0.02</v>
          </cell>
          <cell r="DE1011">
            <v>0.05</v>
          </cell>
          <cell r="DF1011">
            <v>0.02</v>
          </cell>
          <cell r="DG1011">
            <v>0.01</v>
          </cell>
          <cell r="DH1011">
            <v>-0.01</v>
          </cell>
          <cell r="DI1011">
            <v>0.04</v>
          </cell>
          <cell r="DJ1011">
            <v>0.03</v>
          </cell>
          <cell r="DK1011">
            <v>-0.06</v>
          </cell>
          <cell r="DL1011">
            <v>0.02</v>
          </cell>
          <cell r="DM1011">
            <v>0.08</v>
          </cell>
          <cell r="DN1011">
            <v>0.03</v>
          </cell>
          <cell r="DO1011">
            <v>0.01</v>
          </cell>
          <cell r="DP1011">
            <v>0.02</v>
          </cell>
          <cell r="DQ1011">
            <v>0.02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0.01</v>
          </cell>
          <cell r="G1012">
            <v>0</v>
          </cell>
          <cell r="H1012">
            <v>0.01</v>
          </cell>
          <cell r="I1012">
            <v>-0.01</v>
          </cell>
          <cell r="J1012">
            <v>-0.03</v>
          </cell>
          <cell r="K1012">
            <v>-0.02</v>
          </cell>
          <cell r="L1012">
            <v>7.0000000000000007E-2</v>
          </cell>
          <cell r="M1012">
            <v>0.04</v>
          </cell>
          <cell r="N1012">
            <v>0.01</v>
          </cell>
          <cell r="O1012">
            <v>0.01</v>
          </cell>
          <cell r="P1012">
            <v>0</v>
          </cell>
          <cell r="Q1012">
            <v>0.02</v>
          </cell>
          <cell r="R1012">
            <v>0</v>
          </cell>
          <cell r="S1012">
            <v>0.01</v>
          </cell>
          <cell r="T1012">
            <v>0</v>
          </cell>
          <cell r="U1012">
            <v>0.01</v>
          </cell>
          <cell r="V1012">
            <v>0.01</v>
          </cell>
          <cell r="W1012">
            <v>-0.03</v>
          </cell>
          <cell r="X1012">
            <v>-0.02</v>
          </cell>
          <cell r="Y1012">
            <v>0.04</v>
          </cell>
          <cell r="Z1012">
            <v>0.05</v>
          </cell>
          <cell r="AA1012">
            <v>0.01</v>
          </cell>
          <cell r="AB1012">
            <v>0.01</v>
          </cell>
          <cell r="AC1012">
            <v>0.02</v>
          </cell>
          <cell r="AD1012">
            <v>0</v>
          </cell>
          <cell r="AE1012">
            <v>-0.01</v>
          </cell>
          <cell r="AF1012">
            <v>0</v>
          </cell>
          <cell r="AG1012">
            <v>0</v>
          </cell>
          <cell r="AH1012">
            <v>0</v>
          </cell>
          <cell r="AI1012">
            <v>-0.01</v>
          </cell>
          <cell r="AJ1012">
            <v>-0.03</v>
          </cell>
          <cell r="AK1012">
            <v>-0.03</v>
          </cell>
          <cell r="AL1012">
            <v>0.04</v>
          </cell>
          <cell r="AM1012">
            <v>0.06</v>
          </cell>
          <cell r="AN1012">
            <v>0.01</v>
          </cell>
          <cell r="AO1012">
            <v>-0.01</v>
          </cell>
          <cell r="AP1012">
            <v>0.01</v>
          </cell>
          <cell r="AQ1012">
            <v>-0.03</v>
          </cell>
          <cell r="AR1012">
            <v>-0.01</v>
          </cell>
          <cell r="AS1012">
            <v>0</v>
          </cell>
          <cell r="AT1012">
            <v>0.02</v>
          </cell>
          <cell r="AU1012">
            <v>0</v>
          </cell>
          <cell r="AV1012">
            <v>-0.01</v>
          </cell>
          <cell r="AW1012">
            <v>-0.03</v>
          </cell>
          <cell r="AX1012">
            <v>-0.01</v>
          </cell>
          <cell r="AY1012">
            <v>0.02</v>
          </cell>
          <cell r="AZ1012">
            <v>0.06</v>
          </cell>
          <cell r="BA1012">
            <v>0.01</v>
          </cell>
          <cell r="BB1012">
            <v>0</v>
          </cell>
          <cell r="BC1012">
            <v>0.01</v>
          </cell>
          <cell r="BD1012">
            <v>-0.03</v>
          </cell>
          <cell r="BE1012">
            <v>-0.02</v>
          </cell>
          <cell r="BF1012">
            <v>-0.01</v>
          </cell>
          <cell r="BG1012">
            <v>-0.01</v>
          </cell>
          <cell r="BH1012">
            <v>0</v>
          </cell>
          <cell r="BI1012">
            <v>0.03</v>
          </cell>
          <cell r="BJ1012">
            <v>-0.03</v>
          </cell>
          <cell r="BK1012">
            <v>0.02</v>
          </cell>
          <cell r="BL1012">
            <v>0.02</v>
          </cell>
          <cell r="BM1012">
            <v>0.05</v>
          </cell>
          <cell r="BN1012">
            <v>0.01</v>
          </cell>
          <cell r="BO1012">
            <v>0.01</v>
          </cell>
          <cell r="BP1012">
            <v>0.01</v>
          </cell>
          <cell r="BQ1012">
            <v>-0.01</v>
          </cell>
          <cell r="BR1012">
            <v>-0.01</v>
          </cell>
          <cell r="BS1012">
            <v>-0.02</v>
          </cell>
          <cell r="BT1012">
            <v>0.01</v>
          </cell>
          <cell r="BU1012">
            <v>0.01</v>
          </cell>
          <cell r="BV1012">
            <v>0.03</v>
          </cell>
          <cell r="BW1012">
            <v>-0.03</v>
          </cell>
          <cell r="BX1012">
            <v>0</v>
          </cell>
          <cell r="BY1012">
            <v>0.02</v>
          </cell>
          <cell r="BZ1012">
            <v>0.06</v>
          </cell>
          <cell r="CA1012">
            <v>0.01</v>
          </cell>
          <cell r="CB1012">
            <v>0</v>
          </cell>
          <cell r="CC1012">
            <v>0.02</v>
          </cell>
          <cell r="CD1012">
            <v>-0.05</v>
          </cell>
          <cell r="CE1012">
            <v>0</v>
          </cell>
          <cell r="CF1012">
            <v>-0.03</v>
          </cell>
          <cell r="CG1012">
            <v>0.01</v>
          </cell>
          <cell r="CH1012">
            <v>0.01</v>
          </cell>
          <cell r="CI1012">
            <v>0</v>
          </cell>
          <cell r="CJ1012">
            <v>-0.02</v>
          </cell>
          <cell r="CK1012">
            <v>0</v>
          </cell>
          <cell r="CL1012">
            <v>0.04</v>
          </cell>
          <cell r="CM1012">
            <v>0.06</v>
          </cell>
          <cell r="CN1012">
            <v>0.01</v>
          </cell>
          <cell r="CO1012">
            <v>0</v>
          </cell>
          <cell r="CP1012">
            <v>0.01</v>
          </cell>
          <cell r="CQ1012">
            <v>-0.06</v>
          </cell>
          <cell r="CR1012">
            <v>0</v>
          </cell>
          <cell r="CS1012">
            <v>-0.02</v>
          </cell>
          <cell r="CT1012">
            <v>0.04</v>
          </cell>
          <cell r="CU1012">
            <v>0.01</v>
          </cell>
          <cell r="CV1012">
            <v>0</v>
          </cell>
          <cell r="CW1012">
            <v>-0.02</v>
          </cell>
          <cell r="CX1012">
            <v>0.05</v>
          </cell>
          <cell r="CY1012">
            <v>0.03</v>
          </cell>
          <cell r="CZ1012">
            <v>0.05</v>
          </cell>
          <cell r="DA1012">
            <v>0.01</v>
          </cell>
          <cell r="DB1012">
            <v>0.01</v>
          </cell>
          <cell r="DC1012">
            <v>0</v>
          </cell>
          <cell r="DD1012">
            <v>-0.05</v>
          </cell>
          <cell r="DE1012">
            <v>-0.06</v>
          </cell>
          <cell r="DF1012">
            <v>-0.02</v>
          </cell>
          <cell r="DG1012">
            <v>0.02</v>
          </cell>
          <cell r="DH1012">
            <v>0.1</v>
          </cell>
          <cell r="DI1012">
            <v>-0.01</v>
          </cell>
          <cell r="DJ1012">
            <v>-0.01</v>
          </cell>
          <cell r="DK1012">
            <v>0.06</v>
          </cell>
          <cell r="DL1012">
            <v>0.01</v>
          </cell>
          <cell r="DM1012">
            <v>0.04</v>
          </cell>
          <cell r="DN1012">
            <v>0</v>
          </cell>
          <cell r="DO1012">
            <v>0</v>
          </cell>
          <cell r="DP1012">
            <v>0.01</v>
          </cell>
          <cell r="DQ1012">
            <v>-0.02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0.01</v>
          </cell>
          <cell r="G1013">
            <v>0.02</v>
          </cell>
          <cell r="H1013">
            <v>0.02</v>
          </cell>
          <cell r="I1013">
            <v>-0.01</v>
          </cell>
          <cell r="J1013">
            <v>0.01</v>
          </cell>
          <cell r="K1013">
            <v>-0.04</v>
          </cell>
          <cell r="L1013">
            <v>-6.88</v>
          </cell>
          <cell r="M1013">
            <v>0</v>
          </cell>
          <cell r="N1013">
            <v>-0.02</v>
          </cell>
          <cell r="O1013">
            <v>0</v>
          </cell>
          <cell r="P1013">
            <v>0.03</v>
          </cell>
          <cell r="Q1013">
            <v>0.02</v>
          </cell>
          <cell r="R1013">
            <v>0</v>
          </cell>
          <cell r="S1013">
            <v>0.01</v>
          </cell>
          <cell r="T1013">
            <v>0.01</v>
          </cell>
          <cell r="U1013">
            <v>0.02</v>
          </cell>
          <cell r="V1013">
            <v>0.01</v>
          </cell>
          <cell r="W1013">
            <v>-0.05</v>
          </cell>
          <cell r="X1013">
            <v>0.05</v>
          </cell>
          <cell r="Y1013">
            <v>-0.03</v>
          </cell>
          <cell r="Z1013">
            <v>0.06</v>
          </cell>
          <cell r="AA1013">
            <v>-0.01</v>
          </cell>
          <cell r="AB1013">
            <v>0.01</v>
          </cell>
          <cell r="AC1013">
            <v>0.04</v>
          </cell>
          <cell r="AD1013">
            <v>0.03</v>
          </cell>
          <cell r="AE1013">
            <v>0.01</v>
          </cell>
          <cell r="AF1013">
            <v>0.01</v>
          </cell>
          <cell r="AG1013">
            <v>0.04</v>
          </cell>
          <cell r="AH1013">
            <v>0.01</v>
          </cell>
          <cell r="AI1013">
            <v>0</v>
          </cell>
          <cell r="AJ1013">
            <v>0.03</v>
          </cell>
          <cell r="AK1013">
            <v>0.06</v>
          </cell>
          <cell r="AL1013">
            <v>-0.05</v>
          </cell>
          <cell r="AM1013">
            <v>0.01</v>
          </cell>
          <cell r="AN1013">
            <v>-0.02</v>
          </cell>
          <cell r="AO1013">
            <v>0</v>
          </cell>
          <cell r="AP1013">
            <v>0.03</v>
          </cell>
          <cell r="AQ1013">
            <v>0.02</v>
          </cell>
          <cell r="AR1013">
            <v>0</v>
          </cell>
          <cell r="AS1013">
            <v>0.02</v>
          </cell>
          <cell r="AT1013">
            <v>0.04</v>
          </cell>
          <cell r="AU1013">
            <v>0.01</v>
          </cell>
          <cell r="AV1013">
            <v>0.01</v>
          </cell>
          <cell r="AW1013">
            <v>0</v>
          </cell>
          <cell r="AX1013">
            <v>0.1</v>
          </cell>
          <cell r="AY1013">
            <v>0.04</v>
          </cell>
          <cell r="AZ1013">
            <v>0.22</v>
          </cell>
          <cell r="BA1013">
            <v>0.05</v>
          </cell>
          <cell r="BB1013">
            <v>-0.04</v>
          </cell>
          <cell r="BC1013">
            <v>0.05</v>
          </cell>
          <cell r="BD1013">
            <v>0.03</v>
          </cell>
          <cell r="BE1013">
            <v>0.02</v>
          </cell>
          <cell r="BF1013">
            <v>0.02</v>
          </cell>
          <cell r="BG1013">
            <v>0.04</v>
          </cell>
          <cell r="BH1013">
            <v>0.02</v>
          </cell>
          <cell r="BI1013">
            <v>0.01</v>
          </cell>
          <cell r="BJ1013">
            <v>0.05</v>
          </cell>
          <cell r="BK1013">
            <v>0.01</v>
          </cell>
          <cell r="BL1013">
            <v>-0.11</v>
          </cell>
          <cell r="BM1013">
            <v>0.04</v>
          </cell>
          <cell r="BN1013">
            <v>0.03</v>
          </cell>
          <cell r="BO1013">
            <v>0</v>
          </cell>
          <cell r="BP1013">
            <v>0.03</v>
          </cell>
          <cell r="BQ1013">
            <v>0.03</v>
          </cell>
          <cell r="BR1013">
            <v>0.04</v>
          </cell>
          <cell r="BS1013">
            <v>0.05</v>
          </cell>
          <cell r="BT1013">
            <v>0.02</v>
          </cell>
          <cell r="BU1013">
            <v>0.01</v>
          </cell>
          <cell r="BV1013">
            <v>0.03</v>
          </cell>
          <cell r="BW1013">
            <v>7.0000000000000007E-2</v>
          </cell>
          <cell r="BX1013">
            <v>0.08</v>
          </cell>
          <cell r="BY1013">
            <v>0.21</v>
          </cell>
          <cell r="BZ1013">
            <v>0.01</v>
          </cell>
          <cell r="CA1013">
            <v>0.05</v>
          </cell>
          <cell r="CB1013">
            <v>0.02</v>
          </cell>
          <cell r="CC1013">
            <v>0.01</v>
          </cell>
          <cell r="CD1013">
            <v>0.05</v>
          </cell>
          <cell r="CE1013">
            <v>0.01</v>
          </cell>
          <cell r="CF1013">
            <v>0.03</v>
          </cell>
          <cell r="CG1013">
            <v>0.03</v>
          </cell>
          <cell r="CH1013">
            <v>0.02</v>
          </cell>
          <cell r="CI1013">
            <v>-0.03</v>
          </cell>
          <cell r="CJ1013">
            <v>0.01</v>
          </cell>
          <cell r="CK1013">
            <v>0.01</v>
          </cell>
          <cell r="CL1013">
            <v>-0.16</v>
          </cell>
          <cell r="CM1013">
            <v>-0.01</v>
          </cell>
          <cell r="CN1013">
            <v>0.04</v>
          </cell>
          <cell r="CO1013">
            <v>0.03</v>
          </cell>
          <cell r="CP1013">
            <v>0.03</v>
          </cell>
          <cell r="CQ1013">
            <v>0.06</v>
          </cell>
          <cell r="CR1013">
            <v>0.02</v>
          </cell>
          <cell r="CS1013">
            <v>0.04</v>
          </cell>
          <cell r="CT1013">
            <v>0.03</v>
          </cell>
          <cell r="CU1013">
            <v>0.02</v>
          </cell>
          <cell r="CV1013">
            <v>0.02</v>
          </cell>
          <cell r="CW1013">
            <v>0.02</v>
          </cell>
          <cell r="CX1013">
            <v>0.04</v>
          </cell>
          <cell r="CY1013">
            <v>-0.04</v>
          </cell>
          <cell r="CZ1013">
            <v>0</v>
          </cell>
          <cell r="DA1013">
            <v>0</v>
          </cell>
          <cell r="DB1013">
            <v>0.02</v>
          </cell>
          <cell r="DC1013">
            <v>0.03</v>
          </cell>
          <cell r="DD1013">
            <v>0.05</v>
          </cell>
          <cell r="DE1013">
            <v>0.04</v>
          </cell>
          <cell r="DF1013">
            <v>0.03</v>
          </cell>
          <cell r="DG1013">
            <v>0.02</v>
          </cell>
          <cell r="DH1013">
            <v>0.27</v>
          </cell>
          <cell r="DI1013">
            <v>0.04</v>
          </cell>
          <cell r="DJ1013">
            <v>0.06</v>
          </cell>
          <cell r="DK1013">
            <v>-0.01</v>
          </cell>
          <cell r="DL1013">
            <v>-0.01</v>
          </cell>
          <cell r="DM1013">
            <v>-0.05</v>
          </cell>
          <cell r="DN1013">
            <v>7.0000000000000007E-2</v>
          </cell>
          <cell r="DO1013">
            <v>0.03</v>
          </cell>
          <cell r="DP1013">
            <v>0.06</v>
          </cell>
          <cell r="DQ1013">
            <v>0.01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-0.06</v>
          </cell>
          <cell r="G1014">
            <v>0.05</v>
          </cell>
          <cell r="H1014">
            <v>-0.02</v>
          </cell>
          <cell r="I1014">
            <v>0</v>
          </cell>
          <cell r="J1014">
            <v>0</v>
          </cell>
          <cell r="K1014">
            <v>0</v>
          </cell>
          <cell r="L1014">
            <v>-0.1</v>
          </cell>
          <cell r="M1014">
            <v>0.02</v>
          </cell>
          <cell r="N1014">
            <v>0.01</v>
          </cell>
          <cell r="O1014">
            <v>-0.02</v>
          </cell>
          <cell r="P1014">
            <v>0.08</v>
          </cell>
          <cell r="Q1014">
            <v>0.01</v>
          </cell>
          <cell r="R1014">
            <v>-0.01</v>
          </cell>
          <cell r="S1014">
            <v>-7.0000000000000007E-2</v>
          </cell>
          <cell r="T1014">
            <v>-0.06</v>
          </cell>
          <cell r="U1014">
            <v>-0.05</v>
          </cell>
          <cell r="V1014">
            <v>0</v>
          </cell>
          <cell r="W1014">
            <v>0.27</v>
          </cell>
          <cell r="X1014">
            <v>0</v>
          </cell>
          <cell r="Y1014">
            <v>0.14000000000000001</v>
          </cell>
          <cell r="Z1014">
            <v>0.02</v>
          </cell>
          <cell r="AA1014">
            <v>-0.04</v>
          </cell>
          <cell r="AB1014">
            <v>-0.05</v>
          </cell>
          <cell r="AC1014">
            <v>0.14000000000000001</v>
          </cell>
          <cell r="AD1014">
            <v>0.03</v>
          </cell>
          <cell r="AE1014">
            <v>0.02</v>
          </cell>
          <cell r="AF1014">
            <v>0.04</v>
          </cell>
          <cell r="AG1014">
            <v>0</v>
          </cell>
          <cell r="AH1014">
            <v>0.02</v>
          </cell>
          <cell r="AI1014">
            <v>0</v>
          </cell>
          <cell r="AJ1014">
            <v>0</v>
          </cell>
          <cell r="AK1014">
            <v>0</v>
          </cell>
          <cell r="AL1014">
            <v>-0.02</v>
          </cell>
          <cell r="AM1014">
            <v>0</v>
          </cell>
          <cell r="AN1014">
            <v>0.04</v>
          </cell>
          <cell r="AO1014">
            <v>0.01</v>
          </cell>
          <cell r="AP1014">
            <v>0</v>
          </cell>
          <cell r="AQ1014">
            <v>-0.08</v>
          </cell>
          <cell r="AR1014">
            <v>0.04</v>
          </cell>
          <cell r="AS1014">
            <v>-0.03</v>
          </cell>
          <cell r="AT1014">
            <v>-0.19</v>
          </cell>
          <cell r="AU1014">
            <v>0</v>
          </cell>
          <cell r="AV1014">
            <v>0.12</v>
          </cell>
          <cell r="AW1014">
            <v>-0.43</v>
          </cell>
          <cell r="AX1014">
            <v>0</v>
          </cell>
          <cell r="AY1014">
            <v>0.25</v>
          </cell>
          <cell r="AZ1014">
            <v>0.05</v>
          </cell>
          <cell r="BA1014">
            <v>7.0000000000000007E-2</v>
          </cell>
          <cell r="BB1014">
            <v>0.03</v>
          </cell>
          <cell r="BC1014">
            <v>0</v>
          </cell>
          <cell r="BD1014">
            <v>0.05</v>
          </cell>
          <cell r="BE1014">
            <v>7.0000000000000007E-2</v>
          </cell>
          <cell r="BF1014">
            <v>0.02</v>
          </cell>
          <cell r="BG1014">
            <v>-7.0000000000000007E-2</v>
          </cell>
          <cell r="BH1014">
            <v>7.0000000000000007E-2</v>
          </cell>
          <cell r="BI1014">
            <v>0</v>
          </cell>
          <cell r="BJ1014">
            <v>0</v>
          </cell>
          <cell r="BK1014">
            <v>0</v>
          </cell>
          <cell r="BL1014">
            <v>0.06</v>
          </cell>
          <cell r="BM1014">
            <v>0</v>
          </cell>
          <cell r="BN1014">
            <v>0.11</v>
          </cell>
          <cell r="BO1014">
            <v>-0.12</v>
          </cell>
          <cell r="BP1014">
            <v>-0.02</v>
          </cell>
          <cell r="BQ1014">
            <v>-0.01</v>
          </cell>
          <cell r="BR1014">
            <v>0.05</v>
          </cell>
          <cell r="BS1014">
            <v>0</v>
          </cell>
          <cell r="BT1014">
            <v>0.03</v>
          </cell>
          <cell r="BU1014">
            <v>-0.11</v>
          </cell>
          <cell r="BV1014">
            <v>0</v>
          </cell>
          <cell r="BW1014">
            <v>-0.1</v>
          </cell>
          <cell r="BX1014">
            <v>0</v>
          </cell>
          <cell r="BY1014">
            <v>0.14000000000000001</v>
          </cell>
          <cell r="BZ1014">
            <v>0.15</v>
          </cell>
          <cell r="CA1014">
            <v>0.01</v>
          </cell>
          <cell r="CB1014">
            <v>-0.06</v>
          </cell>
          <cell r="CC1014">
            <v>0</v>
          </cell>
          <cell r="CD1014">
            <v>0</v>
          </cell>
          <cell r="CE1014">
            <v>0.04</v>
          </cell>
          <cell r="CF1014">
            <v>0.11</v>
          </cell>
          <cell r="CG1014">
            <v>0.04</v>
          </cell>
          <cell r="CH1014">
            <v>-0.03</v>
          </cell>
          <cell r="CI1014">
            <v>-0.4</v>
          </cell>
          <cell r="CJ1014">
            <v>-0.31</v>
          </cell>
          <cell r="CK1014">
            <v>0</v>
          </cell>
          <cell r="CL1014">
            <v>0.08</v>
          </cell>
          <cell r="CM1014">
            <v>0.08</v>
          </cell>
          <cell r="CN1014">
            <v>-0.21</v>
          </cell>
          <cell r="CO1014">
            <v>0</v>
          </cell>
          <cell r="CP1014">
            <v>0</v>
          </cell>
          <cell r="CQ1014">
            <v>0.09</v>
          </cell>
          <cell r="CR1014">
            <v>0.01</v>
          </cell>
          <cell r="CS1014">
            <v>0.01</v>
          </cell>
          <cell r="CT1014">
            <v>-0.13</v>
          </cell>
          <cell r="CU1014">
            <v>-0.23</v>
          </cell>
          <cell r="CV1014">
            <v>0.03</v>
          </cell>
          <cell r="CW1014">
            <v>0.02</v>
          </cell>
          <cell r="CX1014">
            <v>0</v>
          </cell>
          <cell r="CY1014">
            <v>0.13</v>
          </cell>
          <cell r="CZ1014">
            <v>0.09</v>
          </cell>
          <cell r="DA1014">
            <v>7.0000000000000007E-2</v>
          </cell>
          <cell r="DB1014">
            <v>-0.01</v>
          </cell>
          <cell r="DC1014">
            <v>0.17</v>
          </cell>
          <cell r="DD1014">
            <v>-0.12</v>
          </cell>
          <cell r="DE1014">
            <v>0.04</v>
          </cell>
          <cell r="DF1014">
            <v>0.11</v>
          </cell>
          <cell r="DG1014">
            <v>0</v>
          </cell>
          <cell r="DH1014">
            <v>0</v>
          </cell>
          <cell r="DI1014">
            <v>-0.77</v>
          </cell>
          <cell r="DJ1014">
            <v>0</v>
          </cell>
          <cell r="DK1014">
            <v>0</v>
          </cell>
          <cell r="DL1014">
            <v>0.02</v>
          </cell>
          <cell r="DM1014">
            <v>0.23</v>
          </cell>
          <cell r="DN1014">
            <v>0.06</v>
          </cell>
          <cell r="DO1014">
            <v>-0.13</v>
          </cell>
          <cell r="DP1014">
            <v>0.02</v>
          </cell>
          <cell r="DQ1014">
            <v>0.03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0.02</v>
          </cell>
          <cell r="G1017">
            <v>0.02</v>
          </cell>
          <cell r="H1017">
            <v>0.01</v>
          </cell>
          <cell r="I1017">
            <v>-0.03</v>
          </cell>
          <cell r="J1017">
            <v>-0.04</v>
          </cell>
          <cell r="K1017">
            <v>-0.03</v>
          </cell>
          <cell r="L1017">
            <v>7.0000000000000007E-2</v>
          </cell>
          <cell r="M1017">
            <v>0.04</v>
          </cell>
          <cell r="N1017">
            <v>0.01</v>
          </cell>
          <cell r="O1017">
            <v>0.02</v>
          </cell>
          <cell r="P1017">
            <v>0.02</v>
          </cell>
          <cell r="Q1017">
            <v>0.03</v>
          </cell>
          <cell r="R1017">
            <v>0</v>
          </cell>
          <cell r="S1017">
            <v>0.02</v>
          </cell>
          <cell r="T1017">
            <v>0.03</v>
          </cell>
          <cell r="U1017">
            <v>0.02</v>
          </cell>
          <cell r="V1017">
            <v>-0.01</v>
          </cell>
          <cell r="W1017">
            <v>-0.03</v>
          </cell>
          <cell r="X1017">
            <v>-0.03</v>
          </cell>
          <cell r="Y1017">
            <v>0.02</v>
          </cell>
          <cell r="Z1017">
            <v>0.05</v>
          </cell>
          <cell r="AA1017">
            <v>0.02</v>
          </cell>
          <cell r="AB1017">
            <v>0.01</v>
          </cell>
          <cell r="AC1017">
            <v>0.02</v>
          </cell>
          <cell r="AD1017">
            <v>0.02</v>
          </cell>
          <cell r="AE1017">
            <v>-0.01</v>
          </cell>
          <cell r="AF1017">
            <v>0.02</v>
          </cell>
          <cell r="AG1017">
            <v>0.03</v>
          </cell>
          <cell r="AH1017">
            <v>0</v>
          </cell>
          <cell r="AI1017">
            <v>-0.05</v>
          </cell>
          <cell r="AJ1017">
            <v>-0.04</v>
          </cell>
          <cell r="AK1017">
            <v>-0.03</v>
          </cell>
          <cell r="AL1017">
            <v>0.01</v>
          </cell>
          <cell r="AM1017">
            <v>0.05</v>
          </cell>
          <cell r="AN1017">
            <v>0.02</v>
          </cell>
          <cell r="AO1017">
            <v>0.01</v>
          </cell>
          <cell r="AP1017">
            <v>0.02</v>
          </cell>
          <cell r="AQ1017">
            <v>0</v>
          </cell>
          <cell r="AR1017">
            <v>-0.01</v>
          </cell>
          <cell r="AS1017">
            <v>0.01</v>
          </cell>
          <cell r="AT1017">
            <v>0.03</v>
          </cell>
          <cell r="AU1017">
            <v>0</v>
          </cell>
          <cell r="AV1017">
            <v>-0.03</v>
          </cell>
          <cell r="AW1017">
            <v>-0.04</v>
          </cell>
          <cell r="AX1017">
            <v>-0.02</v>
          </cell>
          <cell r="AY1017">
            <v>-0.02</v>
          </cell>
          <cell r="AZ1017">
            <v>0.06</v>
          </cell>
          <cell r="BA1017">
            <v>0.01</v>
          </cell>
          <cell r="BB1017">
            <v>0</v>
          </cell>
          <cell r="BC1017">
            <v>0.02</v>
          </cell>
          <cell r="BD1017">
            <v>0.01</v>
          </cell>
          <cell r="BE1017">
            <v>-0.01</v>
          </cell>
          <cell r="BF1017">
            <v>0.01</v>
          </cell>
          <cell r="BG1017">
            <v>0.02</v>
          </cell>
          <cell r="BH1017">
            <v>0</v>
          </cell>
          <cell r="BI1017">
            <v>-0.04</v>
          </cell>
          <cell r="BJ1017">
            <v>-0.04</v>
          </cell>
          <cell r="BK1017">
            <v>0.01</v>
          </cell>
          <cell r="BL1017">
            <v>-0.02</v>
          </cell>
          <cell r="BM1017">
            <v>0.05</v>
          </cell>
          <cell r="BN1017">
            <v>0.02</v>
          </cell>
          <cell r="BO1017">
            <v>0</v>
          </cell>
          <cell r="BP1017">
            <v>0.01</v>
          </cell>
          <cell r="BQ1017">
            <v>0.02</v>
          </cell>
          <cell r="BR1017">
            <v>0</v>
          </cell>
          <cell r="BS1017">
            <v>0.02</v>
          </cell>
          <cell r="BT1017">
            <v>0.02</v>
          </cell>
          <cell r="BU1017">
            <v>0.01</v>
          </cell>
          <cell r="BV1017">
            <v>0.02</v>
          </cell>
          <cell r="BW1017">
            <v>-0.04</v>
          </cell>
          <cell r="BX1017">
            <v>-0.01</v>
          </cell>
          <cell r="BY1017">
            <v>0</v>
          </cell>
          <cell r="BZ1017">
            <v>0.05</v>
          </cell>
          <cell r="CA1017">
            <v>0.02</v>
          </cell>
          <cell r="CB1017">
            <v>0.01</v>
          </cell>
          <cell r="CC1017">
            <v>0.01</v>
          </cell>
          <cell r="CD1017">
            <v>0.01</v>
          </cell>
          <cell r="CE1017">
            <v>0</v>
          </cell>
          <cell r="CF1017">
            <v>0.01</v>
          </cell>
          <cell r="CG1017">
            <v>0.02</v>
          </cell>
          <cell r="CH1017">
            <v>0.01</v>
          </cell>
          <cell r="CI1017">
            <v>-0.03</v>
          </cell>
          <cell r="CJ1017">
            <v>-0.03</v>
          </cell>
          <cell r="CK1017">
            <v>-0.03</v>
          </cell>
          <cell r="CL1017">
            <v>0</v>
          </cell>
          <cell r="CM1017">
            <v>0.05</v>
          </cell>
          <cell r="CN1017">
            <v>0.03</v>
          </cell>
          <cell r="CO1017">
            <v>0.02</v>
          </cell>
          <cell r="CP1017">
            <v>0.02</v>
          </cell>
          <cell r="CQ1017">
            <v>0.01</v>
          </cell>
          <cell r="CR1017">
            <v>0.01</v>
          </cell>
          <cell r="CS1017">
            <v>0.02</v>
          </cell>
          <cell r="CT1017">
            <v>0.03</v>
          </cell>
          <cell r="CU1017">
            <v>0.01</v>
          </cell>
          <cell r="CV1017">
            <v>-0.03</v>
          </cell>
          <cell r="CW1017">
            <v>-0.03</v>
          </cell>
          <cell r="CX1017">
            <v>0.01</v>
          </cell>
          <cell r="CY1017">
            <v>0</v>
          </cell>
          <cell r="CZ1017">
            <v>0.05</v>
          </cell>
          <cell r="DA1017">
            <v>0.03</v>
          </cell>
          <cell r="DB1017">
            <v>0.02</v>
          </cell>
          <cell r="DC1017">
            <v>0.02</v>
          </cell>
          <cell r="DD1017">
            <v>0.01</v>
          </cell>
          <cell r="DE1017">
            <v>-0.03</v>
          </cell>
          <cell r="DF1017">
            <v>0.02</v>
          </cell>
          <cell r="DG1017">
            <v>0.02</v>
          </cell>
          <cell r="DH1017">
            <v>0.05</v>
          </cell>
          <cell r="DI1017">
            <v>-0.03</v>
          </cell>
          <cell r="DJ1017">
            <v>-0.03</v>
          </cell>
          <cell r="DK1017">
            <v>0.02</v>
          </cell>
          <cell r="DL1017">
            <v>-0.01</v>
          </cell>
          <cell r="DM1017">
            <v>0.05</v>
          </cell>
          <cell r="DN1017">
            <v>0.03</v>
          </cell>
          <cell r="DO1017">
            <v>0.01</v>
          </cell>
          <cell r="DP1017">
            <v>0.03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0.03</v>
          </cell>
          <cell r="S1024">
            <v>0.06</v>
          </cell>
          <cell r="T1024">
            <v>0.05</v>
          </cell>
          <cell r="U1024">
            <v>-0.01</v>
          </cell>
          <cell r="V1024">
            <v>0.04</v>
          </cell>
          <cell r="W1024">
            <v>0.09</v>
          </cell>
          <cell r="X1024">
            <v>0.05</v>
          </cell>
          <cell r="Y1024">
            <v>0</v>
          </cell>
          <cell r="Z1024">
            <v>0.01</v>
          </cell>
          <cell r="AA1024">
            <v>0.02</v>
          </cell>
          <cell r="AB1024">
            <v>0</v>
          </cell>
          <cell r="AC1024">
            <v>0.05</v>
          </cell>
          <cell r="AD1024">
            <v>0.03</v>
          </cell>
          <cell r="AE1024">
            <v>0.1</v>
          </cell>
          <cell r="AF1024">
            <v>0.13</v>
          </cell>
          <cell r="AG1024">
            <v>0.12</v>
          </cell>
          <cell r="AH1024">
            <v>0.09</v>
          </cell>
          <cell r="AI1024">
            <v>0.25</v>
          </cell>
          <cell r="AJ1024">
            <v>0.13</v>
          </cell>
          <cell r="AK1024">
            <v>0.15</v>
          </cell>
          <cell r="AL1024">
            <v>0.02</v>
          </cell>
          <cell r="AM1024">
            <v>0.04</v>
          </cell>
          <cell r="AN1024">
            <v>7.0000000000000007E-2</v>
          </cell>
          <cell r="AO1024">
            <v>0.06</v>
          </cell>
          <cell r="AP1024">
            <v>0.12</v>
          </cell>
          <cell r="AQ1024">
            <v>0.06</v>
          </cell>
          <cell r="AR1024">
            <v>0</v>
          </cell>
          <cell r="AS1024">
            <v>0.01</v>
          </cell>
          <cell r="AT1024">
            <v>0</v>
          </cell>
          <cell r="AU1024">
            <v>0</v>
          </cell>
          <cell r="AV1024">
            <v>0.01</v>
          </cell>
          <cell r="AW1024">
            <v>0.01</v>
          </cell>
          <cell r="AX1024">
            <v>0.01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0.01</v>
          </cell>
          <cell r="BD1024">
            <v>0.01</v>
          </cell>
          <cell r="BE1024">
            <v>0</v>
          </cell>
          <cell r="BF1024">
            <v>0</v>
          </cell>
          <cell r="BG1024">
            <v>0</v>
          </cell>
          <cell r="BH1024">
            <v>0.01</v>
          </cell>
          <cell r="BI1024">
            <v>0.02</v>
          </cell>
          <cell r="BJ1024">
            <v>0.01</v>
          </cell>
          <cell r="BK1024">
            <v>0.01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0.01</v>
          </cell>
          <cell r="BQ1024">
            <v>0.01</v>
          </cell>
          <cell r="BR1024">
            <v>0</v>
          </cell>
          <cell r="BS1024">
            <v>0</v>
          </cell>
          <cell r="BT1024">
            <v>0</v>
          </cell>
          <cell r="BU1024">
            <v>0.01</v>
          </cell>
          <cell r="BV1024">
            <v>0.01</v>
          </cell>
          <cell r="BW1024">
            <v>0.01</v>
          </cell>
          <cell r="BX1024">
            <v>0.01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0.01</v>
          </cell>
          <cell r="CD1024">
            <v>0.01</v>
          </cell>
          <cell r="CE1024">
            <v>0.01</v>
          </cell>
          <cell r="CF1024">
            <v>0.01</v>
          </cell>
          <cell r="CG1024">
            <v>0.01</v>
          </cell>
          <cell r="CH1024">
            <v>0.01</v>
          </cell>
          <cell r="CI1024">
            <v>0</v>
          </cell>
          <cell r="CJ1024">
            <v>0.01</v>
          </cell>
          <cell r="CK1024">
            <v>0.01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0.01</v>
          </cell>
          <cell r="CQ1024">
            <v>0.01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0.05</v>
          </cell>
          <cell r="G1026">
            <v>0.04</v>
          </cell>
          <cell r="H1026">
            <v>0.02</v>
          </cell>
          <cell r="I1026">
            <v>0.01</v>
          </cell>
          <cell r="J1026">
            <v>0.02</v>
          </cell>
          <cell r="K1026">
            <v>0.01</v>
          </cell>
          <cell r="L1026">
            <v>0.04</v>
          </cell>
          <cell r="M1026">
            <v>7.0000000000000007E-2</v>
          </cell>
          <cell r="N1026">
            <v>0.08</v>
          </cell>
          <cell r="O1026">
            <v>0.06</v>
          </cell>
          <cell r="P1026">
            <v>0.05</v>
          </cell>
          <cell r="Q1026">
            <v>0.04</v>
          </cell>
          <cell r="R1026">
            <v>0.04</v>
          </cell>
          <cell r="S1026">
            <v>0.04</v>
          </cell>
          <cell r="T1026">
            <v>0.02</v>
          </cell>
          <cell r="U1026">
            <v>0.08</v>
          </cell>
          <cell r="V1026">
            <v>0.02</v>
          </cell>
          <cell r="W1026">
            <v>0.02</v>
          </cell>
          <cell r="X1026">
            <v>0.02</v>
          </cell>
          <cell r="Y1026">
            <v>0.06</v>
          </cell>
          <cell r="Z1026">
            <v>0.05</v>
          </cell>
          <cell r="AA1026">
            <v>0.05</v>
          </cell>
          <cell r="AB1026">
            <v>0.01</v>
          </cell>
          <cell r="AC1026">
            <v>0.03</v>
          </cell>
          <cell r="AD1026">
            <v>0.06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0.01</v>
          </cell>
          <cell r="AP1026">
            <v>0</v>
          </cell>
          <cell r="AQ1026">
            <v>0.01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0.01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0.01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0.01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0.01</v>
          </cell>
          <cell r="AW1029">
            <v>0</v>
          </cell>
          <cell r="AX1029">
            <v>0.01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0.01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-0.01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0.02</v>
          </cell>
          <cell r="G1030">
            <v>0.02</v>
          </cell>
          <cell r="H1030">
            <v>0.01</v>
          </cell>
          <cell r="I1030">
            <v>0.03</v>
          </cell>
          <cell r="J1030">
            <v>0.02</v>
          </cell>
          <cell r="K1030">
            <v>0.03</v>
          </cell>
          <cell r="L1030">
            <v>0.01</v>
          </cell>
          <cell r="M1030">
            <v>0.02</v>
          </cell>
          <cell r="N1030">
            <v>0.04</v>
          </cell>
          <cell r="O1030">
            <v>0.02</v>
          </cell>
          <cell r="P1030">
            <v>0.03</v>
          </cell>
          <cell r="Q1030">
            <v>0.02</v>
          </cell>
          <cell r="R1030">
            <v>0.02</v>
          </cell>
          <cell r="S1030">
            <v>0.03</v>
          </cell>
          <cell r="T1030">
            <v>0.03</v>
          </cell>
          <cell r="U1030">
            <v>0.02</v>
          </cell>
          <cell r="V1030">
            <v>0.04</v>
          </cell>
          <cell r="W1030">
            <v>0.02</v>
          </cell>
          <cell r="X1030">
            <v>0.01</v>
          </cell>
          <cell r="Y1030">
            <v>0.02</v>
          </cell>
          <cell r="Z1030">
            <v>0.01</v>
          </cell>
          <cell r="AA1030">
            <v>0.03</v>
          </cell>
          <cell r="AB1030">
            <v>0</v>
          </cell>
          <cell r="AC1030">
            <v>0.03</v>
          </cell>
          <cell r="AD1030">
            <v>0.02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0.01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0.01</v>
          </cell>
          <cell r="O1035">
            <v>0</v>
          </cell>
          <cell r="P1035">
            <v>0</v>
          </cell>
          <cell r="Q1035">
            <v>0</v>
          </cell>
          <cell r="R1035">
            <v>0.01</v>
          </cell>
          <cell r="S1035">
            <v>0</v>
          </cell>
          <cell r="T1035">
            <v>0</v>
          </cell>
          <cell r="U1035">
            <v>0</v>
          </cell>
          <cell r="V1035">
            <v>0.01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0.01</v>
          </cell>
          <cell r="AB1035">
            <v>0</v>
          </cell>
          <cell r="AC1035">
            <v>0</v>
          </cell>
          <cell r="AD1035">
            <v>0</v>
          </cell>
          <cell r="AE1035">
            <v>0.01</v>
          </cell>
          <cell r="AF1035">
            <v>0</v>
          </cell>
          <cell r="AG1035">
            <v>0</v>
          </cell>
          <cell r="AH1035">
            <v>0</v>
          </cell>
          <cell r="AI1035">
            <v>0.02</v>
          </cell>
          <cell r="AJ1035">
            <v>0</v>
          </cell>
          <cell r="AK1035">
            <v>0</v>
          </cell>
          <cell r="AL1035">
            <v>0</v>
          </cell>
          <cell r="AM1035">
            <v>0.01</v>
          </cell>
          <cell r="AN1035">
            <v>0.01</v>
          </cell>
          <cell r="AO1035">
            <v>0.01</v>
          </cell>
          <cell r="AP1035">
            <v>0.01</v>
          </cell>
          <cell r="AQ1035">
            <v>0</v>
          </cell>
          <cell r="AR1035">
            <v>0.01</v>
          </cell>
          <cell r="AS1035">
            <v>0.01</v>
          </cell>
          <cell r="AT1035">
            <v>0</v>
          </cell>
          <cell r="AU1035">
            <v>0</v>
          </cell>
          <cell r="AV1035">
            <v>0.01</v>
          </cell>
          <cell r="AW1035">
            <v>0</v>
          </cell>
          <cell r="AX1035">
            <v>0</v>
          </cell>
          <cell r="AY1035">
            <v>0.01</v>
          </cell>
          <cell r="AZ1035">
            <v>0.01</v>
          </cell>
          <cell r="BA1035">
            <v>0.01</v>
          </cell>
          <cell r="BB1035">
            <v>0.01</v>
          </cell>
          <cell r="BC1035">
            <v>0.01</v>
          </cell>
          <cell r="BD1035">
            <v>0</v>
          </cell>
          <cell r="BE1035">
            <v>0.01</v>
          </cell>
          <cell r="BF1035">
            <v>0.01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0.01</v>
          </cell>
          <cell r="BM1035">
            <v>0</v>
          </cell>
          <cell r="BN1035">
            <v>0.02</v>
          </cell>
          <cell r="BO1035">
            <v>0.01</v>
          </cell>
          <cell r="BP1035">
            <v>0.01</v>
          </cell>
          <cell r="BQ1035">
            <v>0</v>
          </cell>
          <cell r="BR1035">
            <v>0.01</v>
          </cell>
          <cell r="BS1035">
            <v>0.01</v>
          </cell>
          <cell r="BT1035">
            <v>0</v>
          </cell>
          <cell r="BU1035">
            <v>0</v>
          </cell>
          <cell r="BV1035">
            <v>0.01</v>
          </cell>
          <cell r="BW1035">
            <v>0</v>
          </cell>
          <cell r="BX1035">
            <v>0.01</v>
          </cell>
          <cell r="BY1035">
            <v>0.01</v>
          </cell>
          <cell r="BZ1035">
            <v>0.01</v>
          </cell>
          <cell r="CA1035">
            <v>0.01</v>
          </cell>
          <cell r="CB1035">
            <v>0.01</v>
          </cell>
          <cell r="CC1035">
            <v>0.01</v>
          </cell>
          <cell r="CD1035">
            <v>0.01</v>
          </cell>
          <cell r="CE1035">
            <v>0.02</v>
          </cell>
          <cell r="CF1035">
            <v>0.01</v>
          </cell>
          <cell r="CG1035">
            <v>0.01</v>
          </cell>
          <cell r="CH1035">
            <v>0</v>
          </cell>
          <cell r="CI1035">
            <v>-0.02</v>
          </cell>
          <cell r="CJ1035">
            <v>0</v>
          </cell>
          <cell r="CK1035">
            <v>0.01</v>
          </cell>
          <cell r="CL1035">
            <v>0.01</v>
          </cell>
          <cell r="CM1035">
            <v>0.01</v>
          </cell>
          <cell r="CN1035">
            <v>0.01</v>
          </cell>
          <cell r="CO1035">
            <v>0.01</v>
          </cell>
          <cell r="CP1035">
            <v>0.01</v>
          </cell>
          <cell r="CQ1035">
            <v>0.01</v>
          </cell>
          <cell r="CR1035">
            <v>0.01</v>
          </cell>
          <cell r="CS1035">
            <v>0.01</v>
          </cell>
          <cell r="CT1035">
            <v>0.01</v>
          </cell>
          <cell r="CU1035">
            <v>0</v>
          </cell>
          <cell r="CV1035">
            <v>0.01</v>
          </cell>
          <cell r="CW1035">
            <v>0</v>
          </cell>
          <cell r="CX1035">
            <v>0.01</v>
          </cell>
          <cell r="CY1035">
            <v>0.01</v>
          </cell>
          <cell r="CZ1035">
            <v>0.01</v>
          </cell>
          <cell r="DA1035">
            <v>0.01</v>
          </cell>
          <cell r="DB1035">
            <v>0.01</v>
          </cell>
          <cell r="DC1035">
            <v>0.01</v>
          </cell>
          <cell r="DD1035">
            <v>0</v>
          </cell>
          <cell r="DE1035">
            <v>0.03</v>
          </cell>
          <cell r="DF1035">
            <v>0.01</v>
          </cell>
          <cell r="DG1035">
            <v>0</v>
          </cell>
          <cell r="DH1035">
            <v>0</v>
          </cell>
          <cell r="DI1035">
            <v>0.01</v>
          </cell>
          <cell r="DJ1035">
            <v>0</v>
          </cell>
          <cell r="DK1035">
            <v>0.01</v>
          </cell>
          <cell r="DL1035">
            <v>0.01</v>
          </cell>
          <cell r="DM1035">
            <v>0.01</v>
          </cell>
          <cell r="DN1035">
            <v>0.02</v>
          </cell>
          <cell r="DO1035">
            <v>0.01</v>
          </cell>
          <cell r="DP1035">
            <v>0.02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0.01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0.04</v>
          </cell>
          <cell r="AA1039">
            <v>0.02</v>
          </cell>
          <cell r="AB1039">
            <v>0</v>
          </cell>
          <cell r="AC1039">
            <v>0</v>
          </cell>
          <cell r="AD1039">
            <v>0.01</v>
          </cell>
          <cell r="AE1039">
            <v>0.01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0.02</v>
          </cell>
          <cell r="AM1039">
            <v>0.04</v>
          </cell>
          <cell r="AN1039">
            <v>0.01</v>
          </cell>
          <cell r="AO1039">
            <v>0</v>
          </cell>
          <cell r="AP1039">
            <v>0</v>
          </cell>
          <cell r="AQ1039">
            <v>0.01</v>
          </cell>
          <cell r="AR1039">
            <v>0.02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0.04</v>
          </cell>
          <cell r="AZ1039">
            <v>0.06</v>
          </cell>
          <cell r="BA1039">
            <v>0.02</v>
          </cell>
          <cell r="BB1039">
            <v>0.03</v>
          </cell>
          <cell r="BC1039">
            <v>0</v>
          </cell>
          <cell r="BD1039">
            <v>0.09</v>
          </cell>
          <cell r="BE1039">
            <v>0.02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0.01</v>
          </cell>
          <cell r="BL1039">
            <v>0.02</v>
          </cell>
          <cell r="BM1039">
            <v>0.01</v>
          </cell>
          <cell r="BN1039">
            <v>0.03</v>
          </cell>
          <cell r="BO1039">
            <v>0.01</v>
          </cell>
          <cell r="BP1039">
            <v>0.05</v>
          </cell>
          <cell r="BQ1039">
            <v>0.09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-0.01</v>
          </cell>
          <cell r="AC1040">
            <v>0</v>
          </cell>
          <cell r="AD1040">
            <v>0.01</v>
          </cell>
          <cell r="AE1040">
            <v>0</v>
          </cell>
          <cell r="AF1040">
            <v>-0.01</v>
          </cell>
          <cell r="AG1040">
            <v>0.01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0.01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0.01</v>
          </cell>
          <cell r="BH1040">
            <v>0.01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0.01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0.01</v>
          </cell>
          <cell r="CI1040">
            <v>0.01</v>
          </cell>
          <cell r="CJ1040">
            <v>0.01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0.01</v>
          </cell>
          <cell r="DD1040">
            <v>0</v>
          </cell>
          <cell r="DE1040">
            <v>0.02</v>
          </cell>
          <cell r="DF1040">
            <v>0</v>
          </cell>
          <cell r="DG1040">
            <v>0</v>
          </cell>
          <cell r="DH1040">
            <v>0.17</v>
          </cell>
          <cell r="DI1040">
            <v>0</v>
          </cell>
          <cell r="DJ1040">
            <v>0.01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0.01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0.01</v>
          </cell>
          <cell r="G1041">
            <v>0.01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0.01</v>
          </cell>
          <cell r="R1041">
            <v>0</v>
          </cell>
          <cell r="S1041">
            <v>0.01</v>
          </cell>
          <cell r="T1041">
            <v>0.01</v>
          </cell>
          <cell r="U1041">
            <v>0</v>
          </cell>
          <cell r="V1041">
            <v>0.01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-0.01</v>
          </cell>
          <cell r="AC1041">
            <v>0.01</v>
          </cell>
          <cell r="AD1041">
            <v>0.01</v>
          </cell>
          <cell r="AE1041">
            <v>0.01</v>
          </cell>
          <cell r="AF1041">
            <v>0.01</v>
          </cell>
          <cell r="AG1041">
            <v>0.01</v>
          </cell>
          <cell r="AH1041">
            <v>0</v>
          </cell>
          <cell r="AI1041">
            <v>0.01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0.01</v>
          </cell>
          <cell r="AP1041">
            <v>0.01</v>
          </cell>
          <cell r="AQ1041">
            <v>0.01</v>
          </cell>
          <cell r="AR1041">
            <v>0.01</v>
          </cell>
          <cell r="AS1041">
            <v>0.01</v>
          </cell>
          <cell r="AT1041">
            <v>0.01</v>
          </cell>
          <cell r="AU1041">
            <v>0</v>
          </cell>
          <cell r="AV1041">
            <v>0.01</v>
          </cell>
          <cell r="AW1041">
            <v>0.01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0.01</v>
          </cell>
          <cell r="BC1041">
            <v>0.02</v>
          </cell>
          <cell r="BD1041">
            <v>0.01</v>
          </cell>
          <cell r="BE1041">
            <v>0.01</v>
          </cell>
          <cell r="BF1041">
            <v>0.01</v>
          </cell>
          <cell r="BG1041">
            <v>0.02</v>
          </cell>
          <cell r="BH1041">
            <v>0.01</v>
          </cell>
          <cell r="BI1041">
            <v>-0.01</v>
          </cell>
          <cell r="BJ1041">
            <v>0.01</v>
          </cell>
          <cell r="BK1041">
            <v>0</v>
          </cell>
          <cell r="BL1041">
            <v>0</v>
          </cell>
          <cell r="BM1041">
            <v>0</v>
          </cell>
          <cell r="BN1041">
            <v>0.01</v>
          </cell>
          <cell r="BO1041">
            <v>0.01</v>
          </cell>
          <cell r="BP1041">
            <v>0.02</v>
          </cell>
          <cell r="BQ1041">
            <v>0.01</v>
          </cell>
          <cell r="BR1041">
            <v>0.01</v>
          </cell>
          <cell r="BS1041">
            <v>0.02</v>
          </cell>
          <cell r="BT1041">
            <v>0.01</v>
          </cell>
          <cell r="BU1041">
            <v>0.01</v>
          </cell>
          <cell r="BV1041">
            <v>0.01</v>
          </cell>
          <cell r="BW1041">
            <v>0.01</v>
          </cell>
          <cell r="BX1041">
            <v>0.01</v>
          </cell>
          <cell r="BY1041">
            <v>0.01</v>
          </cell>
          <cell r="BZ1041">
            <v>0.01</v>
          </cell>
          <cell r="CA1041">
            <v>0.01</v>
          </cell>
          <cell r="CB1041">
            <v>0.01</v>
          </cell>
          <cell r="CC1041">
            <v>0.02</v>
          </cell>
          <cell r="CD1041">
            <v>0.01</v>
          </cell>
          <cell r="CE1041">
            <v>0.01</v>
          </cell>
          <cell r="CF1041">
            <v>0.01</v>
          </cell>
          <cell r="CG1041">
            <v>0.01</v>
          </cell>
          <cell r="CH1041">
            <v>0.01</v>
          </cell>
          <cell r="CI1041">
            <v>0</v>
          </cell>
          <cell r="CJ1041">
            <v>0.01</v>
          </cell>
          <cell r="CK1041">
            <v>0.01</v>
          </cell>
          <cell r="CL1041">
            <v>0.01</v>
          </cell>
          <cell r="CM1041">
            <v>0.01</v>
          </cell>
          <cell r="CN1041">
            <v>0.01</v>
          </cell>
          <cell r="CO1041">
            <v>0.01</v>
          </cell>
          <cell r="CP1041">
            <v>0.02</v>
          </cell>
          <cell r="CQ1041">
            <v>0.02</v>
          </cell>
          <cell r="CR1041">
            <v>0.01</v>
          </cell>
          <cell r="CS1041">
            <v>0.01</v>
          </cell>
          <cell r="CT1041">
            <v>0.01</v>
          </cell>
          <cell r="CU1041">
            <v>0.01</v>
          </cell>
          <cell r="CV1041">
            <v>0.01</v>
          </cell>
          <cell r="CW1041">
            <v>0.01</v>
          </cell>
          <cell r="CX1041">
            <v>0.01</v>
          </cell>
          <cell r="CY1041">
            <v>0.01</v>
          </cell>
          <cell r="CZ1041">
            <v>0.01</v>
          </cell>
          <cell r="DA1041">
            <v>0.01</v>
          </cell>
          <cell r="DB1041">
            <v>0.01</v>
          </cell>
          <cell r="DC1041">
            <v>0.02</v>
          </cell>
          <cell r="DD1041">
            <v>0.01</v>
          </cell>
          <cell r="DE1041">
            <v>0.01</v>
          </cell>
          <cell r="DF1041">
            <v>0.01</v>
          </cell>
          <cell r="DG1041">
            <v>0.01</v>
          </cell>
          <cell r="DH1041">
            <v>-0.04</v>
          </cell>
          <cell r="DI1041">
            <v>0.01</v>
          </cell>
          <cell r="DJ1041">
            <v>0.01</v>
          </cell>
          <cell r="DK1041">
            <v>0.02</v>
          </cell>
          <cell r="DL1041">
            <v>0.01</v>
          </cell>
          <cell r="DM1041">
            <v>0.01</v>
          </cell>
          <cell r="DN1041">
            <v>0.01</v>
          </cell>
          <cell r="DO1041">
            <v>0.01</v>
          </cell>
          <cell r="DP1041">
            <v>0.01</v>
          </cell>
          <cell r="DQ1041">
            <v>0.01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0.01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0.01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-0.01</v>
          </cell>
          <cell r="AC1042">
            <v>0.01</v>
          </cell>
          <cell r="AD1042">
            <v>0.01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0.01</v>
          </cell>
          <cell r="AO1042">
            <v>0</v>
          </cell>
          <cell r="AP1042">
            <v>0</v>
          </cell>
          <cell r="AQ1042">
            <v>0.01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0.01</v>
          </cell>
          <cell r="BB1042">
            <v>0</v>
          </cell>
          <cell r="BC1042">
            <v>0</v>
          </cell>
          <cell r="BD1042">
            <v>0</v>
          </cell>
          <cell r="BE1042">
            <v>0.01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0.01</v>
          </cell>
          <cell r="BN1042">
            <v>0.01</v>
          </cell>
          <cell r="BO1042">
            <v>0</v>
          </cell>
          <cell r="BP1042">
            <v>0.01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0.01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0.01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0.01</v>
          </cell>
          <cell r="CL1042">
            <v>0</v>
          </cell>
          <cell r="CM1042">
            <v>0</v>
          </cell>
          <cell r="CN1042">
            <v>0.01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0.01</v>
          </cell>
          <cell r="CY1042">
            <v>0</v>
          </cell>
          <cell r="CZ1042">
            <v>0</v>
          </cell>
          <cell r="DA1042">
            <v>0.01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0.01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-0.14000000000000001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0.01</v>
          </cell>
          <cell r="AG1061">
            <v>0.01</v>
          </cell>
          <cell r="AH1061">
            <v>0.01</v>
          </cell>
          <cell r="AI1061">
            <v>0.01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0.02</v>
          </cell>
          <cell r="AQ1061">
            <v>0.01</v>
          </cell>
          <cell r="AR1061">
            <v>0.01</v>
          </cell>
          <cell r="AS1061">
            <v>0.02</v>
          </cell>
          <cell r="AT1061">
            <v>0.01</v>
          </cell>
          <cell r="AU1061">
            <v>0.01</v>
          </cell>
          <cell r="AV1061">
            <v>0.01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0.01</v>
          </cell>
          <cell r="BC1061">
            <v>0.02</v>
          </cell>
          <cell r="BD1061">
            <v>0.02</v>
          </cell>
          <cell r="BE1061">
            <v>0.01</v>
          </cell>
          <cell r="BF1061">
            <v>0.02</v>
          </cell>
          <cell r="BG1061">
            <v>0.01</v>
          </cell>
          <cell r="BH1061">
            <v>0.01</v>
          </cell>
          <cell r="BI1061">
            <v>-0.01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0.01</v>
          </cell>
          <cell r="BP1061">
            <v>0.02</v>
          </cell>
          <cell r="BQ1061">
            <v>0.01</v>
          </cell>
          <cell r="BR1061">
            <v>0.01</v>
          </cell>
          <cell r="BS1061">
            <v>0.02</v>
          </cell>
          <cell r="BT1061">
            <v>0.01</v>
          </cell>
          <cell r="BU1061">
            <v>0.02</v>
          </cell>
          <cell r="BV1061">
            <v>0.02</v>
          </cell>
          <cell r="BW1061">
            <v>0.01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0.01</v>
          </cell>
          <cell r="CC1061">
            <v>0.03</v>
          </cell>
          <cell r="CD1061">
            <v>0.02</v>
          </cell>
          <cell r="CE1061">
            <v>0.01</v>
          </cell>
          <cell r="CF1061">
            <v>0.02</v>
          </cell>
          <cell r="CG1061">
            <v>0.02</v>
          </cell>
          <cell r="CH1061">
            <v>0.01</v>
          </cell>
          <cell r="CI1061">
            <v>-0.01</v>
          </cell>
          <cell r="CJ1061">
            <v>0.02</v>
          </cell>
          <cell r="CK1061">
            <v>0.01</v>
          </cell>
          <cell r="CL1061">
            <v>0</v>
          </cell>
          <cell r="CM1061">
            <v>0</v>
          </cell>
          <cell r="CN1061">
            <v>0</v>
          </cell>
          <cell r="CO1061">
            <v>0.01</v>
          </cell>
          <cell r="CP1061">
            <v>0.02</v>
          </cell>
          <cell r="CQ1061">
            <v>0.02</v>
          </cell>
          <cell r="CR1061">
            <v>0.01</v>
          </cell>
          <cell r="CS1061">
            <v>0.02</v>
          </cell>
          <cell r="CT1061">
            <v>0.02</v>
          </cell>
          <cell r="CU1061">
            <v>0.01</v>
          </cell>
          <cell r="CV1061">
            <v>0.02</v>
          </cell>
          <cell r="CW1061">
            <v>0.02</v>
          </cell>
          <cell r="CX1061">
            <v>0.01</v>
          </cell>
          <cell r="CY1061">
            <v>0</v>
          </cell>
          <cell r="CZ1061">
            <v>0</v>
          </cell>
          <cell r="DA1061">
            <v>0</v>
          </cell>
          <cell r="DB1061">
            <v>0.01</v>
          </cell>
          <cell r="DC1061">
            <v>0.02</v>
          </cell>
          <cell r="DD1061">
            <v>0.02</v>
          </cell>
          <cell r="DE1061">
            <v>0.01</v>
          </cell>
          <cell r="DF1061">
            <v>0.02</v>
          </cell>
          <cell r="DG1061">
            <v>0.03</v>
          </cell>
          <cell r="DH1061">
            <v>-0.09</v>
          </cell>
          <cell r="DI1061">
            <v>0.03</v>
          </cell>
          <cell r="DJ1061">
            <v>0.03</v>
          </cell>
          <cell r="DK1061">
            <v>0.02</v>
          </cell>
          <cell r="DL1061">
            <v>0</v>
          </cell>
          <cell r="DM1061">
            <v>0</v>
          </cell>
          <cell r="DN1061">
            <v>0</v>
          </cell>
          <cell r="DO1061">
            <v>0.02</v>
          </cell>
          <cell r="DP1061">
            <v>0.02</v>
          </cell>
          <cell r="DQ1061">
            <v>0.03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0.02</v>
          </cell>
          <cell r="BS1064">
            <v>0.02</v>
          </cell>
          <cell r="BT1064">
            <v>0.02</v>
          </cell>
          <cell r="BU1064">
            <v>0.02</v>
          </cell>
          <cell r="BV1064">
            <v>0.02</v>
          </cell>
          <cell r="BW1064">
            <v>0.02</v>
          </cell>
          <cell r="BX1064">
            <v>0.02</v>
          </cell>
          <cell r="BY1064">
            <v>0.01</v>
          </cell>
          <cell r="BZ1064">
            <v>0</v>
          </cell>
          <cell r="CA1064">
            <v>0.01</v>
          </cell>
          <cell r="CB1064">
            <v>0.02</v>
          </cell>
          <cell r="CC1064">
            <v>0.02</v>
          </cell>
          <cell r="CD1064">
            <v>0.02</v>
          </cell>
          <cell r="CE1064">
            <v>0.01</v>
          </cell>
          <cell r="CF1064">
            <v>0.02</v>
          </cell>
          <cell r="CG1064">
            <v>0.02</v>
          </cell>
          <cell r="CH1064">
            <v>0.02</v>
          </cell>
          <cell r="CI1064">
            <v>-0.02</v>
          </cell>
          <cell r="CJ1064">
            <v>0.02</v>
          </cell>
          <cell r="CK1064">
            <v>0.02</v>
          </cell>
          <cell r="CL1064">
            <v>0</v>
          </cell>
          <cell r="CM1064">
            <v>0</v>
          </cell>
          <cell r="CN1064">
            <v>0.01</v>
          </cell>
          <cell r="CO1064">
            <v>0.02</v>
          </cell>
          <cell r="CP1064">
            <v>0.03</v>
          </cell>
          <cell r="CQ1064">
            <v>0.02</v>
          </cell>
          <cell r="CR1064">
            <v>0.02</v>
          </cell>
          <cell r="CS1064">
            <v>0.02</v>
          </cell>
          <cell r="CT1064">
            <v>0.02</v>
          </cell>
          <cell r="CU1064">
            <v>0.02</v>
          </cell>
          <cell r="CV1064">
            <v>0.02</v>
          </cell>
          <cell r="CW1064">
            <v>0.03</v>
          </cell>
          <cell r="CX1064">
            <v>0.02</v>
          </cell>
          <cell r="CY1064">
            <v>0.01</v>
          </cell>
          <cell r="CZ1064">
            <v>0.01</v>
          </cell>
          <cell r="DA1064">
            <v>0.01</v>
          </cell>
          <cell r="DB1064">
            <v>0.03</v>
          </cell>
          <cell r="DC1064">
            <v>0.02</v>
          </cell>
          <cell r="DD1064">
            <v>0.02</v>
          </cell>
          <cell r="DE1064">
            <v>0.02</v>
          </cell>
          <cell r="DF1064">
            <v>0.02</v>
          </cell>
          <cell r="DG1064">
            <v>0.04</v>
          </cell>
          <cell r="DH1064">
            <v>-0.04</v>
          </cell>
          <cell r="DI1064">
            <v>0.03</v>
          </cell>
          <cell r="DJ1064">
            <v>0.03</v>
          </cell>
          <cell r="DK1064">
            <v>0.02</v>
          </cell>
          <cell r="DL1064">
            <v>0.01</v>
          </cell>
          <cell r="DM1064">
            <v>0.01</v>
          </cell>
          <cell r="DN1064">
            <v>0.01</v>
          </cell>
          <cell r="DO1064">
            <v>0.02</v>
          </cell>
          <cell r="DP1064">
            <v>0.03</v>
          </cell>
          <cell r="DQ1064">
            <v>0.03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-0.12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0.28000000000000003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0.33</v>
          </cell>
          <cell r="X1073">
            <v>0</v>
          </cell>
          <cell r="Y1073">
            <v>0</v>
          </cell>
          <cell r="Z1073">
            <v>-0.01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0.08</v>
          </cell>
          <cell r="AF1073">
            <v>-51.43</v>
          </cell>
          <cell r="AG1073">
            <v>0</v>
          </cell>
          <cell r="AH1073">
            <v>-0.05</v>
          </cell>
          <cell r="AI1073">
            <v>0</v>
          </cell>
          <cell r="AJ1073">
            <v>0.03</v>
          </cell>
          <cell r="AK1073">
            <v>0</v>
          </cell>
          <cell r="AL1073">
            <v>0.01</v>
          </cell>
          <cell r="AM1073">
            <v>0.01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0.09</v>
          </cell>
          <cell r="AS1073">
            <v>0</v>
          </cell>
          <cell r="AT1073">
            <v>0</v>
          </cell>
          <cell r="AU1073">
            <v>0.06</v>
          </cell>
          <cell r="AV1073">
            <v>0</v>
          </cell>
          <cell r="AW1073">
            <v>-0.01</v>
          </cell>
          <cell r="AX1073">
            <v>0.03</v>
          </cell>
          <cell r="AY1073">
            <v>0.28000000000000003</v>
          </cell>
          <cell r="AZ1073">
            <v>-0.01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-0.15</v>
          </cell>
          <cell r="BF1073">
            <v>0</v>
          </cell>
          <cell r="BG1073">
            <v>0</v>
          </cell>
          <cell r="BH1073">
            <v>-0.1</v>
          </cell>
          <cell r="BI1073">
            <v>0</v>
          </cell>
          <cell r="BJ1073">
            <v>0</v>
          </cell>
          <cell r="BK1073">
            <v>0</v>
          </cell>
          <cell r="BL1073">
            <v>0.04</v>
          </cell>
          <cell r="BM1073">
            <v>-0.08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-0.01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-0.05</v>
          </cell>
          <cell r="BX1073">
            <v>0</v>
          </cell>
          <cell r="BY1073">
            <v>-0.2</v>
          </cell>
          <cell r="BZ1073">
            <v>0.02</v>
          </cell>
          <cell r="CA1073">
            <v>0</v>
          </cell>
          <cell r="CB1073">
            <v>-0.02</v>
          </cell>
          <cell r="CC1073">
            <v>0</v>
          </cell>
          <cell r="CD1073">
            <v>0</v>
          </cell>
          <cell r="CE1073">
            <v>0.08</v>
          </cell>
          <cell r="CF1073">
            <v>0</v>
          </cell>
          <cell r="CG1073">
            <v>0</v>
          </cell>
          <cell r="CH1073">
            <v>-0.08</v>
          </cell>
          <cell r="CI1073">
            <v>0</v>
          </cell>
          <cell r="CJ1073">
            <v>-0.23</v>
          </cell>
          <cell r="CK1073">
            <v>0</v>
          </cell>
          <cell r="CL1073">
            <v>-0.02</v>
          </cell>
          <cell r="CM1073">
            <v>0.05</v>
          </cell>
          <cell r="CN1073">
            <v>0</v>
          </cell>
          <cell r="CO1073">
            <v>-0.03</v>
          </cell>
          <cell r="CP1073">
            <v>0</v>
          </cell>
          <cell r="CQ1073">
            <v>0</v>
          </cell>
          <cell r="CR1073">
            <v>0.15</v>
          </cell>
          <cell r="CS1073">
            <v>0</v>
          </cell>
          <cell r="CT1073">
            <v>0</v>
          </cell>
          <cell r="CU1073">
            <v>-0.06</v>
          </cell>
          <cell r="CV1073">
            <v>0</v>
          </cell>
          <cell r="CW1073">
            <v>0.12</v>
          </cell>
          <cell r="CX1073">
            <v>0</v>
          </cell>
          <cell r="CY1073">
            <v>0.05</v>
          </cell>
          <cell r="CZ1073">
            <v>0.03</v>
          </cell>
          <cell r="DA1073">
            <v>0.03</v>
          </cell>
          <cell r="DB1073">
            <v>-0.02</v>
          </cell>
          <cell r="DC1073">
            <v>0</v>
          </cell>
          <cell r="DD1073">
            <v>0</v>
          </cell>
          <cell r="DE1073">
            <v>0.11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-0.35</v>
          </cell>
          <cell r="DK1073">
            <v>0</v>
          </cell>
          <cell r="DL1073">
            <v>0.05</v>
          </cell>
          <cell r="DM1073">
            <v>-0.01</v>
          </cell>
          <cell r="DN1073">
            <v>0</v>
          </cell>
          <cell r="DO1073">
            <v>-0.03</v>
          </cell>
          <cell r="DP1073">
            <v>0</v>
          </cell>
          <cell r="DQ1073">
            <v>0.02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-24.3</v>
          </cell>
          <cell r="S1085">
            <v>0</v>
          </cell>
          <cell r="T1085">
            <v>0</v>
          </cell>
          <cell r="U1085">
            <v>-24.3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-8.08</v>
          </cell>
          <cell r="AS1085">
            <v>0</v>
          </cell>
          <cell r="AT1085">
            <v>0</v>
          </cell>
          <cell r="AU1085">
            <v>0</v>
          </cell>
          <cell r="AV1085">
            <v>-8.08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-8.0500000000000007</v>
          </cell>
          <cell r="BF1085">
            <v>0</v>
          </cell>
          <cell r="BG1085">
            <v>0</v>
          </cell>
          <cell r="BH1085">
            <v>0</v>
          </cell>
          <cell r="BI1085">
            <v>-8.0500000000000007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-21.17</v>
          </cell>
          <cell r="BS1085">
            <v>0</v>
          </cell>
          <cell r="BT1085">
            <v>0</v>
          </cell>
          <cell r="BU1085">
            <v>-5.28</v>
          </cell>
          <cell r="BV1085">
            <v>-15.89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-24.07</v>
          </cell>
          <cell r="CF1085">
            <v>0</v>
          </cell>
          <cell r="CG1085">
            <v>0</v>
          </cell>
          <cell r="CH1085">
            <v>0</v>
          </cell>
          <cell r="CI1085">
            <v>-24.07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-16.079999999999998</v>
          </cell>
          <cell r="CS1085">
            <v>0</v>
          </cell>
          <cell r="CT1085">
            <v>0</v>
          </cell>
          <cell r="CU1085">
            <v>-8.1999999999999993</v>
          </cell>
          <cell r="CV1085">
            <v>-7.88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-130.72</v>
          </cell>
          <cell r="DF1085">
            <v>0</v>
          </cell>
          <cell r="DG1085">
            <v>-16.04</v>
          </cell>
          <cell r="DH1085">
            <v>-47.84</v>
          </cell>
          <cell r="DI1085">
            <v>-51.01</v>
          </cell>
          <cell r="DJ1085">
            <v>-7.91</v>
          </cell>
          <cell r="DK1085">
            <v>-7.92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-554.11</v>
          </cell>
          <cell r="S1086">
            <v>-81.73</v>
          </cell>
          <cell r="T1086">
            <v>-63.08</v>
          </cell>
          <cell r="U1086">
            <v>13.69</v>
          </cell>
          <cell r="V1086">
            <v>-55.83</v>
          </cell>
          <cell r="W1086">
            <v>-133.56</v>
          </cell>
          <cell r="X1086">
            <v>-74.84</v>
          </cell>
          <cell r="Y1086">
            <v>0</v>
          </cell>
          <cell r="Z1086">
            <v>-16.57</v>
          </cell>
          <cell r="AA1086">
            <v>-23.88</v>
          </cell>
          <cell r="AB1086">
            <v>0</v>
          </cell>
          <cell r="AC1086">
            <v>-71.680000000000007</v>
          </cell>
          <cell r="AD1086">
            <v>-46.62</v>
          </cell>
          <cell r="AE1086">
            <v>-1041.6600000000001</v>
          </cell>
          <cell r="AF1086">
            <v>-115.61</v>
          </cell>
          <cell r="AG1086">
            <v>-109.72</v>
          </cell>
          <cell r="AH1086">
            <v>-103.9</v>
          </cell>
          <cell r="AI1086">
            <v>-149.06</v>
          </cell>
          <cell r="AJ1086">
            <v>-126.23</v>
          </cell>
          <cell r="AK1086">
            <v>-123.96</v>
          </cell>
          <cell r="AL1086">
            <v>-21.76</v>
          </cell>
          <cell r="AM1086">
            <v>-41.23</v>
          </cell>
          <cell r="AN1086">
            <v>-54.24</v>
          </cell>
          <cell r="AO1086">
            <v>-28.84</v>
          </cell>
          <cell r="AP1086">
            <v>-108.79</v>
          </cell>
          <cell r="AQ1086">
            <v>-58.31</v>
          </cell>
          <cell r="AR1086">
            <v>-1299.75</v>
          </cell>
          <cell r="AS1086">
            <v>-142.53</v>
          </cell>
          <cell r="AT1086">
            <v>-118.96</v>
          </cell>
          <cell r="AU1086">
            <v>-86.26</v>
          </cell>
          <cell r="AV1086">
            <v>-110.36</v>
          </cell>
          <cell r="AW1086">
            <v>-165.5</v>
          </cell>
          <cell r="AX1086">
            <v>-208</v>
          </cell>
          <cell r="AY1086">
            <v>-18.91</v>
          </cell>
          <cell r="AZ1086">
            <v>-17.940000000000001</v>
          </cell>
          <cell r="BA1086">
            <v>-98.56</v>
          </cell>
          <cell r="BB1086">
            <v>-58.92</v>
          </cell>
          <cell r="BC1086">
            <v>-145.38</v>
          </cell>
          <cell r="BD1086">
            <v>-128.43</v>
          </cell>
          <cell r="BE1086">
            <v>-1449.35</v>
          </cell>
          <cell r="BF1086">
            <v>-106.69</v>
          </cell>
          <cell r="BG1086">
            <v>-101.8</v>
          </cell>
          <cell r="BH1086">
            <v>-161.43</v>
          </cell>
          <cell r="BI1086">
            <v>-218.05</v>
          </cell>
          <cell r="BJ1086">
            <v>-130</v>
          </cell>
          <cell r="BK1086">
            <v>-152.66</v>
          </cell>
          <cell r="BL1086">
            <v>-37.72</v>
          </cell>
          <cell r="BM1086">
            <v>-29.84</v>
          </cell>
          <cell r="BN1086">
            <v>-100.08</v>
          </cell>
          <cell r="BO1086">
            <v>-59.99</v>
          </cell>
          <cell r="BP1086">
            <v>-165.25</v>
          </cell>
          <cell r="BQ1086">
            <v>-185.85</v>
          </cell>
          <cell r="BR1086">
            <v>-1408.02</v>
          </cell>
          <cell r="BS1086">
            <v>-128.21</v>
          </cell>
          <cell r="BT1086">
            <v>-106.78</v>
          </cell>
          <cell r="BU1086">
            <v>-190.86</v>
          </cell>
          <cell r="BV1086">
            <v>-140.24</v>
          </cell>
          <cell r="BW1086">
            <v>-174.73</v>
          </cell>
          <cell r="BX1086">
            <v>-181.62</v>
          </cell>
          <cell r="BY1086">
            <v>-22.36</v>
          </cell>
          <cell r="BZ1086">
            <v>-24.78</v>
          </cell>
          <cell r="CA1086">
            <v>-77.989999999999995</v>
          </cell>
          <cell r="CB1086">
            <v>-33.56</v>
          </cell>
          <cell r="CC1086">
            <v>-138.13</v>
          </cell>
          <cell r="CD1086">
            <v>-188.75</v>
          </cell>
          <cell r="CE1086">
            <v>-1453.95</v>
          </cell>
          <cell r="CF1086">
            <v>-205.93</v>
          </cell>
          <cell r="CG1086">
            <v>-135.83000000000001</v>
          </cell>
          <cell r="CH1086">
            <v>-169.39</v>
          </cell>
          <cell r="CI1086">
            <v>-98.6</v>
          </cell>
          <cell r="CJ1086">
            <v>-182.19</v>
          </cell>
          <cell r="CK1086">
            <v>-142.65</v>
          </cell>
          <cell r="CL1086">
            <v>-39.54</v>
          </cell>
          <cell r="CM1086">
            <v>-57.81</v>
          </cell>
          <cell r="CN1086">
            <v>-56.89</v>
          </cell>
          <cell r="CO1086">
            <v>-57.52</v>
          </cell>
          <cell r="CP1086">
            <v>-164.93</v>
          </cell>
          <cell r="CQ1086">
            <v>-142.66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-41.3</v>
          </cell>
          <cell r="G1088">
            <v>-30.86</v>
          </cell>
          <cell r="H1088">
            <v>-9.59</v>
          </cell>
          <cell r="I1088">
            <v>-6.74</v>
          </cell>
          <cell r="J1088">
            <v>-16.510000000000002</v>
          </cell>
          <cell r="K1088">
            <v>-4.78</v>
          </cell>
          <cell r="L1088">
            <v>-39.26</v>
          </cell>
          <cell r="M1088">
            <v>-59.96</v>
          </cell>
          <cell r="N1088">
            <v>-70.64</v>
          </cell>
          <cell r="O1088">
            <v>-60.86</v>
          </cell>
          <cell r="P1088">
            <v>-37.72</v>
          </cell>
          <cell r="Q1088">
            <v>-30.9</v>
          </cell>
          <cell r="R1088">
            <v>-370.96</v>
          </cell>
          <cell r="S1088">
            <v>-35.81</v>
          </cell>
          <cell r="T1088">
            <v>-12.4</v>
          </cell>
          <cell r="U1088">
            <v>-39.409999999999997</v>
          </cell>
          <cell r="V1088">
            <v>-16.04</v>
          </cell>
          <cell r="W1088">
            <v>-13</v>
          </cell>
          <cell r="X1088">
            <v>-17.04</v>
          </cell>
          <cell r="Y1088">
            <v>-56.53</v>
          </cell>
          <cell r="Z1088">
            <v>-41.19</v>
          </cell>
          <cell r="AA1088">
            <v>-45.21</v>
          </cell>
          <cell r="AB1088">
            <v>-10.210000000000001</v>
          </cell>
          <cell r="AC1088">
            <v>-25.55</v>
          </cell>
          <cell r="AD1088">
            <v>-58.56</v>
          </cell>
          <cell r="AE1088">
            <v>-270.68</v>
          </cell>
          <cell r="AF1088">
            <v>-24.83</v>
          </cell>
          <cell r="AG1088">
            <v>-3.34</v>
          </cell>
          <cell r="AH1088">
            <v>-16.89</v>
          </cell>
          <cell r="AI1088">
            <v>-8.66</v>
          </cell>
          <cell r="AJ1088">
            <v>-20.059999999999999</v>
          </cell>
          <cell r="AK1088">
            <v>-5.94</v>
          </cell>
          <cell r="AL1088">
            <v>-11.78</v>
          </cell>
          <cell r="AM1088">
            <v>-10.35</v>
          </cell>
          <cell r="AN1088">
            <v>-37.19</v>
          </cell>
          <cell r="AO1088">
            <v>-72.61</v>
          </cell>
          <cell r="AP1088">
            <v>-14.68</v>
          </cell>
          <cell r="AQ1088">
            <v>-44.35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-135.29</v>
          </cell>
          <cell r="G1089">
            <v>-380.3</v>
          </cell>
          <cell r="H1089">
            <v>-321.76</v>
          </cell>
          <cell r="I1089">
            <v>-1072.8</v>
          </cell>
          <cell r="J1089">
            <v>-596.6</v>
          </cell>
          <cell r="K1089">
            <v>-257.33999999999997</v>
          </cell>
          <cell r="L1089">
            <v>1</v>
          </cell>
          <cell r="M1089">
            <v>-19.04</v>
          </cell>
          <cell r="N1089">
            <v>-225.3</v>
          </cell>
          <cell r="O1089">
            <v>-549.44000000000005</v>
          </cell>
          <cell r="P1089">
            <v>-436.98</v>
          </cell>
          <cell r="Q1089">
            <v>-283.11</v>
          </cell>
          <cell r="R1089">
            <v>-1024.75</v>
          </cell>
          <cell r="S1089">
            <v>-291.47000000000003</v>
          </cell>
          <cell r="T1089">
            <v>-395.26</v>
          </cell>
          <cell r="U1089">
            <v>-102.05</v>
          </cell>
          <cell r="V1089">
            <v>-542.46</v>
          </cell>
          <cell r="W1089">
            <v>-461.29</v>
          </cell>
          <cell r="X1089">
            <v>-126.41</v>
          </cell>
          <cell r="Y1089">
            <v>-0.14000000000000001</v>
          </cell>
          <cell r="Z1089">
            <v>-9.35</v>
          </cell>
          <cell r="AA1089">
            <v>-117.95</v>
          </cell>
          <cell r="AB1089">
            <v>1455.92</v>
          </cell>
          <cell r="AC1089">
            <v>-285.10000000000002</v>
          </cell>
          <cell r="AD1089">
            <v>-149.21</v>
          </cell>
          <cell r="AE1089">
            <v>-3859.23</v>
          </cell>
          <cell r="AF1089">
            <v>-292.37</v>
          </cell>
          <cell r="AG1089">
            <v>-220.97</v>
          </cell>
          <cell r="AH1089">
            <v>-292.31</v>
          </cell>
          <cell r="AI1089">
            <v>-919.32</v>
          </cell>
          <cell r="AJ1089">
            <v>-300.14999999999998</v>
          </cell>
          <cell r="AK1089">
            <v>-326.51</v>
          </cell>
          <cell r="AL1089">
            <v>-71.7</v>
          </cell>
          <cell r="AM1089">
            <v>-8.24</v>
          </cell>
          <cell r="AN1089">
            <v>-155.52000000000001</v>
          </cell>
          <cell r="AO1089">
            <v>-468.35</v>
          </cell>
          <cell r="AP1089">
            <v>-433.08</v>
          </cell>
          <cell r="AQ1089">
            <v>-370.71</v>
          </cell>
          <cell r="AR1089">
            <v>-2367.4299999999998</v>
          </cell>
          <cell r="AS1089">
            <v>-192.96</v>
          </cell>
          <cell r="AT1089">
            <v>-0.17</v>
          </cell>
          <cell r="AU1089">
            <v>-268.04000000000002</v>
          </cell>
          <cell r="AV1089">
            <v>-651.08000000000004</v>
          </cell>
          <cell r="AW1089">
            <v>-387.73</v>
          </cell>
          <cell r="AX1089">
            <v>-178.74</v>
          </cell>
          <cell r="AY1089">
            <v>-0.14000000000000001</v>
          </cell>
          <cell r="AZ1089">
            <v>0</v>
          </cell>
          <cell r="BA1089">
            <v>-145.54</v>
          </cell>
          <cell r="BB1089">
            <v>-208.19</v>
          </cell>
          <cell r="BC1089">
            <v>-254.29</v>
          </cell>
          <cell r="BD1089">
            <v>-80.56</v>
          </cell>
          <cell r="BE1089">
            <v>-1393.04</v>
          </cell>
          <cell r="BF1089">
            <v>-135.63</v>
          </cell>
          <cell r="BG1089">
            <v>-80.319999999999993</v>
          </cell>
          <cell r="BH1089">
            <v>-92.63</v>
          </cell>
          <cell r="BI1089">
            <v>186.9</v>
          </cell>
          <cell r="BJ1089">
            <v>-310.48</v>
          </cell>
          <cell r="BK1089">
            <v>-124.15</v>
          </cell>
          <cell r="BL1089">
            <v>0</v>
          </cell>
          <cell r="BM1089">
            <v>0</v>
          </cell>
          <cell r="BN1089">
            <v>-36.07</v>
          </cell>
          <cell r="BO1089">
            <v>-189.87</v>
          </cell>
          <cell r="BP1089">
            <v>-426.64</v>
          </cell>
          <cell r="BQ1089">
            <v>-184.15</v>
          </cell>
          <cell r="BR1089">
            <v>-3601.57</v>
          </cell>
          <cell r="BS1089">
            <v>-153.08000000000001</v>
          </cell>
          <cell r="BT1089">
            <v>-178.25</v>
          </cell>
          <cell r="BU1089">
            <v>-454.39</v>
          </cell>
          <cell r="BV1089">
            <v>-871.47</v>
          </cell>
          <cell r="BW1089">
            <v>-520.85</v>
          </cell>
          <cell r="BX1089">
            <v>-428.23</v>
          </cell>
          <cell r="BY1089">
            <v>0</v>
          </cell>
          <cell r="BZ1089">
            <v>0</v>
          </cell>
          <cell r="CA1089">
            <v>-255.17</v>
          </cell>
          <cell r="CB1089">
            <v>-296.60000000000002</v>
          </cell>
          <cell r="CC1089">
            <v>-280.05</v>
          </cell>
          <cell r="CD1089">
            <v>-163.47999999999999</v>
          </cell>
          <cell r="CE1089">
            <v>-3054.44</v>
          </cell>
          <cell r="CF1089">
            <v>-155.35</v>
          </cell>
          <cell r="CG1089">
            <v>-228.04</v>
          </cell>
          <cell r="CH1089">
            <v>-428.7</v>
          </cell>
          <cell r="CI1089">
            <v>-781.65</v>
          </cell>
          <cell r="CJ1089">
            <v>-310.76</v>
          </cell>
          <cell r="CK1089">
            <v>-295.38</v>
          </cell>
          <cell r="CL1089">
            <v>-27.65</v>
          </cell>
          <cell r="CM1089">
            <v>0</v>
          </cell>
          <cell r="CN1089">
            <v>-196.98</v>
          </cell>
          <cell r="CO1089">
            <v>-293.54000000000002</v>
          </cell>
          <cell r="CP1089">
            <v>-255.42</v>
          </cell>
          <cell r="CQ1089">
            <v>-80.98</v>
          </cell>
          <cell r="CR1089">
            <v>-3764.67</v>
          </cell>
          <cell r="CS1089">
            <v>-145.53</v>
          </cell>
          <cell r="CT1089">
            <v>-274.13</v>
          </cell>
          <cell r="CU1089">
            <v>-372.53</v>
          </cell>
          <cell r="CV1089">
            <v>-914.56</v>
          </cell>
          <cell r="CW1089">
            <v>-557.84</v>
          </cell>
          <cell r="CX1089">
            <v>-412.58</v>
          </cell>
          <cell r="CY1089">
            <v>-26.91</v>
          </cell>
          <cell r="CZ1089">
            <v>-17.170000000000002</v>
          </cell>
          <cell r="DA1089">
            <v>-290.51</v>
          </cell>
          <cell r="DB1089">
            <v>-296.01</v>
          </cell>
          <cell r="DC1089">
            <v>-335.64</v>
          </cell>
          <cell r="DD1089">
            <v>-121.25</v>
          </cell>
          <cell r="DE1089">
            <v>-3063.75</v>
          </cell>
          <cell r="DF1089">
            <v>-370.75</v>
          </cell>
          <cell r="DG1089">
            <v>-696.72</v>
          </cell>
          <cell r="DH1089">
            <v>1069.99</v>
          </cell>
          <cell r="DI1089">
            <v>-753.86</v>
          </cell>
          <cell r="DJ1089">
            <v>-624.5</v>
          </cell>
          <cell r="DK1089">
            <v>-567.74</v>
          </cell>
          <cell r="DL1089">
            <v>-99.81</v>
          </cell>
          <cell r="DM1089">
            <v>0</v>
          </cell>
          <cell r="DN1089">
            <v>-112.98</v>
          </cell>
          <cell r="DO1089">
            <v>-394.23</v>
          </cell>
          <cell r="DP1089">
            <v>-245.2</v>
          </cell>
          <cell r="DQ1089">
            <v>-267.94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-25.96</v>
          </cell>
          <cell r="H1090">
            <v>-28.53</v>
          </cell>
          <cell r="I1090">
            <v>-232.44</v>
          </cell>
          <cell r="J1090">
            <v>-162.63999999999999</v>
          </cell>
          <cell r="K1090">
            <v>-26.39</v>
          </cell>
          <cell r="L1090">
            <v>0</v>
          </cell>
          <cell r="M1090">
            <v>0</v>
          </cell>
          <cell r="N1090">
            <v>0</v>
          </cell>
          <cell r="O1090">
            <v>-50.72</v>
          </cell>
          <cell r="P1090">
            <v>0</v>
          </cell>
          <cell r="Q1090">
            <v>0</v>
          </cell>
          <cell r="R1090">
            <v>-392.44</v>
          </cell>
          <cell r="S1090">
            <v>-114.06</v>
          </cell>
          <cell r="T1090">
            <v>-140.1</v>
          </cell>
          <cell r="U1090">
            <v>-252.68</v>
          </cell>
          <cell r="V1090">
            <v>-372.2</v>
          </cell>
          <cell r="W1090">
            <v>-63.27</v>
          </cell>
          <cell r="X1090">
            <v>-43.77</v>
          </cell>
          <cell r="Y1090">
            <v>0</v>
          </cell>
          <cell r="Z1090">
            <v>0</v>
          </cell>
          <cell r="AA1090">
            <v>-59.32</v>
          </cell>
          <cell r="AB1090">
            <v>836.09</v>
          </cell>
          <cell r="AC1090">
            <v>-183.14</v>
          </cell>
          <cell r="AD1090">
            <v>0</v>
          </cell>
          <cell r="AE1090">
            <v>-2317.56</v>
          </cell>
          <cell r="AF1090">
            <v>-103.59</v>
          </cell>
          <cell r="AG1090">
            <v>-84.79</v>
          </cell>
          <cell r="AH1090">
            <v>-306.87</v>
          </cell>
          <cell r="AI1090">
            <v>-716.06</v>
          </cell>
          <cell r="AJ1090">
            <v>-163.29</v>
          </cell>
          <cell r="AK1090">
            <v>-153.09</v>
          </cell>
          <cell r="AL1090">
            <v>0</v>
          </cell>
          <cell r="AM1090">
            <v>-26.8</v>
          </cell>
          <cell r="AN1090">
            <v>-33.49</v>
          </cell>
          <cell r="AO1090">
            <v>-339.05</v>
          </cell>
          <cell r="AP1090">
            <v>-321.39999999999998</v>
          </cell>
          <cell r="AQ1090">
            <v>-69.12</v>
          </cell>
          <cell r="AR1090">
            <v>-3808.66</v>
          </cell>
          <cell r="AS1090">
            <v>-408.46</v>
          </cell>
          <cell r="AT1090">
            <v>-148.68</v>
          </cell>
          <cell r="AU1090">
            <v>-240.8</v>
          </cell>
          <cell r="AV1090">
            <v>-695.36</v>
          </cell>
          <cell r="AW1090">
            <v>-567.29</v>
          </cell>
          <cell r="AX1090">
            <v>-276.20999999999998</v>
          </cell>
          <cell r="AY1090">
            <v>-62.32</v>
          </cell>
          <cell r="AZ1090">
            <v>0</v>
          </cell>
          <cell r="BA1090">
            <v>-190.68</v>
          </cell>
          <cell r="BB1090">
            <v>-482.69</v>
          </cell>
          <cell r="BC1090">
            <v>-482.16</v>
          </cell>
          <cell r="BD1090">
            <v>-254.02</v>
          </cell>
          <cell r="BE1090">
            <v>-2630.61</v>
          </cell>
          <cell r="BF1090">
            <v>-388.91</v>
          </cell>
          <cell r="BG1090">
            <v>-213.82</v>
          </cell>
          <cell r="BH1090">
            <v>-315.52</v>
          </cell>
          <cell r="BI1090">
            <v>583.67999999999995</v>
          </cell>
          <cell r="BJ1090">
            <v>-516.36</v>
          </cell>
          <cell r="BK1090">
            <v>-350.19</v>
          </cell>
          <cell r="BL1090">
            <v>-12.67</v>
          </cell>
          <cell r="BM1090">
            <v>0</v>
          </cell>
          <cell r="BN1090">
            <v>-173.46</v>
          </cell>
          <cell r="BO1090">
            <v>-410.74</v>
          </cell>
          <cell r="BP1090">
            <v>-553.98</v>
          </cell>
          <cell r="BQ1090">
            <v>-278.64999999999998</v>
          </cell>
          <cell r="BR1090">
            <v>-4491.87</v>
          </cell>
          <cell r="BS1090">
            <v>-328.77</v>
          </cell>
          <cell r="BT1090">
            <v>-280.97000000000003</v>
          </cell>
          <cell r="BU1090">
            <v>-470.75</v>
          </cell>
          <cell r="BV1090">
            <v>-733.87</v>
          </cell>
          <cell r="BW1090">
            <v>-599.05999999999995</v>
          </cell>
          <cell r="BX1090">
            <v>-630.5</v>
          </cell>
          <cell r="BY1090">
            <v>-33.159999999999997</v>
          </cell>
          <cell r="BZ1090">
            <v>-15.89</v>
          </cell>
          <cell r="CA1090">
            <v>-160.56</v>
          </cell>
          <cell r="CB1090">
            <v>-487.37</v>
          </cell>
          <cell r="CC1090">
            <v>-567.5</v>
          </cell>
          <cell r="CD1090">
            <v>-183.47</v>
          </cell>
          <cell r="CE1090">
            <v>-4194.7700000000004</v>
          </cell>
          <cell r="CF1090">
            <v>-163.74</v>
          </cell>
          <cell r="CG1090">
            <v>-359.41</v>
          </cell>
          <cell r="CH1090">
            <v>-532.74</v>
          </cell>
          <cell r="CI1090">
            <v>-637.63</v>
          </cell>
          <cell r="CJ1090">
            <v>-660.64</v>
          </cell>
          <cell r="CK1090">
            <v>-441.52</v>
          </cell>
          <cell r="CL1090">
            <v>-103.46</v>
          </cell>
          <cell r="CM1090">
            <v>-26.22</v>
          </cell>
          <cell r="CN1090">
            <v>-181.07</v>
          </cell>
          <cell r="CO1090">
            <v>-363.81</v>
          </cell>
          <cell r="CP1090">
            <v>-506.2</v>
          </cell>
          <cell r="CQ1090">
            <v>-218.32</v>
          </cell>
          <cell r="CR1090">
            <v>-4425.78</v>
          </cell>
          <cell r="CS1090">
            <v>-245.72</v>
          </cell>
          <cell r="CT1090">
            <v>-376.1</v>
          </cell>
          <cell r="CU1090">
            <v>-559.07000000000005</v>
          </cell>
          <cell r="CV1090">
            <v>-648.13</v>
          </cell>
          <cell r="CW1090">
            <v>-504.61</v>
          </cell>
          <cell r="CX1090">
            <v>-428.31</v>
          </cell>
          <cell r="CY1090">
            <v>-83.5</v>
          </cell>
          <cell r="CZ1090">
            <v>-79.41</v>
          </cell>
          <cell r="DA1090">
            <v>-154.16999999999999</v>
          </cell>
          <cell r="DB1090">
            <v>-542.79999999999995</v>
          </cell>
          <cell r="DC1090">
            <v>-511.45</v>
          </cell>
          <cell r="DD1090">
            <v>-292.51</v>
          </cell>
          <cell r="DE1090">
            <v>-4092.73</v>
          </cell>
          <cell r="DF1090">
            <v>-521.19000000000005</v>
          </cell>
          <cell r="DG1090">
            <v>-601.05999999999995</v>
          </cell>
          <cell r="DH1090">
            <v>702.32</v>
          </cell>
          <cell r="DI1090">
            <v>-816.95</v>
          </cell>
          <cell r="DJ1090">
            <v>-635.04</v>
          </cell>
          <cell r="DK1090">
            <v>-542.84</v>
          </cell>
          <cell r="DL1090">
            <v>-77.59</v>
          </cell>
          <cell r="DM1090">
            <v>-58.79</v>
          </cell>
          <cell r="DN1090">
            <v>-67.98</v>
          </cell>
          <cell r="DO1090">
            <v>-376.91</v>
          </cell>
          <cell r="DP1090">
            <v>-477.39</v>
          </cell>
          <cell r="DQ1090">
            <v>-619.30999999999995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-1664.5</v>
          </cell>
          <cell r="G1091">
            <v>-1624.27</v>
          </cell>
          <cell r="H1091">
            <v>-1109.44</v>
          </cell>
          <cell r="I1091">
            <v>-1849.81</v>
          </cell>
          <cell r="J1091">
            <v>-1367.38</v>
          </cell>
          <cell r="K1091">
            <v>-1659.83</v>
          </cell>
          <cell r="L1091">
            <v>-400.86</v>
          </cell>
          <cell r="M1091">
            <v>-1584.77</v>
          </cell>
          <cell r="N1091">
            <v>-2027.51</v>
          </cell>
          <cell r="O1091">
            <v>-2123.79</v>
          </cell>
          <cell r="P1091">
            <v>-1836.57</v>
          </cell>
          <cell r="Q1091">
            <v>-1134.49</v>
          </cell>
          <cell r="R1091">
            <v>-12565.57</v>
          </cell>
          <cell r="S1091">
            <v>-1176.76</v>
          </cell>
          <cell r="T1091">
            <v>-1257.76</v>
          </cell>
          <cell r="U1091">
            <v>-1148.1600000000001</v>
          </cell>
          <cell r="V1091">
            <v>-1491.19</v>
          </cell>
          <cell r="W1091">
            <v>-1059.3699999999999</v>
          </cell>
          <cell r="X1091">
            <v>-811.11</v>
          </cell>
          <cell r="Y1091">
            <v>-849.61</v>
          </cell>
          <cell r="Z1091">
            <v>-779.82</v>
          </cell>
          <cell r="AA1091">
            <v>-1003.64</v>
          </cell>
          <cell r="AB1091">
            <v>-1030.76</v>
          </cell>
          <cell r="AC1091">
            <v>-1455.88</v>
          </cell>
          <cell r="AD1091">
            <v>-501.52</v>
          </cell>
          <cell r="AE1091">
            <v>-16081.23</v>
          </cell>
          <cell r="AF1091">
            <v>-1177.5899999999999</v>
          </cell>
          <cell r="AG1091">
            <v>-1328.59</v>
          </cell>
          <cell r="AH1091">
            <v>-1398.24</v>
          </cell>
          <cell r="AI1091">
            <v>-1303.3399999999999</v>
          </cell>
          <cell r="AJ1091">
            <v>-1452.36</v>
          </cell>
          <cell r="AK1091">
            <v>-1551.96</v>
          </cell>
          <cell r="AL1091">
            <v>-681.44</v>
          </cell>
          <cell r="AM1091">
            <v>-943.91</v>
          </cell>
          <cell r="AN1091">
            <v>-1547.33</v>
          </cell>
          <cell r="AO1091">
            <v>-1421.74</v>
          </cell>
          <cell r="AP1091">
            <v>-1645.03</v>
          </cell>
          <cell r="AQ1091">
            <v>-1629.69</v>
          </cell>
          <cell r="AR1091">
            <v>-15358.24</v>
          </cell>
          <cell r="AS1091">
            <v>-1556.18</v>
          </cell>
          <cell r="AT1091">
            <v>-1355.49</v>
          </cell>
          <cell r="AU1091">
            <v>-1182.22</v>
          </cell>
          <cell r="AV1091">
            <v>-1356.51</v>
          </cell>
          <cell r="AW1091">
            <v>-1028.49</v>
          </cell>
          <cell r="AX1091">
            <v>-1567.21</v>
          </cell>
          <cell r="AY1091">
            <v>-908.29</v>
          </cell>
          <cell r="AZ1091">
            <v>-614.95000000000005</v>
          </cell>
          <cell r="BA1091">
            <v>-1330.47</v>
          </cell>
          <cell r="BB1091">
            <v>-1138.3699999999999</v>
          </cell>
          <cell r="BC1091">
            <v>-1574.15</v>
          </cell>
          <cell r="BD1091">
            <v>-1745.89</v>
          </cell>
          <cell r="BE1091">
            <v>-15473.38</v>
          </cell>
          <cell r="BF1091">
            <v>-1615.02</v>
          </cell>
          <cell r="BG1091">
            <v>-1354.51</v>
          </cell>
          <cell r="BH1091">
            <v>-1269.4000000000001</v>
          </cell>
          <cell r="BI1091">
            <v>-1316.3</v>
          </cell>
          <cell r="BJ1091">
            <v>-1369.18</v>
          </cell>
          <cell r="BK1091">
            <v>-1512.11</v>
          </cell>
          <cell r="BL1091">
            <v>-867.95</v>
          </cell>
          <cell r="BM1091">
            <v>-608.62</v>
          </cell>
          <cell r="BN1091">
            <v>-1051.81</v>
          </cell>
          <cell r="BO1091">
            <v>-1307.27</v>
          </cell>
          <cell r="BP1091">
            <v>-1540.93</v>
          </cell>
          <cell r="BQ1091">
            <v>-1660.29</v>
          </cell>
          <cell r="BR1091">
            <v>-10035.48</v>
          </cell>
          <cell r="BS1091">
            <v>-1136.0999999999999</v>
          </cell>
          <cell r="BT1091">
            <v>-1002.77</v>
          </cell>
          <cell r="BU1091">
            <v>-722.91</v>
          </cell>
          <cell r="BV1091">
            <v>-737.99</v>
          </cell>
          <cell r="BW1091">
            <v>-820.93</v>
          </cell>
          <cell r="BX1091">
            <v>-1019.89</v>
          </cell>
          <cell r="BY1091">
            <v>-506.5</v>
          </cell>
          <cell r="BZ1091">
            <v>-588.23</v>
          </cell>
          <cell r="CA1091">
            <v>-786.89</v>
          </cell>
          <cell r="CB1091">
            <v>-801.34</v>
          </cell>
          <cell r="CC1091">
            <v>-931.63</v>
          </cell>
          <cell r="CD1091">
            <v>-980.3</v>
          </cell>
          <cell r="CE1091">
            <v>-9519.52</v>
          </cell>
          <cell r="CF1091">
            <v>-1160.1500000000001</v>
          </cell>
          <cell r="CG1091">
            <v>-1083.43</v>
          </cell>
          <cell r="CH1091">
            <v>-633.79</v>
          </cell>
          <cell r="CI1091">
            <v>-440</v>
          </cell>
          <cell r="CJ1091">
            <v>-791.63</v>
          </cell>
          <cell r="CK1091">
            <v>-1132.05</v>
          </cell>
          <cell r="CL1091">
            <v>-592.55999999999995</v>
          </cell>
          <cell r="CM1091">
            <v>-463.95</v>
          </cell>
          <cell r="CN1091">
            <v>-481.38</v>
          </cell>
          <cell r="CO1091">
            <v>-794.47</v>
          </cell>
          <cell r="CP1091">
            <v>-1008.05</v>
          </cell>
          <cell r="CQ1091">
            <v>-938.05</v>
          </cell>
          <cell r="CR1091">
            <v>-9103.39</v>
          </cell>
          <cell r="CS1091">
            <v>-1065.6500000000001</v>
          </cell>
          <cell r="CT1091">
            <v>-930.57</v>
          </cell>
          <cell r="CU1091">
            <v>-688.91</v>
          </cell>
          <cell r="CV1091">
            <v>-827.22</v>
          </cell>
          <cell r="CW1091">
            <v>-809.87</v>
          </cell>
          <cell r="CX1091">
            <v>-636.19000000000005</v>
          </cell>
          <cell r="CY1091">
            <v>-682.59</v>
          </cell>
          <cell r="CZ1091">
            <v>-455.59</v>
          </cell>
          <cell r="DA1091">
            <v>-568.17999999999995</v>
          </cell>
          <cell r="DB1091">
            <v>-391.75</v>
          </cell>
          <cell r="DC1091">
            <v>-1203.98</v>
          </cell>
          <cell r="DD1091">
            <v>-842.9</v>
          </cell>
          <cell r="DE1091">
            <v>-7160.83</v>
          </cell>
          <cell r="DF1091">
            <v>-944.44</v>
          </cell>
          <cell r="DG1091">
            <v>-921.46</v>
          </cell>
          <cell r="DH1091">
            <v>1450.51</v>
          </cell>
          <cell r="DI1091">
            <v>-706.76</v>
          </cell>
          <cell r="DJ1091">
            <v>-807.43</v>
          </cell>
          <cell r="DK1091">
            <v>-994.05</v>
          </cell>
          <cell r="DL1091">
            <v>-576.83000000000004</v>
          </cell>
          <cell r="DM1091">
            <v>-326.07</v>
          </cell>
          <cell r="DN1091">
            <v>-494.76</v>
          </cell>
          <cell r="DO1091">
            <v>-796.08</v>
          </cell>
          <cell r="DP1091">
            <v>-1246.6400000000001</v>
          </cell>
          <cell r="DQ1091">
            <v>-796.82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-365.64</v>
          </cell>
          <cell r="G1092">
            <v>-312.11</v>
          </cell>
          <cell r="H1092">
            <v>-211.37</v>
          </cell>
          <cell r="I1092">
            <v>-245.7</v>
          </cell>
          <cell r="J1092">
            <v>-207.95</v>
          </cell>
          <cell r="K1092">
            <v>-285.41000000000003</v>
          </cell>
          <cell r="L1092">
            <v>-156.21</v>
          </cell>
          <cell r="M1092">
            <v>-435.92</v>
          </cell>
          <cell r="N1092">
            <v>-501.69</v>
          </cell>
          <cell r="O1092">
            <v>-264.12</v>
          </cell>
          <cell r="P1092">
            <v>-393.27</v>
          </cell>
          <cell r="Q1092">
            <v>-332.65</v>
          </cell>
          <cell r="R1092">
            <v>-4379.3599999999997</v>
          </cell>
          <cell r="S1092">
            <v>-440.54</v>
          </cell>
          <cell r="T1092">
            <v>-313.3</v>
          </cell>
          <cell r="U1092">
            <v>-206.47</v>
          </cell>
          <cell r="V1092">
            <v>-361.07</v>
          </cell>
          <cell r="W1092">
            <v>-238.39</v>
          </cell>
          <cell r="X1092">
            <v>-157.69</v>
          </cell>
          <cell r="Y1092">
            <v>-485.33</v>
          </cell>
          <cell r="Z1092">
            <v>-431.29</v>
          </cell>
          <cell r="AA1092">
            <v>-684.77</v>
          </cell>
          <cell r="AB1092">
            <v>-68.89</v>
          </cell>
          <cell r="AC1092">
            <v>-510.9</v>
          </cell>
          <cell r="AD1092">
            <v>-480.72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-0.59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-29.63</v>
          </cell>
          <cell r="BF1093">
            <v>0</v>
          </cell>
          <cell r="BG1093">
            <v>0</v>
          </cell>
          <cell r="BH1093">
            <v>0</v>
          </cell>
          <cell r="BI1093">
            <v>-29.63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-38.9</v>
          </cell>
          <cell r="BS1093">
            <v>0</v>
          </cell>
          <cell r="BT1093">
            <v>0</v>
          </cell>
          <cell r="BU1093">
            <v>-9.9700000000000006</v>
          </cell>
          <cell r="BV1093">
            <v>-28.93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-19.95</v>
          </cell>
          <cell r="CF1093">
            <v>0</v>
          </cell>
          <cell r="CG1093">
            <v>0</v>
          </cell>
          <cell r="CH1093">
            <v>0</v>
          </cell>
          <cell r="CI1093">
            <v>-19.95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-38.97</v>
          </cell>
          <cell r="CS1093">
            <v>0</v>
          </cell>
          <cell r="CT1093">
            <v>0</v>
          </cell>
          <cell r="CU1093">
            <v>-19.02</v>
          </cell>
          <cell r="CV1093">
            <v>-19.95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-179.42</v>
          </cell>
          <cell r="DF1093">
            <v>-2.36</v>
          </cell>
          <cell r="DG1093">
            <v>-9.7200000000000006</v>
          </cell>
          <cell r="DH1093">
            <v>14.02</v>
          </cell>
          <cell r="DI1093">
            <v>-87.72</v>
          </cell>
          <cell r="DJ1093">
            <v>-19.420000000000002</v>
          </cell>
          <cell r="DK1093">
            <v>-38.950000000000003</v>
          </cell>
          <cell r="DL1093">
            <v>0</v>
          </cell>
          <cell r="DM1093">
            <v>0</v>
          </cell>
          <cell r="DN1093">
            <v>0</v>
          </cell>
          <cell r="DO1093">
            <v>-9.6999999999999993</v>
          </cell>
          <cell r="DP1093">
            <v>-25.57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-118.5</v>
          </cell>
          <cell r="J1095">
            <v>0</v>
          </cell>
          <cell r="K1095">
            <v>0</v>
          </cell>
          <cell r="L1095">
            <v>1.29</v>
          </cell>
          <cell r="M1095">
            <v>-8.91</v>
          </cell>
          <cell r="N1095">
            <v>-123.63</v>
          </cell>
          <cell r="O1095">
            <v>0</v>
          </cell>
          <cell r="P1095">
            <v>0</v>
          </cell>
          <cell r="Q1095">
            <v>0</v>
          </cell>
          <cell r="R1095">
            <v>-373</v>
          </cell>
          <cell r="S1095">
            <v>0</v>
          </cell>
          <cell r="T1095">
            <v>0</v>
          </cell>
          <cell r="U1095">
            <v>0</v>
          </cell>
          <cell r="V1095">
            <v>-141.69</v>
          </cell>
          <cell r="W1095">
            <v>0</v>
          </cell>
          <cell r="X1095">
            <v>0</v>
          </cell>
          <cell r="Y1095">
            <v>-48.03</v>
          </cell>
          <cell r="Z1095">
            <v>-17.86</v>
          </cell>
          <cell r="AA1095">
            <v>-165.43</v>
          </cell>
          <cell r="AB1095">
            <v>0</v>
          </cell>
          <cell r="AC1095">
            <v>0</v>
          </cell>
          <cell r="AD1095">
            <v>0</v>
          </cell>
          <cell r="AE1095">
            <v>-739.72</v>
          </cell>
          <cell r="AF1095">
            <v>0</v>
          </cell>
          <cell r="AG1095">
            <v>0</v>
          </cell>
          <cell r="AH1095">
            <v>0</v>
          </cell>
          <cell r="AI1095">
            <v>-258.56</v>
          </cell>
          <cell r="AJ1095">
            <v>0</v>
          </cell>
          <cell r="AK1095">
            <v>0</v>
          </cell>
          <cell r="AL1095">
            <v>0</v>
          </cell>
          <cell r="AM1095">
            <v>-22.24</v>
          </cell>
          <cell r="AN1095">
            <v>-209.17</v>
          </cell>
          <cell r="AO1095">
            <v>-135.19</v>
          </cell>
          <cell r="AP1095">
            <v>-86.47</v>
          </cell>
          <cell r="AQ1095">
            <v>-28.09</v>
          </cell>
          <cell r="AR1095">
            <v>-716.03</v>
          </cell>
          <cell r="AS1095">
            <v>-39.450000000000003</v>
          </cell>
          <cell r="AT1095">
            <v>0</v>
          </cell>
          <cell r="AU1095">
            <v>0</v>
          </cell>
          <cell r="AV1095">
            <v>-192.86</v>
          </cell>
          <cell r="AW1095">
            <v>0</v>
          </cell>
          <cell r="AX1095">
            <v>0</v>
          </cell>
          <cell r="AY1095">
            <v>-66.34</v>
          </cell>
          <cell r="AZ1095">
            <v>-29.1</v>
          </cell>
          <cell r="BA1095">
            <v>-153.91</v>
          </cell>
          <cell r="BB1095">
            <v>-118.64</v>
          </cell>
          <cell r="BC1095">
            <v>-89.14</v>
          </cell>
          <cell r="BD1095">
            <v>-26.59</v>
          </cell>
          <cell r="BE1095">
            <v>-630.34</v>
          </cell>
          <cell r="BF1095">
            <v>-67.3</v>
          </cell>
          <cell r="BG1095">
            <v>0</v>
          </cell>
          <cell r="BH1095">
            <v>0</v>
          </cell>
          <cell r="BI1095">
            <v>-81.650000000000006</v>
          </cell>
          <cell r="BJ1095">
            <v>0</v>
          </cell>
          <cell r="BK1095">
            <v>0</v>
          </cell>
          <cell r="BL1095">
            <v>-66.64</v>
          </cell>
          <cell r="BM1095">
            <v>-20.63</v>
          </cell>
          <cell r="BN1095">
            <v>-180.56</v>
          </cell>
          <cell r="BO1095">
            <v>-123.19</v>
          </cell>
          <cell r="BP1095">
            <v>-61.7</v>
          </cell>
          <cell r="BQ1095">
            <v>-28.68</v>
          </cell>
          <cell r="BR1095">
            <v>-856.08</v>
          </cell>
          <cell r="BS1095">
            <v>-57.76</v>
          </cell>
          <cell r="BT1095">
            <v>0</v>
          </cell>
          <cell r="BU1095">
            <v>0</v>
          </cell>
          <cell r="BV1095">
            <v>-156.87</v>
          </cell>
          <cell r="BW1095">
            <v>0</v>
          </cell>
          <cell r="BX1095">
            <v>-113.64</v>
          </cell>
          <cell r="BY1095">
            <v>-98.65</v>
          </cell>
          <cell r="BZ1095">
            <v>-19.420000000000002</v>
          </cell>
          <cell r="CA1095">
            <v>-161.16</v>
          </cell>
          <cell r="CB1095">
            <v>-118.12</v>
          </cell>
          <cell r="CC1095">
            <v>-91.14</v>
          </cell>
          <cell r="CD1095">
            <v>-39.31</v>
          </cell>
          <cell r="CE1095">
            <v>-2298.0300000000002</v>
          </cell>
          <cell r="CF1095">
            <v>-41.65</v>
          </cell>
          <cell r="CG1095">
            <v>-50.51</v>
          </cell>
          <cell r="CH1095">
            <v>0</v>
          </cell>
          <cell r="CI1095">
            <v>-1628.64</v>
          </cell>
          <cell r="CJ1095">
            <v>0</v>
          </cell>
          <cell r="CK1095">
            <v>-94.9</v>
          </cell>
          <cell r="CL1095">
            <v>-88.04</v>
          </cell>
          <cell r="CM1095">
            <v>-22.15</v>
          </cell>
          <cell r="CN1095">
            <v>-160.75</v>
          </cell>
          <cell r="CO1095">
            <v>-103.95</v>
          </cell>
          <cell r="CP1095">
            <v>-60.36</v>
          </cell>
          <cell r="CQ1095">
            <v>-47.08</v>
          </cell>
          <cell r="CR1095">
            <v>-797.58</v>
          </cell>
          <cell r="CS1095">
            <v>-63.92</v>
          </cell>
          <cell r="CT1095">
            <v>-42.04</v>
          </cell>
          <cell r="CU1095">
            <v>0</v>
          </cell>
          <cell r="CV1095">
            <v>-115.72</v>
          </cell>
          <cell r="CW1095">
            <v>0</v>
          </cell>
          <cell r="CX1095">
            <v>-103.47</v>
          </cell>
          <cell r="CY1095">
            <v>-89.06</v>
          </cell>
          <cell r="CZ1095">
            <v>-22.67</v>
          </cell>
          <cell r="DA1095">
            <v>-129.63999999999999</v>
          </cell>
          <cell r="DB1095">
            <v>-112.01</v>
          </cell>
          <cell r="DC1095">
            <v>-98.28</v>
          </cell>
          <cell r="DD1095">
            <v>-20.77</v>
          </cell>
          <cell r="DE1095">
            <v>-10882.36</v>
          </cell>
          <cell r="DF1095">
            <v>-60.57</v>
          </cell>
          <cell r="DG1095">
            <v>-19.89</v>
          </cell>
          <cell r="DH1095">
            <v>-10127.290000000001</v>
          </cell>
          <cell r="DI1095">
            <v>-53.06</v>
          </cell>
          <cell r="DJ1095">
            <v>0</v>
          </cell>
          <cell r="DK1095">
            <v>-66.95</v>
          </cell>
          <cell r="DL1095">
            <v>-75.31</v>
          </cell>
          <cell r="DM1095">
            <v>-35.369999999999997</v>
          </cell>
          <cell r="DN1095">
            <v>-188.53</v>
          </cell>
          <cell r="DO1095">
            <v>-111.2</v>
          </cell>
          <cell r="DP1095">
            <v>-117.68</v>
          </cell>
          <cell r="DQ1095">
            <v>-26.5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-3.34</v>
          </cell>
          <cell r="M1097">
            <v>-30.47</v>
          </cell>
          <cell r="N1097">
            <v>-64.709999999999994</v>
          </cell>
          <cell r="O1097">
            <v>-81.93</v>
          </cell>
          <cell r="P1097">
            <v>0</v>
          </cell>
          <cell r="Q1097">
            <v>-165.22</v>
          </cell>
          <cell r="R1097">
            <v>-777.73</v>
          </cell>
          <cell r="S1097">
            <v>-141.29</v>
          </cell>
          <cell r="T1097">
            <v>-158.29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-12.17</v>
          </cell>
          <cell r="Z1097">
            <v>-18.71</v>
          </cell>
          <cell r="AA1097">
            <v>-39.79</v>
          </cell>
          <cell r="AB1097">
            <v>62.65</v>
          </cell>
          <cell r="AC1097">
            <v>-230.5</v>
          </cell>
          <cell r="AD1097">
            <v>-239.63</v>
          </cell>
          <cell r="AE1097">
            <v>-1058.8499999999999</v>
          </cell>
          <cell r="AF1097">
            <v>-109.08</v>
          </cell>
          <cell r="AG1097">
            <v>-103.5</v>
          </cell>
          <cell r="AH1097">
            <v>0</v>
          </cell>
          <cell r="AI1097">
            <v>-82.68</v>
          </cell>
          <cell r="AJ1097">
            <v>0</v>
          </cell>
          <cell r="AK1097">
            <v>-116.24</v>
          </cell>
          <cell r="AL1097">
            <v>-21.57</v>
          </cell>
          <cell r="AM1097">
            <v>-51.87</v>
          </cell>
          <cell r="AN1097">
            <v>-125.44</v>
          </cell>
          <cell r="AO1097">
            <v>-135.25</v>
          </cell>
          <cell r="AP1097">
            <v>-133.51</v>
          </cell>
          <cell r="AQ1097">
            <v>-179.7</v>
          </cell>
          <cell r="AR1097">
            <v>-1165.97</v>
          </cell>
          <cell r="AS1097">
            <v>-111.79</v>
          </cell>
          <cell r="AT1097">
            <v>-85.09</v>
          </cell>
          <cell r="AU1097">
            <v>0</v>
          </cell>
          <cell r="AV1097">
            <v>-115.7</v>
          </cell>
          <cell r="AW1097">
            <v>0</v>
          </cell>
          <cell r="AX1097">
            <v>-105.1</v>
          </cell>
          <cell r="AY1097">
            <v>-67.37</v>
          </cell>
          <cell r="AZ1097">
            <v>-45.98</v>
          </cell>
          <cell r="BA1097">
            <v>-171.46</v>
          </cell>
          <cell r="BB1097">
            <v>-125.79</v>
          </cell>
          <cell r="BC1097">
            <v>-190.3</v>
          </cell>
          <cell r="BD1097">
            <v>-147.38999999999999</v>
          </cell>
          <cell r="BE1097">
            <v>-1073.24</v>
          </cell>
          <cell r="BF1097">
            <v>-101.65</v>
          </cell>
          <cell r="BG1097">
            <v>-91.7</v>
          </cell>
          <cell r="BH1097">
            <v>0</v>
          </cell>
          <cell r="BI1097">
            <v>-131.16999999999999</v>
          </cell>
          <cell r="BJ1097">
            <v>0</v>
          </cell>
          <cell r="BK1097">
            <v>-69.19</v>
          </cell>
          <cell r="BL1097">
            <v>-83.74</v>
          </cell>
          <cell r="BM1097">
            <v>-64.290000000000006</v>
          </cell>
          <cell r="BN1097">
            <v>-80.78</v>
          </cell>
          <cell r="BO1097">
            <v>-111.82</v>
          </cell>
          <cell r="BP1097">
            <v>-141.28</v>
          </cell>
          <cell r="BQ1097">
            <v>-197.63</v>
          </cell>
          <cell r="BR1097">
            <v>-1114.3399999999999</v>
          </cell>
          <cell r="BS1097">
            <v>-78.39</v>
          </cell>
          <cell r="BT1097">
            <v>-111.93</v>
          </cell>
          <cell r="BU1097">
            <v>-66.510000000000005</v>
          </cell>
          <cell r="BV1097">
            <v>-73.39</v>
          </cell>
          <cell r="BW1097">
            <v>0</v>
          </cell>
          <cell r="BX1097">
            <v>-97.36</v>
          </cell>
          <cell r="BY1097">
            <v>-87.8</v>
          </cell>
          <cell r="BZ1097">
            <v>-68.010000000000005</v>
          </cell>
          <cell r="CA1097">
            <v>-157.88999999999999</v>
          </cell>
          <cell r="CB1097">
            <v>-113.94</v>
          </cell>
          <cell r="CC1097">
            <v>-114.77</v>
          </cell>
          <cell r="CD1097">
            <v>-144.35</v>
          </cell>
          <cell r="CE1097">
            <v>-1049.54</v>
          </cell>
          <cell r="CF1097">
            <v>-98.78</v>
          </cell>
          <cell r="CG1097">
            <v>-125.39</v>
          </cell>
          <cell r="CH1097">
            <v>-66.87</v>
          </cell>
          <cell r="CI1097">
            <v>22.82</v>
          </cell>
          <cell r="CJ1097">
            <v>0</v>
          </cell>
          <cell r="CK1097">
            <v>-96.73</v>
          </cell>
          <cell r="CL1097">
            <v>-70.73</v>
          </cell>
          <cell r="CM1097">
            <v>-68.27</v>
          </cell>
          <cell r="CN1097">
            <v>-175.07</v>
          </cell>
          <cell r="CO1097">
            <v>-94.22</v>
          </cell>
          <cell r="CP1097">
            <v>-115.99</v>
          </cell>
          <cell r="CQ1097">
            <v>-160.30000000000001</v>
          </cell>
          <cell r="CR1097">
            <v>-1065.9000000000001</v>
          </cell>
          <cell r="CS1097">
            <v>-78.48</v>
          </cell>
          <cell r="CT1097">
            <v>-124</v>
          </cell>
          <cell r="CU1097">
            <v>-48.34</v>
          </cell>
          <cell r="CV1097">
            <v>-52.58</v>
          </cell>
          <cell r="CW1097">
            <v>0</v>
          </cell>
          <cell r="CX1097">
            <v>-80.209999999999994</v>
          </cell>
          <cell r="CY1097">
            <v>-63.47</v>
          </cell>
          <cell r="CZ1097">
            <v>-95.71</v>
          </cell>
          <cell r="DA1097">
            <v>-175.95</v>
          </cell>
          <cell r="DB1097">
            <v>-115.05</v>
          </cell>
          <cell r="DC1097">
            <v>-105.47</v>
          </cell>
          <cell r="DD1097">
            <v>-126.62</v>
          </cell>
          <cell r="DE1097">
            <v>-910.19</v>
          </cell>
          <cell r="DF1097">
            <v>-67.8</v>
          </cell>
          <cell r="DG1097">
            <v>-112.06</v>
          </cell>
          <cell r="DH1097">
            <v>130.19999999999999</v>
          </cell>
          <cell r="DI1097">
            <v>-42.27</v>
          </cell>
          <cell r="DJ1097">
            <v>0</v>
          </cell>
          <cell r="DK1097">
            <v>-120.97</v>
          </cell>
          <cell r="DL1097">
            <v>-74.48</v>
          </cell>
          <cell r="DM1097">
            <v>-92.59</v>
          </cell>
          <cell r="DN1097">
            <v>-159.88</v>
          </cell>
          <cell r="DO1097">
            <v>-115.5</v>
          </cell>
          <cell r="DP1097">
            <v>-103.33</v>
          </cell>
          <cell r="DQ1097">
            <v>-151.51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-9.52</v>
          </cell>
          <cell r="G1099">
            <v>0</v>
          </cell>
          <cell r="H1099">
            <v>0</v>
          </cell>
          <cell r="I1099">
            <v>9.52</v>
          </cell>
          <cell r="J1099">
            <v>0</v>
          </cell>
          <cell r="K1099">
            <v>0</v>
          </cell>
          <cell r="L1099">
            <v>0</v>
          </cell>
          <cell r="M1099">
            <v>-9.52</v>
          </cell>
          <cell r="N1099">
            <v>-0.24</v>
          </cell>
          <cell r="O1099">
            <v>0</v>
          </cell>
          <cell r="P1099">
            <v>0</v>
          </cell>
          <cell r="Q1099">
            <v>0</v>
          </cell>
          <cell r="R1099">
            <v>20.87</v>
          </cell>
          <cell r="S1099">
            <v>0</v>
          </cell>
          <cell r="T1099">
            <v>-0.06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-0.46</v>
          </cell>
          <cell r="Z1099">
            <v>-11.82</v>
          </cell>
          <cell r="AA1099">
            <v>15.67</v>
          </cell>
          <cell r="AB1099">
            <v>18.93</v>
          </cell>
          <cell r="AC1099">
            <v>0</v>
          </cell>
          <cell r="AD1099">
            <v>-1.39</v>
          </cell>
          <cell r="AE1099">
            <v>7.19</v>
          </cell>
          <cell r="AF1099">
            <v>9.52</v>
          </cell>
          <cell r="AG1099">
            <v>-0.12</v>
          </cell>
          <cell r="AH1099">
            <v>19.05</v>
          </cell>
          <cell r="AI1099">
            <v>0</v>
          </cell>
          <cell r="AJ1099">
            <v>0</v>
          </cell>
          <cell r="AK1099">
            <v>0</v>
          </cell>
          <cell r="AL1099">
            <v>-5.22</v>
          </cell>
          <cell r="AM1099">
            <v>-11.26</v>
          </cell>
          <cell r="AN1099">
            <v>-1.92</v>
          </cell>
          <cell r="AO1099">
            <v>-0.46</v>
          </cell>
          <cell r="AP1099">
            <v>0</v>
          </cell>
          <cell r="AQ1099">
            <v>-2.39</v>
          </cell>
          <cell r="AR1099">
            <v>-58.4</v>
          </cell>
          <cell r="AS1099">
            <v>-0.06</v>
          </cell>
          <cell r="AT1099">
            <v>-9.6999999999999993</v>
          </cell>
          <cell r="AU1099">
            <v>0</v>
          </cell>
          <cell r="AV1099">
            <v>0</v>
          </cell>
          <cell r="AW1099">
            <v>-0.06</v>
          </cell>
          <cell r="AX1099">
            <v>-0.11</v>
          </cell>
          <cell r="AY1099">
            <v>-9.0299999999999994</v>
          </cell>
          <cell r="AZ1099">
            <v>-15.11</v>
          </cell>
          <cell r="BA1099">
            <v>-3.78</v>
          </cell>
          <cell r="BB1099">
            <v>-5.75</v>
          </cell>
          <cell r="BC1099">
            <v>0</v>
          </cell>
          <cell r="BD1099">
            <v>-14.82</v>
          </cell>
          <cell r="BE1099">
            <v>-41.92</v>
          </cell>
          <cell r="BF1099">
            <v>18.989999999999998</v>
          </cell>
          <cell r="BG1099">
            <v>-0.18</v>
          </cell>
          <cell r="BH1099">
            <v>0</v>
          </cell>
          <cell r="BI1099">
            <v>-9.52</v>
          </cell>
          <cell r="BJ1099">
            <v>-0.12</v>
          </cell>
          <cell r="BK1099">
            <v>-1.81</v>
          </cell>
          <cell r="BL1099">
            <v>-14.61</v>
          </cell>
          <cell r="BM1099">
            <v>-3.55</v>
          </cell>
          <cell r="BN1099">
            <v>-7.43</v>
          </cell>
          <cell r="BO1099">
            <v>-1.75</v>
          </cell>
          <cell r="BP1099">
            <v>-8.73</v>
          </cell>
          <cell r="BQ1099">
            <v>-13.2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-8.6300000000000008</v>
          </cell>
          <cell r="G1100">
            <v>-13.81</v>
          </cell>
          <cell r="H1100">
            <v>-12.44</v>
          </cell>
          <cell r="I1100">
            <v>-2.58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-5.34</v>
          </cell>
          <cell r="O1100">
            <v>-5.97</v>
          </cell>
          <cell r="P1100">
            <v>-18.809999999999999</v>
          </cell>
          <cell r="Q1100">
            <v>-8.23</v>
          </cell>
          <cell r="R1100">
            <v>-17.97</v>
          </cell>
          <cell r="S1100">
            <v>-10.26</v>
          </cell>
          <cell r="T1100">
            <v>-5.91</v>
          </cell>
          <cell r="U1100">
            <v>-14.19</v>
          </cell>
          <cell r="V1100">
            <v>-7.18</v>
          </cell>
          <cell r="W1100">
            <v>0</v>
          </cell>
          <cell r="X1100">
            <v>-2.84</v>
          </cell>
          <cell r="Y1100">
            <v>0</v>
          </cell>
          <cell r="Z1100">
            <v>0</v>
          </cell>
          <cell r="AA1100">
            <v>-3.02</v>
          </cell>
          <cell r="AB1100">
            <v>50.11</v>
          </cell>
          <cell r="AC1100">
            <v>-8.08</v>
          </cell>
          <cell r="AD1100">
            <v>-16.59</v>
          </cell>
          <cell r="AE1100">
            <v>-237.24</v>
          </cell>
          <cell r="AF1100">
            <v>-151.5</v>
          </cell>
          <cell r="AG1100">
            <v>-24.82</v>
          </cell>
          <cell r="AH1100">
            <v>-9.33</v>
          </cell>
          <cell r="AI1100">
            <v>-7.56</v>
          </cell>
          <cell r="AJ1100">
            <v>-1.43</v>
          </cell>
          <cell r="AK1100">
            <v>-4.33</v>
          </cell>
          <cell r="AL1100">
            <v>0</v>
          </cell>
          <cell r="AM1100">
            <v>0</v>
          </cell>
          <cell r="AN1100">
            <v>-1.37</v>
          </cell>
          <cell r="AO1100">
            <v>-10.31</v>
          </cell>
          <cell r="AP1100">
            <v>-15.78</v>
          </cell>
          <cell r="AQ1100">
            <v>-10.79</v>
          </cell>
          <cell r="AR1100">
            <v>-70.400000000000006</v>
          </cell>
          <cell r="AS1100">
            <v>-7.18</v>
          </cell>
          <cell r="AT1100">
            <v>-19.440000000000001</v>
          </cell>
          <cell r="AU1100">
            <v>-5.82</v>
          </cell>
          <cell r="AV1100">
            <v>-5.56</v>
          </cell>
          <cell r="AW1100">
            <v>-1.37</v>
          </cell>
          <cell r="AX1100">
            <v>0</v>
          </cell>
          <cell r="AY1100">
            <v>-2.87</v>
          </cell>
          <cell r="AZ1100">
            <v>0</v>
          </cell>
          <cell r="BA1100">
            <v>0</v>
          </cell>
          <cell r="BB1100">
            <v>-6.41</v>
          </cell>
          <cell r="BC1100">
            <v>-14.43</v>
          </cell>
          <cell r="BD1100">
            <v>-7.32</v>
          </cell>
          <cell r="BE1100">
            <v>-73.459999999999994</v>
          </cell>
          <cell r="BF1100">
            <v>-4.54</v>
          </cell>
          <cell r="BG1100">
            <v>-16.38</v>
          </cell>
          <cell r="BH1100">
            <v>-20.59</v>
          </cell>
          <cell r="BI1100">
            <v>-0.72</v>
          </cell>
          <cell r="BJ1100">
            <v>0</v>
          </cell>
          <cell r="BK1100">
            <v>-3.93</v>
          </cell>
          <cell r="BL1100">
            <v>-3.65</v>
          </cell>
          <cell r="BM1100">
            <v>0</v>
          </cell>
          <cell r="BN1100">
            <v>-4.3600000000000003</v>
          </cell>
          <cell r="BO1100">
            <v>-5.89</v>
          </cell>
          <cell r="BP1100">
            <v>-11.91</v>
          </cell>
          <cell r="BQ1100">
            <v>-1.49</v>
          </cell>
          <cell r="BR1100">
            <v>-83.78</v>
          </cell>
          <cell r="BS1100">
            <v>-3.51</v>
          </cell>
          <cell r="BT1100">
            <v>-2.46</v>
          </cell>
          <cell r="BU1100">
            <v>-17.68</v>
          </cell>
          <cell r="BV1100">
            <v>-4.8600000000000003</v>
          </cell>
          <cell r="BW1100">
            <v>-1.43</v>
          </cell>
          <cell r="BX1100">
            <v>-11.63</v>
          </cell>
          <cell r="BY1100">
            <v>-1.49</v>
          </cell>
          <cell r="BZ1100">
            <v>-1.51</v>
          </cell>
          <cell r="CA1100">
            <v>-8.7200000000000006</v>
          </cell>
          <cell r="CB1100">
            <v>-11.58</v>
          </cell>
          <cell r="CC1100">
            <v>-14.51</v>
          </cell>
          <cell r="CD1100">
            <v>-4.4000000000000004</v>
          </cell>
          <cell r="CE1100">
            <v>189.18</v>
          </cell>
          <cell r="CF1100">
            <v>-41.3</v>
          </cell>
          <cell r="CG1100">
            <v>-6.12</v>
          </cell>
          <cell r="CH1100">
            <v>-14.43</v>
          </cell>
          <cell r="CI1100">
            <v>301.88</v>
          </cell>
          <cell r="CJ1100">
            <v>-4.3</v>
          </cell>
          <cell r="CK1100">
            <v>-9.14</v>
          </cell>
          <cell r="CL1100">
            <v>-1.38</v>
          </cell>
          <cell r="CM1100">
            <v>-0.78</v>
          </cell>
          <cell r="CN1100">
            <v>-7.23</v>
          </cell>
          <cell r="CO1100">
            <v>-9.52</v>
          </cell>
          <cell r="CP1100">
            <v>-12.56</v>
          </cell>
          <cell r="CQ1100">
            <v>-5.95</v>
          </cell>
          <cell r="CR1100">
            <v>-82.26</v>
          </cell>
          <cell r="CS1100">
            <v>-8.65</v>
          </cell>
          <cell r="CT1100">
            <v>-5.84</v>
          </cell>
          <cell r="CU1100">
            <v>-10.15</v>
          </cell>
          <cell r="CV1100">
            <v>-5.77</v>
          </cell>
          <cell r="CW1100">
            <v>0</v>
          </cell>
          <cell r="CX1100">
            <v>-2.95</v>
          </cell>
          <cell r="CY1100">
            <v>-2.94</v>
          </cell>
          <cell r="CZ1100">
            <v>0</v>
          </cell>
          <cell r="DA1100">
            <v>-8.01</v>
          </cell>
          <cell r="DB1100">
            <v>-12.42</v>
          </cell>
          <cell r="DC1100">
            <v>-18.010000000000002</v>
          </cell>
          <cell r="DD1100">
            <v>-7.52</v>
          </cell>
          <cell r="DE1100">
            <v>-485.87</v>
          </cell>
          <cell r="DF1100">
            <v>-5.76</v>
          </cell>
          <cell r="DG1100">
            <v>-7.59</v>
          </cell>
          <cell r="DH1100">
            <v>-409.73</v>
          </cell>
          <cell r="DI1100">
            <v>-8.5</v>
          </cell>
          <cell r="DJ1100">
            <v>-4.28</v>
          </cell>
          <cell r="DK1100">
            <v>-5.66</v>
          </cell>
          <cell r="DL1100">
            <v>-4.33</v>
          </cell>
          <cell r="DM1100">
            <v>-4.33</v>
          </cell>
          <cell r="DN1100">
            <v>-6.18</v>
          </cell>
          <cell r="DO1100">
            <v>-11.75</v>
          </cell>
          <cell r="DP1100">
            <v>-16.36</v>
          </cell>
          <cell r="DQ1100">
            <v>-1.39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-129.52000000000001</v>
          </cell>
          <cell r="G1101">
            <v>-103.39</v>
          </cell>
          <cell r="H1101">
            <v>0</v>
          </cell>
          <cell r="I1101">
            <v>-92.32</v>
          </cell>
          <cell r="J1101">
            <v>0</v>
          </cell>
          <cell r="K1101">
            <v>-53.54</v>
          </cell>
          <cell r="L1101">
            <v>2.61</v>
          </cell>
          <cell r="M1101">
            <v>-0.62</v>
          </cell>
          <cell r="N1101">
            <v>-65.010000000000005</v>
          </cell>
          <cell r="O1101">
            <v>-100.28</v>
          </cell>
          <cell r="P1101">
            <v>-104.59</v>
          </cell>
          <cell r="Q1101">
            <v>-120.41</v>
          </cell>
          <cell r="R1101">
            <v>-731.51</v>
          </cell>
          <cell r="S1101">
            <v>-233.82</v>
          </cell>
          <cell r="T1101">
            <v>-140.38999999999999</v>
          </cell>
          <cell r="U1101">
            <v>-3.94</v>
          </cell>
          <cell r="V1101">
            <v>-126.11</v>
          </cell>
          <cell r="W1101">
            <v>0</v>
          </cell>
          <cell r="X1101">
            <v>-60.87</v>
          </cell>
          <cell r="Y1101">
            <v>-8.73</v>
          </cell>
          <cell r="Z1101">
            <v>-0.05</v>
          </cell>
          <cell r="AA1101">
            <v>-49.48</v>
          </cell>
          <cell r="AB1101">
            <v>216.71</v>
          </cell>
          <cell r="AC1101">
            <v>-169.19</v>
          </cell>
          <cell r="AD1101">
            <v>-155.63</v>
          </cell>
          <cell r="AE1101">
            <v>-1200.6199999999999</v>
          </cell>
          <cell r="AF1101">
            <v>-169.39</v>
          </cell>
          <cell r="AG1101">
            <v>-179.05</v>
          </cell>
          <cell r="AH1101">
            <v>-24.22</v>
          </cell>
          <cell r="AI1101">
            <v>-146.16999999999999</v>
          </cell>
          <cell r="AJ1101">
            <v>0</v>
          </cell>
          <cell r="AK1101">
            <v>-35.6</v>
          </cell>
          <cell r="AL1101">
            <v>-26.65</v>
          </cell>
          <cell r="AM1101">
            <v>-10.41</v>
          </cell>
          <cell r="AN1101">
            <v>-74.48</v>
          </cell>
          <cell r="AO1101">
            <v>-139.11000000000001</v>
          </cell>
          <cell r="AP1101">
            <v>-233.64</v>
          </cell>
          <cell r="AQ1101">
            <v>-161.9</v>
          </cell>
          <cell r="AR1101">
            <v>-1410.71</v>
          </cell>
          <cell r="AS1101">
            <v>-170.16</v>
          </cell>
          <cell r="AT1101">
            <v>-178</v>
          </cell>
          <cell r="AU1101">
            <v>-59.52</v>
          </cell>
          <cell r="AV1101">
            <v>-116.99</v>
          </cell>
          <cell r="AW1101">
            <v>-85.98</v>
          </cell>
          <cell r="AX1101">
            <v>-106.53</v>
          </cell>
          <cell r="AY1101">
            <v>-56.51</v>
          </cell>
          <cell r="AZ1101">
            <v>-28.78</v>
          </cell>
          <cell r="BA1101">
            <v>-89.08</v>
          </cell>
          <cell r="BB1101">
            <v>-117.57</v>
          </cell>
          <cell r="BC1101">
            <v>-220.96</v>
          </cell>
          <cell r="BD1101">
            <v>-180.62</v>
          </cell>
          <cell r="BE1101">
            <v>-1370.07</v>
          </cell>
          <cell r="BF1101">
            <v>-180.26</v>
          </cell>
          <cell r="BG1101">
            <v>-212.47</v>
          </cell>
          <cell r="BH1101">
            <v>-82.41</v>
          </cell>
          <cell r="BI1101">
            <v>64.400000000000006</v>
          </cell>
          <cell r="BJ1101">
            <v>-136.41999999999999</v>
          </cell>
          <cell r="BK1101">
            <v>-79.55</v>
          </cell>
          <cell r="BL1101">
            <v>-82.15</v>
          </cell>
          <cell r="BM1101">
            <v>-57.59</v>
          </cell>
          <cell r="BN1101">
            <v>-129.88999999999999</v>
          </cell>
          <cell r="BO1101">
            <v>-150.74</v>
          </cell>
          <cell r="BP1101">
            <v>-216.2</v>
          </cell>
          <cell r="BQ1101">
            <v>-106.81</v>
          </cell>
          <cell r="BR1101">
            <v>-1740.34</v>
          </cell>
          <cell r="BS1101">
            <v>-207.62</v>
          </cell>
          <cell r="BT1101">
            <v>-196.17</v>
          </cell>
          <cell r="BU1101">
            <v>-108.44</v>
          </cell>
          <cell r="BV1101">
            <v>-99.44</v>
          </cell>
          <cell r="BW1101">
            <v>-104.06</v>
          </cell>
          <cell r="BX1101">
            <v>-184.27</v>
          </cell>
          <cell r="BY1101">
            <v>-83.71</v>
          </cell>
          <cell r="BZ1101">
            <v>-98.84</v>
          </cell>
          <cell r="CA1101">
            <v>-129.07</v>
          </cell>
          <cell r="CB1101">
            <v>-146.94999999999999</v>
          </cell>
          <cell r="CC1101">
            <v>-232.89</v>
          </cell>
          <cell r="CD1101">
            <v>-148.88</v>
          </cell>
          <cell r="CE1101">
            <v>-1511.69</v>
          </cell>
          <cell r="CF1101">
            <v>-178.43</v>
          </cell>
          <cell r="CG1101">
            <v>-151.41</v>
          </cell>
          <cell r="CH1101">
            <v>-97.42</v>
          </cell>
          <cell r="CI1101">
            <v>-42.48</v>
          </cell>
          <cell r="CJ1101">
            <v>-82.54</v>
          </cell>
          <cell r="CK1101">
            <v>-134.66999999999999</v>
          </cell>
          <cell r="CL1101">
            <v>-76.47</v>
          </cell>
          <cell r="CM1101">
            <v>-98.44</v>
          </cell>
          <cell r="CN1101">
            <v>-151.11000000000001</v>
          </cell>
          <cell r="CO1101">
            <v>-110.38</v>
          </cell>
          <cell r="CP1101">
            <v>-190.05</v>
          </cell>
          <cell r="CQ1101">
            <v>-198.29</v>
          </cell>
          <cell r="CR1101">
            <v>-1604.68</v>
          </cell>
          <cell r="CS1101">
            <v>-149.31</v>
          </cell>
          <cell r="CT1101">
            <v>-166.88</v>
          </cell>
          <cell r="CU1101">
            <v>-115.51</v>
          </cell>
          <cell r="CV1101">
            <v>-76.760000000000005</v>
          </cell>
          <cell r="CW1101">
            <v>-77.58</v>
          </cell>
          <cell r="CX1101">
            <v>-221.62</v>
          </cell>
          <cell r="CY1101">
            <v>-65.540000000000006</v>
          </cell>
          <cell r="CZ1101">
            <v>-107.57</v>
          </cell>
          <cell r="DA1101">
            <v>-130.86000000000001</v>
          </cell>
          <cell r="DB1101">
            <v>-151.29</v>
          </cell>
          <cell r="DC1101">
            <v>-185.11</v>
          </cell>
          <cell r="DD1101">
            <v>-156.65</v>
          </cell>
          <cell r="DE1101">
            <v>-1194.48</v>
          </cell>
          <cell r="DF1101">
            <v>-119.4</v>
          </cell>
          <cell r="DG1101">
            <v>-145.43</v>
          </cell>
          <cell r="DH1101">
            <v>307.95</v>
          </cell>
          <cell r="DI1101">
            <v>-128.37</v>
          </cell>
          <cell r="DJ1101">
            <v>-56.39</v>
          </cell>
          <cell r="DK1101">
            <v>-158.36000000000001</v>
          </cell>
          <cell r="DL1101">
            <v>-133.57</v>
          </cell>
          <cell r="DM1101">
            <v>-108.54</v>
          </cell>
          <cell r="DN1101">
            <v>-204.52</v>
          </cell>
          <cell r="DO1101">
            <v>-151.96</v>
          </cell>
          <cell r="DP1101">
            <v>-161.71</v>
          </cell>
          <cell r="DQ1101">
            <v>-134.19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-40.72</v>
          </cell>
          <cell r="G1102">
            <v>-40.89</v>
          </cell>
          <cell r="H1102">
            <v>-47</v>
          </cell>
          <cell r="I1102">
            <v>-60.23</v>
          </cell>
          <cell r="J1102">
            <v>-123.12</v>
          </cell>
          <cell r="K1102">
            <v>-71.790000000000006</v>
          </cell>
          <cell r="L1102">
            <v>-42.02</v>
          </cell>
          <cell r="M1102">
            <v>-70</v>
          </cell>
          <cell r="N1102">
            <v>-102.95</v>
          </cell>
          <cell r="O1102">
            <v>-98.22</v>
          </cell>
          <cell r="P1102">
            <v>-114.17</v>
          </cell>
          <cell r="Q1102">
            <v>-82.03</v>
          </cell>
          <cell r="R1102">
            <v>-3993.26</v>
          </cell>
          <cell r="S1102">
            <v>-124.72</v>
          </cell>
          <cell r="T1102">
            <v>-129.96</v>
          </cell>
          <cell r="U1102">
            <v>-369.71</v>
          </cell>
          <cell r="V1102">
            <v>-118.68</v>
          </cell>
          <cell r="W1102">
            <v>-85.25</v>
          </cell>
          <cell r="X1102">
            <v>-80.27</v>
          </cell>
          <cell r="Y1102">
            <v>-43.39</v>
          </cell>
          <cell r="Z1102">
            <v>-61.74</v>
          </cell>
          <cell r="AA1102">
            <v>-155.27000000000001</v>
          </cell>
          <cell r="AB1102">
            <v>-2494.17</v>
          </cell>
          <cell r="AC1102">
            <v>-167.16</v>
          </cell>
          <cell r="AD1102">
            <v>-162.93</v>
          </cell>
          <cell r="AE1102">
            <v>-831.79</v>
          </cell>
          <cell r="AF1102">
            <v>-29.91</v>
          </cell>
          <cell r="AG1102">
            <v>-52.8</v>
          </cell>
          <cell r="AH1102">
            <v>-5.5</v>
          </cell>
          <cell r="AI1102">
            <v>-56.43</v>
          </cell>
          <cell r="AJ1102">
            <v>-39.68</v>
          </cell>
          <cell r="AK1102">
            <v>-193.72</v>
          </cell>
          <cell r="AL1102">
            <v>-30.46</v>
          </cell>
          <cell r="AM1102">
            <v>-62.4</v>
          </cell>
          <cell r="AN1102">
            <v>-135.03</v>
          </cell>
          <cell r="AO1102">
            <v>-63.35</v>
          </cell>
          <cell r="AP1102">
            <v>-57.12</v>
          </cell>
          <cell r="AQ1102">
            <v>-105.4</v>
          </cell>
          <cell r="AR1102">
            <v>-935.89</v>
          </cell>
          <cell r="AS1102">
            <v>-51.01</v>
          </cell>
          <cell r="AT1102">
            <v>-52.11</v>
          </cell>
          <cell r="AU1102">
            <v>-5.2</v>
          </cell>
          <cell r="AV1102">
            <v>-52</v>
          </cell>
          <cell r="AW1102">
            <v>-46.75</v>
          </cell>
          <cell r="AX1102">
            <v>-93.84</v>
          </cell>
          <cell r="AY1102">
            <v>-64.760000000000005</v>
          </cell>
          <cell r="AZ1102">
            <v>-68.819999999999993</v>
          </cell>
          <cell r="BA1102">
            <v>-138.47999999999999</v>
          </cell>
          <cell r="BB1102">
            <v>-197.31</v>
          </cell>
          <cell r="BC1102">
            <v>-69.3</v>
          </cell>
          <cell r="BD1102">
            <v>-96.3</v>
          </cell>
          <cell r="BE1102">
            <v>-2918.29</v>
          </cell>
          <cell r="BF1102">
            <v>-37.35</v>
          </cell>
          <cell r="BG1102">
            <v>-28.97</v>
          </cell>
          <cell r="BH1102">
            <v>-4.5199999999999996</v>
          </cell>
          <cell r="BI1102">
            <v>-2044.38</v>
          </cell>
          <cell r="BJ1102">
            <v>-32.06</v>
          </cell>
          <cell r="BK1102">
            <v>-243.06</v>
          </cell>
          <cell r="BL1102">
            <v>-57.13</v>
          </cell>
          <cell r="BM1102">
            <v>-121.32</v>
          </cell>
          <cell r="BN1102">
            <v>-148.69</v>
          </cell>
          <cell r="BO1102">
            <v>-70.12</v>
          </cell>
          <cell r="BP1102">
            <v>-78.569999999999993</v>
          </cell>
          <cell r="BQ1102">
            <v>-52.12</v>
          </cell>
          <cell r="BR1102">
            <v>-592.85</v>
          </cell>
          <cell r="BS1102">
            <v>-40.090000000000003</v>
          </cell>
          <cell r="BT1102">
            <v>-40.76</v>
          </cell>
          <cell r="BU1102">
            <v>-18.68</v>
          </cell>
          <cell r="BV1102">
            <v>-37.03</v>
          </cell>
          <cell r="BW1102">
            <v>-23.56</v>
          </cell>
          <cell r="BX1102">
            <v>-88.72</v>
          </cell>
          <cell r="BY1102">
            <v>-16.510000000000002</v>
          </cell>
          <cell r="BZ1102">
            <v>-93.61</v>
          </cell>
          <cell r="CA1102">
            <v>-89.5</v>
          </cell>
          <cell r="CB1102">
            <v>-34.619999999999997</v>
          </cell>
          <cell r="CC1102">
            <v>-41.96</v>
          </cell>
          <cell r="CD1102">
            <v>-67.8</v>
          </cell>
          <cell r="CE1102">
            <v>-603.87</v>
          </cell>
          <cell r="CF1102">
            <v>-31.32</v>
          </cell>
          <cell r="CG1102">
            <v>-31.43</v>
          </cell>
          <cell r="CH1102">
            <v>-20.57</v>
          </cell>
          <cell r="CI1102">
            <v>-55.03</v>
          </cell>
          <cell r="CJ1102">
            <v>-28.43</v>
          </cell>
          <cell r="CK1102">
            <v>-106.52</v>
          </cell>
          <cell r="CL1102">
            <v>-42.2</v>
          </cell>
          <cell r="CM1102">
            <v>-69.89</v>
          </cell>
          <cell r="CN1102">
            <v>-83.89</v>
          </cell>
          <cell r="CO1102">
            <v>-27.63</v>
          </cell>
          <cell r="CP1102">
            <v>-56.28</v>
          </cell>
          <cell r="CQ1102">
            <v>-50.69</v>
          </cell>
          <cell r="CR1102">
            <v>-671.04</v>
          </cell>
          <cell r="CS1102">
            <v>-35.450000000000003</v>
          </cell>
          <cell r="CT1102">
            <v>-22.26</v>
          </cell>
          <cell r="CU1102">
            <v>-21.38</v>
          </cell>
          <cell r="CV1102">
            <v>-28.71</v>
          </cell>
          <cell r="CW1102">
            <v>-29.63</v>
          </cell>
          <cell r="CX1102">
            <v>-74.709999999999994</v>
          </cell>
          <cell r="CY1102">
            <v>-24.08</v>
          </cell>
          <cell r="CZ1102">
            <v>-36.39</v>
          </cell>
          <cell r="DA1102">
            <v>-105.65</v>
          </cell>
          <cell r="DB1102">
            <v>-44.96</v>
          </cell>
          <cell r="DC1102">
            <v>-48.08</v>
          </cell>
          <cell r="DD1102">
            <v>-199.74</v>
          </cell>
          <cell r="DE1102">
            <v>-257.58</v>
          </cell>
          <cell r="DF1102">
            <v>-13.47</v>
          </cell>
          <cell r="DG1102">
            <v>-15.5</v>
          </cell>
          <cell r="DH1102">
            <v>31.1</v>
          </cell>
          <cell r="DI1102">
            <v>-9.32</v>
          </cell>
          <cell r="DJ1102">
            <v>-7.1</v>
          </cell>
          <cell r="DK1102">
            <v>-26.38</v>
          </cell>
          <cell r="DL1102">
            <v>-19.46</v>
          </cell>
          <cell r="DM1102">
            <v>-30.59</v>
          </cell>
          <cell r="DN1102">
            <v>-82.32</v>
          </cell>
          <cell r="DO1102">
            <v>-12.85</v>
          </cell>
          <cell r="DP1102">
            <v>-35.11</v>
          </cell>
          <cell r="DQ1102">
            <v>-36.590000000000003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-883.26</v>
          </cell>
          <cell r="AF1105">
            <v>-124.48</v>
          </cell>
          <cell r="AG1105">
            <v>-129.6</v>
          </cell>
          <cell r="AH1105">
            <v>-93.09</v>
          </cell>
          <cell r="AI1105">
            <v>-51.31</v>
          </cell>
          <cell r="AJ1105">
            <v>0</v>
          </cell>
          <cell r="AK1105">
            <v>-14.07</v>
          </cell>
          <cell r="AL1105">
            <v>-12.86</v>
          </cell>
          <cell r="AM1105">
            <v>-31.61</v>
          </cell>
          <cell r="AN1105">
            <v>-59.57</v>
          </cell>
          <cell r="AO1105">
            <v>-45.91</v>
          </cell>
          <cell r="AP1105">
            <v>-164.49</v>
          </cell>
          <cell r="AQ1105">
            <v>-156.28</v>
          </cell>
          <cell r="AR1105">
            <v>-1063.05</v>
          </cell>
          <cell r="AS1105">
            <v>-147.59</v>
          </cell>
          <cell r="AT1105">
            <v>-113.77</v>
          </cell>
          <cell r="AU1105">
            <v>-130.06</v>
          </cell>
          <cell r="AV1105">
            <v>-111.4</v>
          </cell>
          <cell r="AW1105">
            <v>0</v>
          </cell>
          <cell r="AX1105">
            <v>-26.67</v>
          </cell>
          <cell r="AY1105">
            <v>-32.65</v>
          </cell>
          <cell r="AZ1105">
            <v>-48.3</v>
          </cell>
          <cell r="BA1105">
            <v>-50.93</v>
          </cell>
          <cell r="BB1105">
            <v>-77.680000000000007</v>
          </cell>
          <cell r="BC1105">
            <v>-179.08</v>
          </cell>
          <cell r="BD1105">
            <v>-144.91</v>
          </cell>
          <cell r="BE1105">
            <v>-950.89</v>
          </cell>
          <cell r="BF1105">
            <v>-150.04</v>
          </cell>
          <cell r="BG1105">
            <v>-95.21</v>
          </cell>
          <cell r="BH1105">
            <v>-124.19</v>
          </cell>
          <cell r="BI1105">
            <v>61.63</v>
          </cell>
          <cell r="BJ1105">
            <v>-9.85</v>
          </cell>
          <cell r="BK1105">
            <v>-33.86</v>
          </cell>
          <cell r="BL1105">
            <v>-23.55</v>
          </cell>
          <cell r="BM1105">
            <v>-26.49</v>
          </cell>
          <cell r="BN1105">
            <v>-85.01</v>
          </cell>
          <cell r="BO1105">
            <v>-165.88</v>
          </cell>
          <cell r="BP1105">
            <v>-162.13999999999999</v>
          </cell>
          <cell r="BQ1105">
            <v>-136.29</v>
          </cell>
          <cell r="BR1105">
            <v>-1381.48</v>
          </cell>
          <cell r="BS1105">
            <v>-175.62</v>
          </cell>
          <cell r="BT1105">
            <v>-78.260000000000005</v>
          </cell>
          <cell r="BU1105">
            <v>-160.41</v>
          </cell>
          <cell r="BV1105">
            <v>-118.55</v>
          </cell>
          <cell r="BW1105">
            <v>-40.49</v>
          </cell>
          <cell r="BX1105">
            <v>-39.46</v>
          </cell>
          <cell r="BY1105">
            <v>-54.43</v>
          </cell>
          <cell r="BZ1105">
            <v>-31.48</v>
          </cell>
          <cell r="CA1105">
            <v>-117.96</v>
          </cell>
          <cell r="CB1105">
            <v>-156.41</v>
          </cell>
          <cell r="CC1105">
            <v>-231.53</v>
          </cell>
          <cell r="CD1105">
            <v>-176.87</v>
          </cell>
          <cell r="CE1105">
            <v>-1134.22</v>
          </cell>
          <cell r="CF1105">
            <v>-154.24</v>
          </cell>
          <cell r="CG1105">
            <v>-120.94</v>
          </cell>
          <cell r="CH1105">
            <v>-107</v>
          </cell>
          <cell r="CI1105">
            <v>97</v>
          </cell>
          <cell r="CJ1105">
            <v>-62.3</v>
          </cell>
          <cell r="CK1105">
            <v>-118.73</v>
          </cell>
          <cell r="CL1105">
            <v>-31.57</v>
          </cell>
          <cell r="CM1105">
            <v>-53.15</v>
          </cell>
          <cell r="CN1105">
            <v>-105.78</v>
          </cell>
          <cell r="CO1105">
            <v>-154.46</v>
          </cell>
          <cell r="CP1105">
            <v>-175.72</v>
          </cell>
          <cell r="CQ1105">
            <v>-147.32</v>
          </cell>
          <cell r="CR1105">
            <v>-1311.11</v>
          </cell>
          <cell r="CS1105">
            <v>-175.64</v>
          </cell>
          <cell r="CT1105">
            <v>-133.32</v>
          </cell>
          <cell r="CU1105">
            <v>-91.82</v>
          </cell>
          <cell r="CV1105">
            <v>-103.45</v>
          </cell>
          <cell r="CW1105">
            <v>-46.2</v>
          </cell>
          <cell r="CX1105">
            <v>-94.87</v>
          </cell>
          <cell r="CY1105">
            <v>-37.93</v>
          </cell>
          <cell r="CZ1105">
            <v>-49.51</v>
          </cell>
          <cell r="DA1105">
            <v>-109.13</v>
          </cell>
          <cell r="DB1105">
            <v>-151.38</v>
          </cell>
          <cell r="DC1105">
            <v>-175.83</v>
          </cell>
          <cell r="DD1105">
            <v>-142.02000000000001</v>
          </cell>
          <cell r="DE1105">
            <v>-908.66</v>
          </cell>
          <cell r="DF1105">
            <v>-175.77</v>
          </cell>
          <cell r="DG1105">
            <v>-146.35</v>
          </cell>
          <cell r="DH1105">
            <v>444.19</v>
          </cell>
          <cell r="DI1105">
            <v>-137.76</v>
          </cell>
          <cell r="DJ1105">
            <v>-58.94</v>
          </cell>
          <cell r="DK1105">
            <v>-118.67</v>
          </cell>
          <cell r="DL1105">
            <v>-60.44</v>
          </cell>
          <cell r="DM1105">
            <v>-48.48</v>
          </cell>
          <cell r="DN1105">
            <v>-105.47</v>
          </cell>
          <cell r="DO1105">
            <v>-137.38999999999999</v>
          </cell>
          <cell r="DP1105">
            <v>-163.46</v>
          </cell>
          <cell r="DQ1105">
            <v>-200.12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-1511.32</v>
          </cell>
          <cell r="BS1108">
            <v>-134.27000000000001</v>
          </cell>
          <cell r="BT1108">
            <v>-179.29</v>
          </cell>
          <cell r="BU1108">
            <v>-151.46</v>
          </cell>
          <cell r="BV1108">
            <v>-137.83000000000001</v>
          </cell>
          <cell r="BW1108">
            <v>-152.34</v>
          </cell>
          <cell r="BX1108">
            <v>-124.73</v>
          </cell>
          <cell r="BY1108">
            <v>-64.78</v>
          </cell>
          <cell r="BZ1108">
            <v>-31.24</v>
          </cell>
          <cell r="CA1108">
            <v>-51.34</v>
          </cell>
          <cell r="CB1108">
            <v>-142.31</v>
          </cell>
          <cell r="CC1108">
            <v>-156.29</v>
          </cell>
          <cell r="CD1108">
            <v>-185.43</v>
          </cell>
          <cell r="CE1108">
            <v>-1362.05</v>
          </cell>
          <cell r="CF1108">
            <v>-110.4</v>
          </cell>
          <cell r="CG1108">
            <v>-169</v>
          </cell>
          <cell r="CH1108">
            <v>-145.72</v>
          </cell>
          <cell r="CI1108">
            <v>52.59</v>
          </cell>
          <cell r="CJ1108">
            <v>-132.08000000000001</v>
          </cell>
          <cell r="CK1108">
            <v>-144.97</v>
          </cell>
          <cell r="CL1108">
            <v>-38.5</v>
          </cell>
          <cell r="CM1108">
            <v>-31.06</v>
          </cell>
          <cell r="CN1108">
            <v>-75.31</v>
          </cell>
          <cell r="CO1108">
            <v>-172.88</v>
          </cell>
          <cell r="CP1108">
            <v>-201.26</v>
          </cell>
          <cell r="CQ1108">
            <v>-193.48</v>
          </cell>
          <cell r="CR1108">
            <v>-1482.92</v>
          </cell>
          <cell r="CS1108">
            <v>-143.16999999999999</v>
          </cell>
          <cell r="CT1108">
            <v>-161.11000000000001</v>
          </cell>
          <cell r="CU1108">
            <v>-135.61000000000001</v>
          </cell>
          <cell r="CV1108">
            <v>-53.38</v>
          </cell>
          <cell r="CW1108">
            <v>-147.12</v>
          </cell>
          <cell r="CX1108">
            <v>-172.3</v>
          </cell>
          <cell r="CY1108">
            <v>-60.43</v>
          </cell>
          <cell r="CZ1108">
            <v>-57.27</v>
          </cell>
          <cell r="DA1108">
            <v>-80.05</v>
          </cell>
          <cell r="DB1108">
            <v>-175.09</v>
          </cell>
          <cell r="DC1108">
            <v>-118</v>
          </cell>
          <cell r="DD1108">
            <v>-179.37</v>
          </cell>
          <cell r="DE1108">
            <v>-1210.46</v>
          </cell>
          <cell r="DF1108">
            <v>-154.71</v>
          </cell>
          <cell r="DG1108">
            <v>-171.69</v>
          </cell>
          <cell r="DH1108">
            <v>242.95</v>
          </cell>
          <cell r="DI1108">
            <v>-70.22</v>
          </cell>
          <cell r="DJ1108">
            <v>-152.07</v>
          </cell>
          <cell r="DK1108">
            <v>-132.58000000000001</v>
          </cell>
          <cell r="DL1108">
            <v>-66.23</v>
          </cell>
          <cell r="DM1108">
            <v>-44.77</v>
          </cell>
          <cell r="DN1108">
            <v>-107.49</v>
          </cell>
          <cell r="DO1108">
            <v>-155.84</v>
          </cell>
          <cell r="DP1108">
            <v>-198.63</v>
          </cell>
          <cell r="DQ1108">
            <v>-199.18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-2206.7199999999998</v>
          </cell>
          <cell r="G1113">
            <v>-2373.5</v>
          </cell>
          <cell r="H1113">
            <v>-1681.28</v>
          </cell>
          <cell r="I1113">
            <v>-3407.49</v>
          </cell>
          <cell r="J1113">
            <v>-2351.08</v>
          </cell>
          <cell r="K1113">
            <v>-2233.75</v>
          </cell>
          <cell r="L1113">
            <v>-595.34</v>
          </cell>
          <cell r="M1113">
            <v>-2099.69</v>
          </cell>
          <cell r="N1113">
            <v>-2825.14</v>
          </cell>
          <cell r="O1113">
            <v>-3048.93</v>
          </cell>
          <cell r="P1113">
            <v>-2704.54</v>
          </cell>
          <cell r="Q1113">
            <v>-1781.16</v>
          </cell>
          <cell r="R1113">
            <v>-19311.490000000002</v>
          </cell>
          <cell r="S1113">
            <v>-2140.37</v>
          </cell>
          <cell r="T1113">
            <v>-2181.9</v>
          </cell>
          <cell r="U1113">
            <v>-1759.38</v>
          </cell>
          <cell r="V1113">
            <v>-2838.78</v>
          </cell>
          <cell r="W1113">
            <v>-1968.89</v>
          </cell>
          <cell r="X1113">
            <v>-1230.8499999999999</v>
          </cell>
          <cell r="Y1113">
            <v>-1391.62</v>
          </cell>
          <cell r="Z1113">
            <v>-1278.23</v>
          </cell>
          <cell r="AA1113">
            <v>-1934.75</v>
          </cell>
          <cell r="AB1113">
            <v>1182.1600000000001</v>
          </cell>
          <cell r="AC1113">
            <v>-2532.25</v>
          </cell>
          <cell r="AD1113">
            <v>-1236.6300000000001</v>
          </cell>
          <cell r="AE1113">
            <v>-23570.35</v>
          </cell>
          <cell r="AF1113">
            <v>-1713.99</v>
          </cell>
          <cell r="AG1113">
            <v>-1747.4</v>
          </cell>
          <cell r="AH1113">
            <v>-2118.2199999999998</v>
          </cell>
          <cell r="AI1113">
            <v>-3096.44</v>
          </cell>
          <cell r="AJ1113">
            <v>-2062.09</v>
          </cell>
          <cell r="AK1113">
            <v>-2161.4699999999998</v>
          </cell>
          <cell r="AL1113">
            <v>-786.68</v>
          </cell>
          <cell r="AM1113">
            <v>-1030.54</v>
          </cell>
          <cell r="AN1113">
            <v>-1827.77</v>
          </cell>
          <cell r="AO1113">
            <v>-2330.59</v>
          </cell>
          <cell r="AP1113">
            <v>-2522.9899999999998</v>
          </cell>
          <cell r="AQ1113">
            <v>-2172.17</v>
          </cell>
          <cell r="AR1113">
            <v>-22842.16</v>
          </cell>
          <cell r="AS1113">
            <v>-2300.13</v>
          </cell>
          <cell r="AT1113">
            <v>-1623.3</v>
          </cell>
          <cell r="AU1113">
            <v>-1777.33</v>
          </cell>
          <cell r="AV1113">
            <v>-2821.39</v>
          </cell>
          <cell r="AW1113">
            <v>-2149</v>
          </cell>
          <cell r="AX1113">
            <v>-2230.16</v>
          </cell>
          <cell r="AY1113">
            <v>-989.65</v>
          </cell>
          <cell r="AZ1113">
            <v>-632.88</v>
          </cell>
          <cell r="BA1113">
            <v>-1765.25</v>
          </cell>
          <cell r="BB1113">
            <v>-1888.17</v>
          </cell>
          <cell r="BC1113">
            <v>-2455.9899999999998</v>
          </cell>
          <cell r="BD1113">
            <v>-2208.9</v>
          </cell>
          <cell r="BE1113">
            <v>-20984.07</v>
          </cell>
          <cell r="BF1113">
            <v>-2246.2399999999998</v>
          </cell>
          <cell r="BG1113">
            <v>-1750.44</v>
          </cell>
          <cell r="BH1113">
            <v>-1838.98</v>
          </cell>
          <cell r="BI1113">
            <v>-801.46</v>
          </cell>
          <cell r="BJ1113">
            <v>-2326.02</v>
          </cell>
          <cell r="BK1113">
            <v>-2139.11</v>
          </cell>
          <cell r="BL1113">
            <v>-918.34</v>
          </cell>
          <cell r="BM1113">
            <v>-638.46</v>
          </cell>
          <cell r="BN1113">
            <v>-1361.41</v>
          </cell>
          <cell r="BO1113">
            <v>-1967.87</v>
          </cell>
          <cell r="BP1113">
            <v>-2686.8</v>
          </cell>
          <cell r="BQ1113">
            <v>-2308.9299999999998</v>
          </cell>
          <cell r="BR1113">
            <v>-19597.009999999998</v>
          </cell>
          <cell r="BS1113">
            <v>-1746.16</v>
          </cell>
          <cell r="BT1113">
            <v>-1568.77</v>
          </cell>
          <cell r="BU1113">
            <v>-1854.17</v>
          </cell>
          <cell r="BV1113">
            <v>-2528.39</v>
          </cell>
          <cell r="BW1113">
            <v>-2115.5700000000002</v>
          </cell>
          <cell r="BX1113">
            <v>-2260.2399999999998</v>
          </cell>
          <cell r="BY1113">
            <v>-562.02</v>
          </cell>
          <cell r="BZ1113">
            <v>-628.9</v>
          </cell>
          <cell r="CA1113">
            <v>-1280.6099999999999</v>
          </cell>
          <cell r="CB1113">
            <v>-1618.87</v>
          </cell>
          <cell r="CC1113">
            <v>-1917.31</v>
          </cell>
          <cell r="CD1113">
            <v>-1516.01</v>
          </cell>
          <cell r="CE1113">
            <v>-18266.7</v>
          </cell>
          <cell r="CF1113">
            <v>-1685.19</v>
          </cell>
          <cell r="CG1113">
            <v>-1806.71</v>
          </cell>
          <cell r="CH1113">
            <v>-1764.62</v>
          </cell>
          <cell r="CI1113">
            <v>-2001.89</v>
          </cell>
          <cell r="CJ1113">
            <v>-1945.21</v>
          </cell>
          <cell r="CK1113">
            <v>-2011.6</v>
          </cell>
          <cell r="CL1113">
            <v>-763.22</v>
          </cell>
          <cell r="CM1113">
            <v>-547.98</v>
          </cell>
          <cell r="CN1113">
            <v>-916.32</v>
          </cell>
          <cell r="CO1113">
            <v>-1509.34</v>
          </cell>
          <cell r="CP1113">
            <v>-1934.6</v>
          </cell>
          <cell r="CQ1113">
            <v>-1380.02</v>
          </cell>
          <cell r="CR1113">
            <v>-17348.88</v>
          </cell>
          <cell r="CS1113">
            <v>-1456.9</v>
          </cell>
          <cell r="CT1113">
            <v>-1580.81</v>
          </cell>
          <cell r="CU1113">
            <v>-1647.73</v>
          </cell>
          <cell r="CV1113">
            <v>-2417.7399999999998</v>
          </cell>
          <cell r="CW1113">
            <v>-1872.31</v>
          </cell>
          <cell r="CX1113">
            <v>-1477.07</v>
          </cell>
          <cell r="CY1113">
            <v>-793</v>
          </cell>
          <cell r="CZ1113">
            <v>-552.16</v>
          </cell>
          <cell r="DA1113">
            <v>-1012.86</v>
          </cell>
          <cell r="DB1113">
            <v>-1230.56</v>
          </cell>
          <cell r="DC1113">
            <v>-2051.0700000000002</v>
          </cell>
          <cell r="DD1113">
            <v>-1256.6600000000001</v>
          </cell>
          <cell r="DE1113">
            <v>-14627.44</v>
          </cell>
          <cell r="DF1113">
            <v>-1838.75</v>
          </cell>
          <cell r="DG1113">
            <v>-2244.9899999999998</v>
          </cell>
          <cell r="DH1113">
            <v>3189</v>
          </cell>
          <cell r="DI1113">
            <v>-2416.3000000000002</v>
          </cell>
          <cell r="DJ1113">
            <v>-2094.3000000000002</v>
          </cell>
          <cell r="DK1113">
            <v>-2151.5</v>
          </cell>
          <cell r="DL1113">
            <v>-754.23</v>
          </cell>
          <cell r="DM1113">
            <v>-384.86</v>
          </cell>
          <cell r="DN1113">
            <v>-675.72</v>
          </cell>
          <cell r="DO1113">
            <v>-1576.92</v>
          </cell>
          <cell r="DP1113">
            <v>-1994.81</v>
          </cell>
          <cell r="DQ1113">
            <v>-1684.07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-178.87</v>
          </cell>
          <cell r="G1114">
            <v>-158.09</v>
          </cell>
          <cell r="H1114">
            <v>-59.44</v>
          </cell>
          <cell r="I1114">
            <v>-273.64</v>
          </cell>
          <cell r="J1114">
            <v>-123.12</v>
          </cell>
          <cell r="K1114">
            <v>-125.33</v>
          </cell>
          <cell r="L1114">
            <v>-41.46</v>
          </cell>
          <cell r="M1114">
            <v>-110</v>
          </cell>
          <cell r="N1114">
            <v>-361.63</v>
          </cell>
          <cell r="O1114">
            <v>-286.39999999999998</v>
          </cell>
          <cell r="P1114">
            <v>-237.57</v>
          </cell>
          <cell r="Q1114">
            <v>-375.88</v>
          </cell>
          <cell r="R1114">
            <v>-5893.47</v>
          </cell>
          <cell r="S1114">
            <v>-510.1</v>
          </cell>
          <cell r="T1114">
            <v>-434.55</v>
          </cell>
          <cell r="U1114">
            <v>-387.84</v>
          </cell>
          <cell r="V1114">
            <v>-393.67</v>
          </cell>
          <cell r="W1114">
            <v>-85.25</v>
          </cell>
          <cell r="X1114">
            <v>-143.97999999999999</v>
          </cell>
          <cell r="Y1114">
            <v>-112.32</v>
          </cell>
          <cell r="Z1114">
            <v>-98.35</v>
          </cell>
          <cell r="AA1114">
            <v>-412.99</v>
          </cell>
          <cell r="AB1114">
            <v>-2164.69</v>
          </cell>
          <cell r="AC1114">
            <v>-574.94000000000005</v>
          </cell>
          <cell r="AD1114">
            <v>-574.79</v>
          </cell>
          <cell r="AE1114">
            <v>-4951.4799999999996</v>
          </cell>
          <cell r="AF1114">
            <v>-584.36</v>
          </cell>
          <cell r="AG1114">
            <v>-489.76</v>
          </cell>
          <cell r="AH1114">
            <v>-132.13999999999999</v>
          </cell>
          <cell r="AI1114">
            <v>-602.71</v>
          </cell>
          <cell r="AJ1114">
            <v>-41.11</v>
          </cell>
          <cell r="AK1114">
            <v>-363.96</v>
          </cell>
          <cell r="AL1114">
            <v>-91.54</v>
          </cell>
          <cell r="AM1114">
            <v>-178.53</v>
          </cell>
          <cell r="AN1114">
            <v>-605.05999999999995</v>
          </cell>
          <cell r="AO1114">
            <v>-529.14</v>
          </cell>
          <cell r="AP1114">
            <v>-691.02</v>
          </cell>
          <cell r="AQ1114">
            <v>-642.16</v>
          </cell>
          <cell r="AR1114">
            <v>-5362.06</v>
          </cell>
          <cell r="AS1114">
            <v>-527.16999999999996</v>
          </cell>
          <cell r="AT1114">
            <v>-448.41</v>
          </cell>
          <cell r="AU1114">
            <v>-200.61</v>
          </cell>
          <cell r="AV1114">
            <v>-594.51</v>
          </cell>
          <cell r="AW1114">
            <v>-134.11000000000001</v>
          </cell>
          <cell r="AX1114">
            <v>-332.15</v>
          </cell>
          <cell r="AY1114">
            <v>-290.5</v>
          </cell>
          <cell r="AZ1114">
            <v>-220.99</v>
          </cell>
          <cell r="BA1114">
            <v>-603.86</v>
          </cell>
          <cell r="BB1114">
            <v>-643.41</v>
          </cell>
          <cell r="BC1114">
            <v>-763.21</v>
          </cell>
          <cell r="BD1114">
            <v>-603.13</v>
          </cell>
          <cell r="BE1114">
            <v>-7016.29</v>
          </cell>
          <cell r="BF1114">
            <v>-541.14</v>
          </cell>
          <cell r="BG1114">
            <v>-444.72</v>
          </cell>
          <cell r="BH1114">
            <v>-231.72</v>
          </cell>
          <cell r="BI1114">
            <v>-2131.88</v>
          </cell>
          <cell r="BJ1114">
            <v>-178.33</v>
          </cell>
          <cell r="BK1114">
            <v>-429.59</v>
          </cell>
          <cell r="BL1114">
            <v>-316.85000000000002</v>
          </cell>
          <cell r="BM1114">
            <v>-290.31</v>
          </cell>
          <cell r="BN1114">
            <v>-629.28</v>
          </cell>
          <cell r="BO1114">
            <v>-627.64</v>
          </cell>
          <cell r="BP1114">
            <v>-671.81</v>
          </cell>
          <cell r="BQ1114">
            <v>-523</v>
          </cell>
          <cell r="BR1114">
            <v>-7280.18</v>
          </cell>
          <cell r="BS1114">
            <v>-697.27</v>
          </cell>
          <cell r="BT1114">
            <v>-608.88</v>
          </cell>
          <cell r="BU1114">
            <v>-523.16999999999996</v>
          </cell>
          <cell r="BV1114">
            <v>-627.98</v>
          </cell>
          <cell r="BW1114">
            <v>-321.89</v>
          </cell>
          <cell r="BX1114">
            <v>-659.8</v>
          </cell>
          <cell r="BY1114">
            <v>-407.38</v>
          </cell>
          <cell r="BZ1114">
            <v>-344.11</v>
          </cell>
          <cell r="CA1114">
            <v>-715.64</v>
          </cell>
          <cell r="CB1114">
            <v>-723.93</v>
          </cell>
          <cell r="CC1114">
            <v>-883.09</v>
          </cell>
          <cell r="CD1114">
            <v>-767.04</v>
          </cell>
          <cell r="CE1114">
            <v>-7770.22</v>
          </cell>
          <cell r="CF1114">
            <v>-656.1</v>
          </cell>
          <cell r="CG1114">
            <v>-654.79999999999995</v>
          </cell>
          <cell r="CH1114">
            <v>-452.01</v>
          </cell>
          <cell r="CI1114">
            <v>-1251.8599999999999</v>
          </cell>
          <cell r="CJ1114">
            <v>-309.64999999999998</v>
          </cell>
          <cell r="CK1114">
            <v>-705.66</v>
          </cell>
          <cell r="CL1114">
            <v>-348.89</v>
          </cell>
          <cell r="CM1114">
            <v>-343.75</v>
          </cell>
          <cell r="CN1114">
            <v>-759.13</v>
          </cell>
          <cell r="CO1114">
            <v>-673.05</v>
          </cell>
          <cell r="CP1114">
            <v>-812.22</v>
          </cell>
          <cell r="CQ1114">
            <v>-803.09</v>
          </cell>
          <cell r="CR1114">
            <v>-7015.49</v>
          </cell>
          <cell r="CS1114">
            <v>-654.61</v>
          </cell>
          <cell r="CT1114">
            <v>-655.46</v>
          </cell>
          <cell r="CU1114">
            <v>-422.81</v>
          </cell>
          <cell r="CV1114">
            <v>-436.38</v>
          </cell>
          <cell r="CW1114">
            <v>-300.52999999999997</v>
          </cell>
          <cell r="CX1114">
            <v>-750.14</v>
          </cell>
          <cell r="CY1114">
            <v>-343.45</v>
          </cell>
          <cell r="CZ1114">
            <v>-369.13</v>
          </cell>
          <cell r="DA1114">
            <v>-739.3</v>
          </cell>
          <cell r="DB1114">
            <v>-762.19</v>
          </cell>
          <cell r="DC1114">
            <v>-748.79</v>
          </cell>
          <cell r="DD1114">
            <v>-832.69</v>
          </cell>
          <cell r="DE1114">
            <v>-15849.6</v>
          </cell>
          <cell r="DF1114">
            <v>-597.48</v>
          </cell>
          <cell r="DG1114">
            <v>-618.51</v>
          </cell>
          <cell r="DH1114">
            <v>-9380.6299999999992</v>
          </cell>
          <cell r="DI1114">
            <v>-449.51</v>
          </cell>
          <cell r="DJ1114">
            <v>-278.77999999999997</v>
          </cell>
          <cell r="DK1114">
            <v>-629.57000000000005</v>
          </cell>
          <cell r="DL1114">
            <v>-433.81</v>
          </cell>
          <cell r="DM1114">
            <v>-364.68</v>
          </cell>
          <cell r="DN1114">
            <v>-854.39</v>
          </cell>
          <cell r="DO1114">
            <v>-696.49</v>
          </cell>
          <cell r="DP1114">
            <v>-796.27</v>
          </cell>
          <cell r="DQ1114">
            <v>-749.49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-9.52</v>
          </cell>
          <cell r="G1115">
            <v>0</v>
          </cell>
          <cell r="H1115">
            <v>0</v>
          </cell>
          <cell r="I1115">
            <v>9.52</v>
          </cell>
          <cell r="J1115">
            <v>0</v>
          </cell>
          <cell r="K1115">
            <v>0</v>
          </cell>
          <cell r="L1115">
            <v>0</v>
          </cell>
          <cell r="M1115">
            <v>-9.52</v>
          </cell>
          <cell r="N1115">
            <v>-0.24</v>
          </cell>
          <cell r="O1115">
            <v>0</v>
          </cell>
          <cell r="P1115">
            <v>0</v>
          </cell>
          <cell r="Q1115">
            <v>0</v>
          </cell>
          <cell r="R1115">
            <v>20.87</v>
          </cell>
          <cell r="S1115">
            <v>0</v>
          </cell>
          <cell r="T1115">
            <v>-0.06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-0.46</v>
          </cell>
          <cell r="Z1115">
            <v>-11.82</v>
          </cell>
          <cell r="AA1115">
            <v>15.67</v>
          </cell>
          <cell r="AB1115">
            <v>18.93</v>
          </cell>
          <cell r="AC1115">
            <v>0</v>
          </cell>
          <cell r="AD1115">
            <v>-1.39</v>
          </cell>
          <cell r="AE1115">
            <v>7.19</v>
          </cell>
          <cell r="AF1115">
            <v>9.52</v>
          </cell>
          <cell r="AG1115">
            <v>-0.12</v>
          </cell>
          <cell r="AH1115">
            <v>19.05</v>
          </cell>
          <cell r="AI1115">
            <v>0</v>
          </cell>
          <cell r="AJ1115">
            <v>0</v>
          </cell>
          <cell r="AK1115">
            <v>0</v>
          </cell>
          <cell r="AL1115">
            <v>-5.22</v>
          </cell>
          <cell r="AM1115">
            <v>-11.26</v>
          </cell>
          <cell r="AN1115">
            <v>-1.92</v>
          </cell>
          <cell r="AO1115">
            <v>-0.46</v>
          </cell>
          <cell r="AP1115">
            <v>0</v>
          </cell>
          <cell r="AQ1115">
            <v>-2.39</v>
          </cell>
          <cell r="AR1115">
            <v>-58.4</v>
          </cell>
          <cell r="AS1115">
            <v>-0.06</v>
          </cell>
          <cell r="AT1115">
            <v>-9.6999999999999993</v>
          </cell>
          <cell r="AU1115">
            <v>0</v>
          </cell>
          <cell r="AV1115">
            <v>0</v>
          </cell>
          <cell r="AW1115">
            <v>-0.06</v>
          </cell>
          <cell r="AX1115">
            <v>-0.11</v>
          </cell>
          <cell r="AY1115">
            <v>-9.0299999999999994</v>
          </cell>
          <cell r="AZ1115">
            <v>-15.11</v>
          </cell>
          <cell r="BA1115">
            <v>-3.78</v>
          </cell>
          <cell r="BB1115">
            <v>-5.75</v>
          </cell>
          <cell r="BC1115">
            <v>0</v>
          </cell>
          <cell r="BD1115">
            <v>-14.82</v>
          </cell>
          <cell r="BE1115">
            <v>-41.92</v>
          </cell>
          <cell r="BF1115">
            <v>18.989999999999998</v>
          </cell>
          <cell r="BG1115">
            <v>-0.18</v>
          </cell>
          <cell r="BH1115">
            <v>0</v>
          </cell>
          <cell r="BI1115">
            <v>-9.52</v>
          </cell>
          <cell r="BJ1115">
            <v>-0.12</v>
          </cell>
          <cell r="BK1115">
            <v>-1.81</v>
          </cell>
          <cell r="BL1115">
            <v>-14.61</v>
          </cell>
          <cell r="BM1115">
            <v>-3.55</v>
          </cell>
          <cell r="BN1115">
            <v>-7.43</v>
          </cell>
          <cell r="BO1115">
            <v>-1.75</v>
          </cell>
          <cell r="BP1115">
            <v>-8.73</v>
          </cell>
          <cell r="BQ1115">
            <v>-13.2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-2395.11</v>
          </cell>
          <cell r="G1116">
            <v>-2531.59</v>
          </cell>
          <cell r="H1116">
            <v>-1740.72</v>
          </cell>
          <cell r="I1116">
            <v>-3671.61</v>
          </cell>
          <cell r="J1116">
            <v>-2474.19</v>
          </cell>
          <cell r="K1116">
            <v>-2359.08</v>
          </cell>
          <cell r="L1116">
            <v>-636.79</v>
          </cell>
          <cell r="M1116">
            <v>-2219.2199999999998</v>
          </cell>
          <cell r="N1116">
            <v>-3187.01</v>
          </cell>
          <cell r="O1116">
            <v>-3335.33</v>
          </cell>
          <cell r="P1116">
            <v>-2942.11</v>
          </cell>
          <cell r="Q1116">
            <v>-2157.04</v>
          </cell>
          <cell r="R1116">
            <v>-25184.09</v>
          </cell>
          <cell r="S1116">
            <v>-2650.47</v>
          </cell>
          <cell r="T1116">
            <v>-2616.5100000000002</v>
          </cell>
          <cell r="U1116">
            <v>-2147.2199999999998</v>
          </cell>
          <cell r="V1116">
            <v>-3232.45</v>
          </cell>
          <cell r="W1116">
            <v>-2054.13</v>
          </cell>
          <cell r="X1116">
            <v>-1374.83</v>
          </cell>
          <cell r="Y1116">
            <v>-1504.4</v>
          </cell>
          <cell r="Z1116">
            <v>-1388.4</v>
          </cell>
          <cell r="AA1116">
            <v>-2332.08</v>
          </cell>
          <cell r="AB1116">
            <v>-963.61</v>
          </cell>
          <cell r="AC1116">
            <v>-3107.19</v>
          </cell>
          <cell r="AD1116">
            <v>-1812.8</v>
          </cell>
          <cell r="AE1116">
            <v>-28514.65</v>
          </cell>
          <cell r="AF1116">
            <v>-2288.83</v>
          </cell>
          <cell r="AG1116">
            <v>-2237.2800000000002</v>
          </cell>
          <cell r="AH1116">
            <v>-2231.31</v>
          </cell>
          <cell r="AI1116">
            <v>-3699.15</v>
          </cell>
          <cell r="AJ1116">
            <v>-2103.21</v>
          </cell>
          <cell r="AK1116">
            <v>-2525.4299999999998</v>
          </cell>
          <cell r="AL1116">
            <v>-883.44</v>
          </cell>
          <cell r="AM1116">
            <v>-1220.33</v>
          </cell>
          <cell r="AN1116">
            <v>-2434.7399999999998</v>
          </cell>
          <cell r="AO1116">
            <v>-2860.19</v>
          </cell>
          <cell r="AP1116">
            <v>-3214</v>
          </cell>
          <cell r="AQ1116">
            <v>-2816.72</v>
          </cell>
          <cell r="AR1116">
            <v>-28262.62</v>
          </cell>
          <cell r="AS1116">
            <v>-2827.36</v>
          </cell>
          <cell r="AT1116">
            <v>-2081.41</v>
          </cell>
          <cell r="AU1116">
            <v>-1977.94</v>
          </cell>
          <cell r="AV1116">
            <v>-3415.9</v>
          </cell>
          <cell r="AW1116">
            <v>-2283.16</v>
          </cell>
          <cell r="AX1116">
            <v>-2562.42</v>
          </cell>
          <cell r="AY1116">
            <v>-1289.19</v>
          </cell>
          <cell r="AZ1116">
            <v>-868.98</v>
          </cell>
          <cell r="BA1116">
            <v>-2372.89</v>
          </cell>
          <cell r="BB1116">
            <v>-2537.33</v>
          </cell>
          <cell r="BC1116">
            <v>-3219.2</v>
          </cell>
          <cell r="BD1116">
            <v>-2826.84</v>
          </cell>
          <cell r="BE1116">
            <v>-28042.27</v>
          </cell>
          <cell r="BF1116">
            <v>-2768.39</v>
          </cell>
          <cell r="BG1116">
            <v>-2195.34</v>
          </cell>
          <cell r="BH1116">
            <v>-2070.6999999999998</v>
          </cell>
          <cell r="BI1116">
            <v>-2942.87</v>
          </cell>
          <cell r="BJ1116">
            <v>-2504.48</v>
          </cell>
          <cell r="BK1116">
            <v>-2570.5100000000002</v>
          </cell>
          <cell r="BL1116">
            <v>-1249.8</v>
          </cell>
          <cell r="BM1116">
            <v>-932.32</v>
          </cell>
          <cell r="BN1116">
            <v>-1998.12</v>
          </cell>
          <cell r="BO1116">
            <v>-2597.2600000000002</v>
          </cell>
          <cell r="BP1116">
            <v>-3367.34</v>
          </cell>
          <cell r="BQ1116">
            <v>-2845.14</v>
          </cell>
          <cell r="BR1116">
            <v>-26877.19</v>
          </cell>
          <cell r="BS1116">
            <v>-2443.42</v>
          </cell>
          <cell r="BT1116">
            <v>-2177.65</v>
          </cell>
          <cell r="BU1116">
            <v>-2377.34</v>
          </cell>
          <cell r="BV1116">
            <v>-3156.37</v>
          </cell>
          <cell r="BW1116">
            <v>-2437.46</v>
          </cell>
          <cell r="BX1116">
            <v>-2920.04</v>
          </cell>
          <cell r="BY1116">
            <v>-969.39</v>
          </cell>
          <cell r="BZ1116">
            <v>-973.01</v>
          </cell>
          <cell r="CA1116">
            <v>-1996.25</v>
          </cell>
          <cell r="CB1116">
            <v>-2342.8000000000002</v>
          </cell>
          <cell r="CC1116">
            <v>-2800.4</v>
          </cell>
          <cell r="CD1116">
            <v>-2283.0500000000002</v>
          </cell>
          <cell r="CE1116">
            <v>-26036.92</v>
          </cell>
          <cell r="CF1116">
            <v>-2341.29</v>
          </cell>
          <cell r="CG1116">
            <v>-2461.5</v>
          </cell>
          <cell r="CH1116">
            <v>-2216.64</v>
          </cell>
          <cell r="CI1116">
            <v>-3253.76</v>
          </cell>
          <cell r="CJ1116">
            <v>-2254.87</v>
          </cell>
          <cell r="CK1116">
            <v>-2717.25</v>
          </cell>
          <cell r="CL1116">
            <v>-1112.0999999999999</v>
          </cell>
          <cell r="CM1116">
            <v>-891.73</v>
          </cell>
          <cell r="CN1116">
            <v>-1675.45</v>
          </cell>
          <cell r="CO1116">
            <v>-2182.39</v>
          </cell>
          <cell r="CP1116">
            <v>-2746.83</v>
          </cell>
          <cell r="CQ1116">
            <v>-2183.11</v>
          </cell>
          <cell r="CR1116">
            <v>-24364.37</v>
          </cell>
          <cell r="CS1116">
            <v>-2111.5100000000002</v>
          </cell>
          <cell r="CT1116">
            <v>-2236.27</v>
          </cell>
          <cell r="CU1116">
            <v>-2070.54</v>
          </cell>
          <cell r="CV1116">
            <v>-2854.11</v>
          </cell>
          <cell r="CW1116">
            <v>-2172.85</v>
          </cell>
          <cell r="CX1116">
            <v>-2227.2199999999998</v>
          </cell>
          <cell r="CY1116">
            <v>-1136.45</v>
          </cell>
          <cell r="CZ1116">
            <v>-921.29</v>
          </cell>
          <cell r="DA1116">
            <v>-1752.16</v>
          </cell>
          <cell r="DB1116">
            <v>-1992.75</v>
          </cell>
          <cell r="DC1116">
            <v>-2799.86</v>
          </cell>
          <cell r="DD1116">
            <v>-2089.35</v>
          </cell>
          <cell r="DE1116">
            <v>-30477.05</v>
          </cell>
          <cell r="DF1116">
            <v>-2436.2199999999998</v>
          </cell>
          <cell r="DG1116">
            <v>-2863.5</v>
          </cell>
          <cell r="DH1116">
            <v>-6191.63</v>
          </cell>
          <cell r="DI1116">
            <v>-2865.8</v>
          </cell>
          <cell r="DJ1116">
            <v>-2373.08</v>
          </cell>
          <cell r="DK1116">
            <v>-2781.07</v>
          </cell>
          <cell r="DL1116">
            <v>-1188.04</v>
          </cell>
          <cell r="DM1116">
            <v>-749.54</v>
          </cell>
          <cell r="DN1116">
            <v>-1530.1</v>
          </cell>
          <cell r="DO1116">
            <v>-2273.41</v>
          </cell>
          <cell r="DP1116">
            <v>-2791.08</v>
          </cell>
          <cell r="DQ1116">
            <v>-2433.56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-25204.959999999999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-28521.83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-28204.21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-28000.36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-26877.19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-26036.92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-24364.37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-30477.05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-25204.959999999999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-28521.83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-28204.21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-28000.36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-26877.19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-26036.92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-24364.37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-30477.05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-373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-739.72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-716.03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-630.34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-856.08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-2298.0300000000002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-797.58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-10882.36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-373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-739.72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-716.03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-630.34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-856.08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-2298.0300000000002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-797.58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-10882.36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J1128" t="str">
            <v>Reserves MWh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7.74</v>
          </cell>
          <cell r="CF1133">
            <v>7.74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-6101.37</v>
          </cell>
          <cell r="DF1133">
            <v>0</v>
          </cell>
          <cell r="DG1133">
            <v>0</v>
          </cell>
          <cell r="DH1133">
            <v>-6101.37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0</v>
          </cell>
          <cell r="BF1136">
            <v>0</v>
          </cell>
          <cell r="BG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7.17</v>
          </cell>
          <cell r="M1137">
            <v>4.2</v>
          </cell>
          <cell r="N1137">
            <v>14.35</v>
          </cell>
          <cell r="O1137">
            <v>19.54</v>
          </cell>
          <cell r="P1137">
            <v>0</v>
          </cell>
          <cell r="Q1137">
            <v>41.42</v>
          </cell>
          <cell r="R1137">
            <v>461.33</v>
          </cell>
          <cell r="S1137">
            <v>30.92</v>
          </cell>
          <cell r="T1137">
            <v>19.170000000000002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2.4700000000000002</v>
          </cell>
          <cell r="Z1137">
            <v>1.61</v>
          </cell>
          <cell r="AA1137">
            <v>1.98</v>
          </cell>
          <cell r="AB1137">
            <v>380.34</v>
          </cell>
          <cell r="AC1137">
            <v>9.15</v>
          </cell>
          <cell r="AD1137">
            <v>15.69</v>
          </cell>
          <cell r="AE1137">
            <v>289.05</v>
          </cell>
          <cell r="AF1137">
            <v>32.86</v>
          </cell>
          <cell r="AG1137">
            <v>21.4</v>
          </cell>
          <cell r="AH1137">
            <v>0</v>
          </cell>
          <cell r="AI1137">
            <v>10.5</v>
          </cell>
          <cell r="AJ1137">
            <v>0</v>
          </cell>
          <cell r="AK1137">
            <v>148.93</v>
          </cell>
          <cell r="AL1137">
            <v>8.4600000000000009</v>
          </cell>
          <cell r="AM1137">
            <v>3.09</v>
          </cell>
          <cell r="AN1137">
            <v>4.95</v>
          </cell>
          <cell r="AO1137">
            <v>15.35</v>
          </cell>
          <cell r="AP1137">
            <v>20.399999999999999</v>
          </cell>
          <cell r="AQ1137">
            <v>23.13</v>
          </cell>
          <cell r="AR1137">
            <v>264.70999999999998</v>
          </cell>
          <cell r="AS1137">
            <v>32.450000000000003</v>
          </cell>
          <cell r="AT1137">
            <v>30.79</v>
          </cell>
          <cell r="AU1137">
            <v>0</v>
          </cell>
          <cell r="AV1137">
            <v>13.11</v>
          </cell>
          <cell r="AW1137">
            <v>0</v>
          </cell>
          <cell r="AX1137">
            <v>6.06</v>
          </cell>
          <cell r="AY1137">
            <v>10.82</v>
          </cell>
          <cell r="AZ1137">
            <v>2.97</v>
          </cell>
          <cell r="BA1137">
            <v>6.06</v>
          </cell>
          <cell r="BB1137">
            <v>116.22</v>
          </cell>
          <cell r="BC1137">
            <v>24.34</v>
          </cell>
          <cell r="BD1137">
            <v>21.89</v>
          </cell>
          <cell r="BE1137">
            <v>2217.1</v>
          </cell>
          <cell r="BF1137">
            <v>0.66</v>
          </cell>
          <cell r="BG1137">
            <v>20.78</v>
          </cell>
          <cell r="BH1137">
            <v>0</v>
          </cell>
          <cell r="BI1137">
            <v>1944.11</v>
          </cell>
          <cell r="BJ1137">
            <v>0</v>
          </cell>
          <cell r="BK1137">
            <v>149.66999999999999</v>
          </cell>
          <cell r="BL1137">
            <v>19.91</v>
          </cell>
          <cell r="BM1137">
            <v>5.69</v>
          </cell>
          <cell r="BN1137">
            <v>7.79</v>
          </cell>
          <cell r="BO1137">
            <v>22.04</v>
          </cell>
          <cell r="BP1137">
            <v>23.62</v>
          </cell>
          <cell r="BQ1137">
            <v>22.83</v>
          </cell>
          <cell r="BR1137">
            <v>370.92</v>
          </cell>
          <cell r="BS1137">
            <v>29.36</v>
          </cell>
          <cell r="BT1137">
            <v>23</v>
          </cell>
          <cell r="BU1137">
            <v>29.06</v>
          </cell>
          <cell r="BV1137">
            <v>23.99</v>
          </cell>
          <cell r="BW1137">
            <v>0</v>
          </cell>
          <cell r="BX1137">
            <v>44.28</v>
          </cell>
          <cell r="BY1137">
            <v>45.02</v>
          </cell>
          <cell r="BZ1137">
            <v>46.25</v>
          </cell>
          <cell r="CA1137">
            <v>35.99</v>
          </cell>
          <cell r="CB1137">
            <v>41.31</v>
          </cell>
          <cell r="CC1137">
            <v>28.69</v>
          </cell>
          <cell r="CD1137">
            <v>23.96</v>
          </cell>
          <cell r="CE1137">
            <v>381.92</v>
          </cell>
          <cell r="CF1137">
            <v>30.8</v>
          </cell>
          <cell r="CG1137">
            <v>24.24</v>
          </cell>
          <cell r="CH1137">
            <v>31.54</v>
          </cell>
          <cell r="CI1137">
            <v>25.61</v>
          </cell>
          <cell r="CJ1137">
            <v>0</v>
          </cell>
          <cell r="CK1137">
            <v>44.4</v>
          </cell>
          <cell r="CL1137">
            <v>46.13</v>
          </cell>
          <cell r="CM1137">
            <v>45.27</v>
          </cell>
          <cell r="CN1137">
            <v>34.380000000000003</v>
          </cell>
          <cell r="CO1137">
            <v>44.4</v>
          </cell>
          <cell r="CP1137">
            <v>30.05</v>
          </cell>
          <cell r="CQ1137">
            <v>25.11</v>
          </cell>
          <cell r="CR1137">
            <v>533.1</v>
          </cell>
          <cell r="CS1137">
            <v>29.81</v>
          </cell>
          <cell r="CT1137">
            <v>20.9</v>
          </cell>
          <cell r="CU1137">
            <v>28.2</v>
          </cell>
          <cell r="CV1137">
            <v>22.17</v>
          </cell>
          <cell r="CW1137">
            <v>0</v>
          </cell>
          <cell r="CX1137">
            <v>36.81</v>
          </cell>
          <cell r="CY1137">
            <v>47.24</v>
          </cell>
          <cell r="CZ1137">
            <v>46.88</v>
          </cell>
          <cell r="DA1137">
            <v>40.32</v>
          </cell>
          <cell r="DB1137">
            <v>46.01</v>
          </cell>
          <cell r="DC1137">
            <v>31.91</v>
          </cell>
          <cell r="DD1137">
            <v>182.86</v>
          </cell>
          <cell r="DE1137">
            <v>455.73</v>
          </cell>
          <cell r="DF1137">
            <v>30.42</v>
          </cell>
          <cell r="DG1137">
            <v>31.17</v>
          </cell>
          <cell r="DH1137">
            <v>32.770000000000003</v>
          </cell>
          <cell r="DI1137">
            <v>28.08</v>
          </cell>
          <cell r="DJ1137">
            <v>0</v>
          </cell>
          <cell r="DK1137">
            <v>55.78</v>
          </cell>
          <cell r="DL1137">
            <v>59.16</v>
          </cell>
          <cell r="DM1137">
            <v>53.8</v>
          </cell>
          <cell r="DN1137">
            <v>38.22</v>
          </cell>
          <cell r="DO1137">
            <v>63.69</v>
          </cell>
          <cell r="DP1137">
            <v>32.33</v>
          </cell>
          <cell r="DQ1137">
            <v>30.31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-31</v>
          </cell>
          <cell r="G1140">
            <v>0</v>
          </cell>
          <cell r="H1140">
            <v>0</v>
          </cell>
          <cell r="I1140">
            <v>30.2</v>
          </cell>
          <cell r="J1140">
            <v>0</v>
          </cell>
          <cell r="K1140">
            <v>0</v>
          </cell>
          <cell r="L1140">
            <v>0</v>
          </cell>
          <cell r="M1140">
            <v>-29.2</v>
          </cell>
          <cell r="N1140">
            <v>0.49</v>
          </cell>
          <cell r="O1140">
            <v>0</v>
          </cell>
          <cell r="P1140">
            <v>0</v>
          </cell>
          <cell r="Q1140">
            <v>0</v>
          </cell>
          <cell r="R1140">
            <v>128.68</v>
          </cell>
          <cell r="S1140">
            <v>0</v>
          </cell>
          <cell r="T1140">
            <v>0.12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3.21</v>
          </cell>
          <cell r="Z1140">
            <v>7.92</v>
          </cell>
          <cell r="AA1140">
            <v>52.55</v>
          </cell>
          <cell r="AB1140">
            <v>60.45</v>
          </cell>
          <cell r="AC1140">
            <v>0</v>
          </cell>
          <cell r="AD1140">
            <v>4.43</v>
          </cell>
          <cell r="AE1140">
            <v>130.51</v>
          </cell>
          <cell r="AF1140">
            <v>31</v>
          </cell>
          <cell r="AG1140">
            <v>0.25</v>
          </cell>
          <cell r="AH1140">
            <v>61</v>
          </cell>
          <cell r="AI1140">
            <v>0</v>
          </cell>
          <cell r="AJ1140">
            <v>0.74</v>
          </cell>
          <cell r="AK1140">
            <v>0.74</v>
          </cell>
          <cell r="AL1140">
            <v>6.84</v>
          </cell>
          <cell r="AM1140">
            <v>10.39</v>
          </cell>
          <cell r="AN1140">
            <v>9.89</v>
          </cell>
          <cell r="AO1140">
            <v>1.1100000000000001</v>
          </cell>
          <cell r="AP1140">
            <v>0</v>
          </cell>
          <cell r="AQ1140">
            <v>8.5299999999999994</v>
          </cell>
          <cell r="AR1140">
            <v>11.37</v>
          </cell>
          <cell r="AS1140">
            <v>0.12</v>
          </cell>
          <cell r="AT1140">
            <v>-30.43</v>
          </cell>
          <cell r="AU1140">
            <v>0</v>
          </cell>
          <cell r="AV1140">
            <v>0</v>
          </cell>
          <cell r="AW1140">
            <v>0.74</v>
          </cell>
          <cell r="AX1140">
            <v>2.1</v>
          </cell>
          <cell r="AY1140">
            <v>3.59</v>
          </cell>
          <cell r="AZ1140">
            <v>9.89</v>
          </cell>
          <cell r="BA1140">
            <v>7.92</v>
          </cell>
          <cell r="BB1140">
            <v>6.56</v>
          </cell>
          <cell r="BC1140">
            <v>0</v>
          </cell>
          <cell r="BD1140">
            <v>10.88</v>
          </cell>
          <cell r="BE1140">
            <v>85.42</v>
          </cell>
          <cell r="BF1140">
            <v>62.12</v>
          </cell>
          <cell r="BG1140">
            <v>0.37</v>
          </cell>
          <cell r="BH1140">
            <v>0</v>
          </cell>
          <cell r="BI1140">
            <v>5.1100000000000003</v>
          </cell>
          <cell r="BJ1140">
            <v>0.87</v>
          </cell>
          <cell r="BK1140">
            <v>4.58</v>
          </cell>
          <cell r="BL1140">
            <v>-25.64</v>
          </cell>
          <cell r="BM1140">
            <v>11.38</v>
          </cell>
          <cell r="BN1140">
            <v>8.16</v>
          </cell>
          <cell r="BO1140">
            <v>6.43</v>
          </cell>
          <cell r="BP1140">
            <v>7.3</v>
          </cell>
          <cell r="BQ1140">
            <v>4.75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-196.76</v>
          </cell>
          <cell r="CF1143">
            <v>-196.76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3534.64</v>
          </cell>
          <cell r="DF1143">
            <v>0</v>
          </cell>
          <cell r="DG1143">
            <v>0</v>
          </cell>
          <cell r="DH1143">
            <v>3534.64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7.92</v>
          </cell>
          <cell r="G1144">
            <v>5.44</v>
          </cell>
          <cell r="H1144">
            <v>79.88</v>
          </cell>
          <cell r="I1144">
            <v>3.46</v>
          </cell>
          <cell r="J1144">
            <v>73.08</v>
          </cell>
          <cell r="K1144">
            <v>4.45</v>
          </cell>
          <cell r="L1144">
            <v>0.49</v>
          </cell>
          <cell r="M1144">
            <v>0</v>
          </cell>
          <cell r="N1144">
            <v>0</v>
          </cell>
          <cell r="O1144">
            <v>0.25</v>
          </cell>
          <cell r="P1144">
            <v>2.23</v>
          </cell>
          <cell r="Q1144">
            <v>0.74</v>
          </cell>
          <cell r="R1144">
            <v>21.77</v>
          </cell>
          <cell r="S1144">
            <v>0</v>
          </cell>
          <cell r="T1144">
            <v>0</v>
          </cell>
          <cell r="U1144">
            <v>1.73</v>
          </cell>
          <cell r="V1144">
            <v>0.62</v>
          </cell>
          <cell r="W1144">
            <v>18.55</v>
          </cell>
          <cell r="X1144">
            <v>0.62</v>
          </cell>
          <cell r="Y1144">
            <v>0.12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0.12</v>
          </cell>
          <cell r="AE1144">
            <v>87.93</v>
          </cell>
          <cell r="AF1144">
            <v>0.74</v>
          </cell>
          <cell r="AG1144">
            <v>0.62</v>
          </cell>
          <cell r="AH1144">
            <v>37.1</v>
          </cell>
          <cell r="AI1144">
            <v>0.62</v>
          </cell>
          <cell r="AJ1144">
            <v>47.24</v>
          </cell>
          <cell r="AK1144">
            <v>0.12</v>
          </cell>
          <cell r="AL1144">
            <v>0.37</v>
          </cell>
          <cell r="AM1144">
            <v>0</v>
          </cell>
          <cell r="AN1144">
            <v>0</v>
          </cell>
          <cell r="AO1144">
            <v>0.49</v>
          </cell>
          <cell r="AP1144">
            <v>0.37</v>
          </cell>
          <cell r="AQ1144">
            <v>0.25</v>
          </cell>
          <cell r="AR1144">
            <v>10.88</v>
          </cell>
          <cell r="AS1144">
            <v>0</v>
          </cell>
          <cell r="AT1144">
            <v>0.12</v>
          </cell>
          <cell r="AU1144">
            <v>8.5299999999999994</v>
          </cell>
          <cell r="AV1144">
            <v>0.12</v>
          </cell>
          <cell r="AW1144">
            <v>1.86</v>
          </cell>
          <cell r="AX1144">
            <v>0</v>
          </cell>
          <cell r="AY1144">
            <v>0.12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0.12</v>
          </cell>
          <cell r="BE1144">
            <v>11.75</v>
          </cell>
          <cell r="BF1144">
            <v>0</v>
          </cell>
          <cell r="BG1144">
            <v>0</v>
          </cell>
          <cell r="BH1144">
            <v>9.89</v>
          </cell>
          <cell r="BI1144">
            <v>0.12</v>
          </cell>
          <cell r="BJ1144">
            <v>1.73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0.49</v>
          </cell>
          <cell r="CF1144">
            <v>0</v>
          </cell>
          <cell r="CG1144">
            <v>0</v>
          </cell>
          <cell r="CH1144">
            <v>0</v>
          </cell>
          <cell r="CI1144">
            <v>0.49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2.35</v>
          </cell>
          <cell r="CS1144">
            <v>0</v>
          </cell>
          <cell r="CT1144">
            <v>0</v>
          </cell>
          <cell r="CU1144">
            <v>0</v>
          </cell>
          <cell r="CV1144">
            <v>1.98</v>
          </cell>
          <cell r="CW1144">
            <v>0.37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1.24</v>
          </cell>
          <cell r="DF1144">
            <v>0</v>
          </cell>
          <cell r="DG1144">
            <v>0</v>
          </cell>
          <cell r="DH1144">
            <v>0</v>
          </cell>
          <cell r="DI1144">
            <v>0.99</v>
          </cell>
          <cell r="DJ1144">
            <v>0.25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9.9</v>
          </cell>
          <cell r="I1145">
            <v>0</v>
          </cell>
          <cell r="J1145">
            <v>0.25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4.45</v>
          </cell>
          <cell r="S1145">
            <v>0</v>
          </cell>
          <cell r="T1145">
            <v>0</v>
          </cell>
          <cell r="U1145">
            <v>1.1100000000000001</v>
          </cell>
          <cell r="V1145">
            <v>0</v>
          </cell>
          <cell r="W1145">
            <v>3.22</v>
          </cell>
          <cell r="X1145">
            <v>0.12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19.5</v>
          </cell>
          <cell r="AF1145">
            <v>0.12</v>
          </cell>
          <cell r="AG1145">
            <v>0</v>
          </cell>
          <cell r="AH1145">
            <v>11.84</v>
          </cell>
          <cell r="AI1145">
            <v>0.25</v>
          </cell>
          <cell r="AJ1145">
            <v>6.93</v>
          </cell>
          <cell r="AK1145">
            <v>0.12</v>
          </cell>
          <cell r="AL1145">
            <v>0</v>
          </cell>
          <cell r="AM1145">
            <v>0</v>
          </cell>
          <cell r="AN1145">
            <v>0</v>
          </cell>
          <cell r="AO1145">
            <v>0.12</v>
          </cell>
          <cell r="AP1145">
            <v>0</v>
          </cell>
          <cell r="AQ1145">
            <v>0.12</v>
          </cell>
          <cell r="AR1145">
            <v>60.24</v>
          </cell>
          <cell r="AS1145">
            <v>0.37</v>
          </cell>
          <cell r="AT1145">
            <v>0.37</v>
          </cell>
          <cell r="AU1145">
            <v>40.950000000000003</v>
          </cell>
          <cell r="AV1145">
            <v>0.99</v>
          </cell>
          <cell r="AW1145">
            <v>16.2</v>
          </cell>
          <cell r="AX1145">
            <v>0.37</v>
          </cell>
          <cell r="AY1145">
            <v>0.12</v>
          </cell>
          <cell r="AZ1145">
            <v>0</v>
          </cell>
          <cell r="BA1145">
            <v>0</v>
          </cell>
          <cell r="BB1145">
            <v>0.49</v>
          </cell>
          <cell r="BC1145">
            <v>0.12</v>
          </cell>
          <cell r="BD1145">
            <v>0.25</v>
          </cell>
          <cell r="BE1145">
            <v>55.15</v>
          </cell>
          <cell r="BF1145">
            <v>0.74</v>
          </cell>
          <cell r="BG1145">
            <v>1.24</v>
          </cell>
          <cell r="BH1145">
            <v>36.01</v>
          </cell>
          <cell r="BI1145">
            <v>0.87</v>
          </cell>
          <cell r="BJ1145">
            <v>14.44</v>
          </cell>
          <cell r="BK1145">
            <v>0.49</v>
          </cell>
          <cell r="BL1145">
            <v>0.37</v>
          </cell>
          <cell r="BM1145">
            <v>0</v>
          </cell>
          <cell r="BN1145">
            <v>0</v>
          </cell>
          <cell r="BO1145">
            <v>0.25</v>
          </cell>
          <cell r="BP1145">
            <v>0.25</v>
          </cell>
          <cell r="BQ1145">
            <v>0.49</v>
          </cell>
          <cell r="BR1145">
            <v>0.49</v>
          </cell>
          <cell r="BS1145">
            <v>0</v>
          </cell>
          <cell r="BT1145">
            <v>0</v>
          </cell>
          <cell r="BU1145">
            <v>0</v>
          </cell>
          <cell r="BV1145">
            <v>0.12</v>
          </cell>
          <cell r="BW1145">
            <v>0.37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2.35</v>
          </cell>
          <cell r="CF1145">
            <v>0</v>
          </cell>
          <cell r="CG1145">
            <v>0</v>
          </cell>
          <cell r="CH1145">
            <v>0</v>
          </cell>
          <cell r="CI1145">
            <v>1.73</v>
          </cell>
          <cell r="CJ1145">
            <v>0.49</v>
          </cell>
          <cell r="CK1145">
            <v>0.12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2.35</v>
          </cell>
          <cell r="CS1145">
            <v>0</v>
          </cell>
          <cell r="CT1145">
            <v>0</v>
          </cell>
          <cell r="CU1145">
            <v>0.12</v>
          </cell>
          <cell r="CV1145">
            <v>1.98</v>
          </cell>
          <cell r="CW1145">
            <v>0.25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15.46</v>
          </cell>
          <cell r="DF1145">
            <v>0</v>
          </cell>
          <cell r="DG1145">
            <v>0</v>
          </cell>
          <cell r="DH1145">
            <v>0.25</v>
          </cell>
          <cell r="DI1145">
            <v>12.24</v>
          </cell>
          <cell r="DJ1145">
            <v>2.84</v>
          </cell>
          <cell r="DK1145">
            <v>0.12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-7.04</v>
          </cell>
          <cell r="AF1147">
            <v>-7.04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137.13999999999999</v>
          </cell>
          <cell r="CF1147">
            <v>181.99</v>
          </cell>
          <cell r="CG1147">
            <v>0</v>
          </cell>
          <cell r="CH1147">
            <v>0</v>
          </cell>
          <cell r="CI1147">
            <v>-44.84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1711.21</v>
          </cell>
          <cell r="DF1147">
            <v>0</v>
          </cell>
          <cell r="DG1147">
            <v>0</v>
          </cell>
          <cell r="DH1147">
            <v>1711.21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101.18</v>
          </cell>
          <cell r="G1149">
            <v>77.67</v>
          </cell>
          <cell r="H1149">
            <v>0</v>
          </cell>
          <cell r="I1149">
            <v>34.58</v>
          </cell>
          <cell r="J1149">
            <v>0</v>
          </cell>
          <cell r="K1149">
            <v>33.299999999999997</v>
          </cell>
          <cell r="L1149">
            <v>0.99</v>
          </cell>
          <cell r="M1149">
            <v>1.73</v>
          </cell>
          <cell r="N1149">
            <v>1.73</v>
          </cell>
          <cell r="O1149">
            <v>3.71</v>
          </cell>
          <cell r="P1149">
            <v>34.14</v>
          </cell>
          <cell r="Q1149">
            <v>1.98</v>
          </cell>
          <cell r="R1149">
            <v>143.66999999999999</v>
          </cell>
          <cell r="S1149">
            <v>2.6</v>
          </cell>
          <cell r="T1149">
            <v>1.73</v>
          </cell>
          <cell r="U1149">
            <v>122.52</v>
          </cell>
          <cell r="V1149">
            <v>5.69</v>
          </cell>
          <cell r="W1149">
            <v>0</v>
          </cell>
          <cell r="X1149">
            <v>7.42</v>
          </cell>
          <cell r="Y1149">
            <v>0.12</v>
          </cell>
          <cell r="Z1149">
            <v>0.12</v>
          </cell>
          <cell r="AA1149">
            <v>0.12</v>
          </cell>
          <cell r="AB1149">
            <v>0.25</v>
          </cell>
          <cell r="AC1149">
            <v>0.99</v>
          </cell>
          <cell r="AD1149">
            <v>2.1</v>
          </cell>
          <cell r="AE1149">
            <v>128.96</v>
          </cell>
          <cell r="AF1149">
            <v>17.36</v>
          </cell>
          <cell r="AG1149">
            <v>21.52</v>
          </cell>
          <cell r="AH1149">
            <v>11.21</v>
          </cell>
          <cell r="AI1149">
            <v>17.559999999999999</v>
          </cell>
          <cell r="AJ1149">
            <v>0</v>
          </cell>
          <cell r="AK1149">
            <v>35.22</v>
          </cell>
          <cell r="AL1149">
            <v>1.61</v>
          </cell>
          <cell r="AM1149">
            <v>1.61</v>
          </cell>
          <cell r="AN1149">
            <v>1.36</v>
          </cell>
          <cell r="AO1149">
            <v>5.07</v>
          </cell>
          <cell r="AP1149">
            <v>10.88</v>
          </cell>
          <cell r="AQ1149">
            <v>5.57</v>
          </cell>
          <cell r="AR1149">
            <v>220.68</v>
          </cell>
          <cell r="AS1149">
            <v>20.36</v>
          </cell>
          <cell r="AT1149">
            <v>41.58</v>
          </cell>
          <cell r="AU1149">
            <v>70.36</v>
          </cell>
          <cell r="AV1149">
            <v>21.27</v>
          </cell>
          <cell r="AW1149">
            <v>38.340000000000003</v>
          </cell>
          <cell r="AX1149">
            <v>3.71</v>
          </cell>
          <cell r="AY1149">
            <v>1.86</v>
          </cell>
          <cell r="AZ1149">
            <v>1.36</v>
          </cell>
          <cell r="BA1149">
            <v>1.36</v>
          </cell>
          <cell r="BB1149">
            <v>4.13</v>
          </cell>
          <cell r="BC1149">
            <v>9.3000000000000007</v>
          </cell>
          <cell r="BD1149">
            <v>7.05</v>
          </cell>
          <cell r="BE1149">
            <v>294.27</v>
          </cell>
          <cell r="BF1149">
            <v>-8.9</v>
          </cell>
          <cell r="BG1149">
            <v>24.98</v>
          </cell>
          <cell r="BH1149">
            <v>70.23</v>
          </cell>
          <cell r="BI1149">
            <v>130.54</v>
          </cell>
          <cell r="BJ1149">
            <v>41.18</v>
          </cell>
          <cell r="BK1149">
            <v>13.24</v>
          </cell>
          <cell r="BL1149">
            <v>0.99</v>
          </cell>
          <cell r="BM1149">
            <v>1.48</v>
          </cell>
          <cell r="BN1149">
            <v>2.1</v>
          </cell>
          <cell r="BO1149">
            <v>3.96</v>
          </cell>
          <cell r="BP1149">
            <v>5.32</v>
          </cell>
          <cell r="BQ1149">
            <v>9.15</v>
          </cell>
          <cell r="BR1149">
            <v>194.05</v>
          </cell>
          <cell r="BS1149">
            <v>28.39</v>
          </cell>
          <cell r="BT1149">
            <v>22.63</v>
          </cell>
          <cell r="BU1149">
            <v>31.91</v>
          </cell>
          <cell r="BV1149">
            <v>22.14</v>
          </cell>
          <cell r="BW1149">
            <v>39.880000000000003</v>
          </cell>
          <cell r="BX1149">
            <v>7.05</v>
          </cell>
          <cell r="BY1149">
            <v>2.84</v>
          </cell>
          <cell r="BZ1149">
            <v>3.22</v>
          </cell>
          <cell r="CA1149">
            <v>1.36</v>
          </cell>
          <cell r="CB1149">
            <v>8.66</v>
          </cell>
          <cell r="CC1149">
            <v>10.51</v>
          </cell>
          <cell r="CD1149">
            <v>15.46</v>
          </cell>
          <cell r="CE1149">
            <v>191.07</v>
          </cell>
          <cell r="CF1149">
            <v>28.07</v>
          </cell>
          <cell r="CG1149">
            <v>23.37</v>
          </cell>
          <cell r="CH1149">
            <v>29.06</v>
          </cell>
          <cell r="CI1149">
            <v>27.08</v>
          </cell>
          <cell r="CJ1149">
            <v>40.44</v>
          </cell>
          <cell r="CK1149">
            <v>7.3</v>
          </cell>
          <cell r="CL1149">
            <v>2.72</v>
          </cell>
          <cell r="CM1149">
            <v>3.22</v>
          </cell>
          <cell r="CN1149">
            <v>2.6</v>
          </cell>
          <cell r="CO1149">
            <v>7.79</v>
          </cell>
          <cell r="CP1149">
            <v>7.3</v>
          </cell>
          <cell r="CQ1149">
            <v>12.11</v>
          </cell>
          <cell r="CR1149">
            <v>203.46</v>
          </cell>
          <cell r="CS1149">
            <v>29.68</v>
          </cell>
          <cell r="CT1149">
            <v>27.08</v>
          </cell>
          <cell r="CU1149">
            <v>31.91</v>
          </cell>
          <cell r="CV1149">
            <v>26.59</v>
          </cell>
          <cell r="CW1149">
            <v>38.71</v>
          </cell>
          <cell r="CX1149">
            <v>10.14</v>
          </cell>
          <cell r="CY1149">
            <v>2.74</v>
          </cell>
          <cell r="CZ1149">
            <v>2.4700000000000002</v>
          </cell>
          <cell r="DA1149">
            <v>1.48</v>
          </cell>
          <cell r="DB1149">
            <v>8.0399999999999991</v>
          </cell>
          <cell r="DC1149">
            <v>13.85</v>
          </cell>
          <cell r="DD1149">
            <v>10.76</v>
          </cell>
          <cell r="DE1149">
            <v>231.11</v>
          </cell>
          <cell r="DF1149">
            <v>31.17</v>
          </cell>
          <cell r="DG1149">
            <v>31.91</v>
          </cell>
          <cell r="DH1149">
            <v>39.33</v>
          </cell>
          <cell r="DI1149">
            <v>33.39</v>
          </cell>
          <cell r="DJ1149">
            <v>40.32</v>
          </cell>
          <cell r="DK1149">
            <v>7.92</v>
          </cell>
          <cell r="DL1149">
            <v>5.28</v>
          </cell>
          <cell r="DM1149">
            <v>1.36</v>
          </cell>
          <cell r="DN1149">
            <v>2.23</v>
          </cell>
          <cell r="DO1149">
            <v>4.82</v>
          </cell>
          <cell r="DP1149">
            <v>18.3</v>
          </cell>
          <cell r="DQ1149">
            <v>15.09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90.89</v>
          </cell>
          <cell r="G1150">
            <v>71.489999999999995</v>
          </cell>
          <cell r="H1150">
            <v>93.5</v>
          </cell>
          <cell r="I1150">
            <v>110.52</v>
          </cell>
          <cell r="J1150">
            <v>104.02</v>
          </cell>
          <cell r="K1150">
            <v>126.73</v>
          </cell>
          <cell r="L1150">
            <v>119.9</v>
          </cell>
          <cell r="M1150">
            <v>109.44</v>
          </cell>
          <cell r="N1150">
            <v>116.26</v>
          </cell>
          <cell r="O1150">
            <v>142.72</v>
          </cell>
          <cell r="P1150">
            <v>141.24</v>
          </cell>
          <cell r="Q1150">
            <v>125.89</v>
          </cell>
          <cell r="R1150">
            <v>-68.75</v>
          </cell>
          <cell r="S1150">
            <v>38.590000000000003</v>
          </cell>
          <cell r="T1150">
            <v>43.9</v>
          </cell>
          <cell r="U1150">
            <v>-51.14</v>
          </cell>
          <cell r="V1150">
            <v>58.49</v>
          </cell>
          <cell r="W1150">
            <v>55.41</v>
          </cell>
          <cell r="X1150">
            <v>54.54</v>
          </cell>
          <cell r="Y1150">
            <v>33.270000000000003</v>
          </cell>
          <cell r="Z1150">
            <v>28.07</v>
          </cell>
          <cell r="AA1150">
            <v>18.920000000000002</v>
          </cell>
          <cell r="AB1150">
            <v>-427.11</v>
          </cell>
          <cell r="AC1150">
            <v>38.83</v>
          </cell>
          <cell r="AD1150">
            <v>39.47</v>
          </cell>
          <cell r="AE1150">
            <v>462.89</v>
          </cell>
          <cell r="AF1150">
            <v>10.53</v>
          </cell>
          <cell r="AG1150">
            <v>39.33</v>
          </cell>
          <cell r="AH1150">
            <v>13.6</v>
          </cell>
          <cell r="AI1150">
            <v>60.12</v>
          </cell>
          <cell r="AJ1150">
            <v>37.1</v>
          </cell>
          <cell r="AK1150">
            <v>-103.96</v>
          </cell>
          <cell r="AL1150">
            <v>74.73</v>
          </cell>
          <cell r="AM1150">
            <v>76.92</v>
          </cell>
          <cell r="AN1150">
            <v>72.84</v>
          </cell>
          <cell r="AO1150">
            <v>69.87</v>
          </cell>
          <cell r="AP1150">
            <v>57.39</v>
          </cell>
          <cell r="AQ1150">
            <v>54.42</v>
          </cell>
          <cell r="AR1150">
            <v>548.58000000000004</v>
          </cell>
          <cell r="AS1150">
            <v>38.71</v>
          </cell>
          <cell r="AT1150">
            <v>40.07</v>
          </cell>
          <cell r="AU1150">
            <v>13.73</v>
          </cell>
          <cell r="AV1150">
            <v>53.55</v>
          </cell>
          <cell r="AW1150">
            <v>34.880000000000003</v>
          </cell>
          <cell r="AX1150">
            <v>76.8</v>
          </cell>
          <cell r="AY1150">
            <v>75.5</v>
          </cell>
          <cell r="AZ1150">
            <v>77.790000000000006</v>
          </cell>
          <cell r="BA1150">
            <v>73.709999999999994</v>
          </cell>
          <cell r="BB1150">
            <v>-43.27</v>
          </cell>
          <cell r="BC1150">
            <v>55.28</v>
          </cell>
          <cell r="BD1150">
            <v>51.82</v>
          </cell>
          <cell r="BE1150">
            <v>-1647.07</v>
          </cell>
          <cell r="BF1150">
            <v>38.590000000000003</v>
          </cell>
          <cell r="BG1150">
            <v>38.71</v>
          </cell>
          <cell r="BH1150">
            <v>17.440000000000001</v>
          </cell>
          <cell r="BI1150">
            <v>-2095.75</v>
          </cell>
          <cell r="BJ1150">
            <v>33.79</v>
          </cell>
          <cell r="BK1150">
            <v>-86.8</v>
          </cell>
          <cell r="BL1150">
            <v>95.81</v>
          </cell>
          <cell r="BM1150">
            <v>73.459999999999994</v>
          </cell>
          <cell r="BN1150">
            <v>70.989999999999995</v>
          </cell>
          <cell r="BO1150">
            <v>59.35</v>
          </cell>
          <cell r="BP1150">
            <v>52.56</v>
          </cell>
          <cell r="BQ1150">
            <v>54.79</v>
          </cell>
          <cell r="BR1150">
            <v>474.44</v>
          </cell>
          <cell r="BS1150">
            <v>31.29</v>
          </cell>
          <cell r="BT1150">
            <v>35.74</v>
          </cell>
          <cell r="BU1150">
            <v>22.51</v>
          </cell>
          <cell r="BV1150">
            <v>39.33</v>
          </cell>
          <cell r="BW1150">
            <v>32.03</v>
          </cell>
          <cell r="BX1150">
            <v>35.869999999999997</v>
          </cell>
          <cell r="BY1150">
            <v>43.41</v>
          </cell>
          <cell r="BZ1150">
            <v>42.54</v>
          </cell>
          <cell r="CA1150">
            <v>51.45</v>
          </cell>
          <cell r="CB1150">
            <v>41.8</v>
          </cell>
          <cell r="CC1150">
            <v>48.98</v>
          </cell>
          <cell r="CD1150">
            <v>49.5</v>
          </cell>
          <cell r="CE1150">
            <v>464.51</v>
          </cell>
          <cell r="CF1150">
            <v>30.05</v>
          </cell>
          <cell r="CG1150">
            <v>34.51</v>
          </cell>
          <cell r="CH1150">
            <v>19.420000000000002</v>
          </cell>
          <cell r="CI1150">
            <v>32.89</v>
          </cell>
          <cell r="CJ1150">
            <v>31.53</v>
          </cell>
          <cell r="CK1150">
            <v>36.11</v>
          </cell>
          <cell r="CL1150">
            <v>42.42</v>
          </cell>
          <cell r="CM1150">
            <v>43.53</v>
          </cell>
          <cell r="CN1150">
            <v>52.07</v>
          </cell>
          <cell r="CO1150">
            <v>38.83</v>
          </cell>
          <cell r="CP1150">
            <v>51.32</v>
          </cell>
          <cell r="CQ1150">
            <v>51.82</v>
          </cell>
          <cell r="CR1150">
            <v>277.18</v>
          </cell>
          <cell r="CS1150">
            <v>29.19</v>
          </cell>
          <cell r="CT1150">
            <v>33.76</v>
          </cell>
          <cell r="CU1150">
            <v>20.16</v>
          </cell>
          <cell r="CV1150">
            <v>34.22</v>
          </cell>
          <cell r="CW1150">
            <v>32.03</v>
          </cell>
          <cell r="CX1150">
            <v>31.92</v>
          </cell>
          <cell r="CY1150">
            <v>40.94</v>
          </cell>
          <cell r="CZ1150">
            <v>42.3</v>
          </cell>
          <cell r="DA1150">
            <v>46.87</v>
          </cell>
          <cell r="DB1150">
            <v>37.229999999999997</v>
          </cell>
          <cell r="DC1150">
            <v>42.67</v>
          </cell>
          <cell r="DD1150">
            <v>-114.1</v>
          </cell>
          <cell r="DE1150">
            <v>316.64</v>
          </cell>
          <cell r="DF1150">
            <v>23.75</v>
          </cell>
          <cell r="DG1150">
            <v>21.39</v>
          </cell>
          <cell r="DH1150">
            <v>9.65</v>
          </cell>
          <cell r="DI1150">
            <v>11.62</v>
          </cell>
          <cell r="DJ1150">
            <v>17.41</v>
          </cell>
          <cell r="DK1150">
            <v>21.52</v>
          </cell>
          <cell r="DL1150">
            <v>26.1</v>
          </cell>
          <cell r="DM1150">
            <v>36.11</v>
          </cell>
          <cell r="DN1150">
            <v>48.6</v>
          </cell>
          <cell r="DO1150">
            <v>22.51</v>
          </cell>
          <cell r="DP1150">
            <v>35.32</v>
          </cell>
          <cell r="DQ1150">
            <v>42.66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13.85</v>
          </cell>
          <cell r="G1153">
            <v>17.559999999999999</v>
          </cell>
          <cell r="H1153">
            <v>0.25</v>
          </cell>
          <cell r="I1153">
            <v>0.49</v>
          </cell>
          <cell r="J1153">
            <v>6.68</v>
          </cell>
          <cell r="K1153">
            <v>0.49</v>
          </cell>
          <cell r="L1153">
            <v>45.82</v>
          </cell>
          <cell r="M1153">
            <v>85.33</v>
          </cell>
          <cell r="N1153">
            <v>45.26</v>
          </cell>
          <cell r="O1153">
            <v>17.809999999999999</v>
          </cell>
          <cell r="P1153">
            <v>0.49</v>
          </cell>
          <cell r="Q1153">
            <v>14</v>
          </cell>
          <cell r="R1153">
            <v>260.07</v>
          </cell>
          <cell r="S1153">
            <v>19.91</v>
          </cell>
          <cell r="T1153">
            <v>18.18</v>
          </cell>
          <cell r="U1153">
            <v>1.61</v>
          </cell>
          <cell r="V1153">
            <v>24.24</v>
          </cell>
          <cell r="W1153">
            <v>14.84</v>
          </cell>
          <cell r="X1153">
            <v>26.34</v>
          </cell>
          <cell r="Y1153">
            <v>52.81</v>
          </cell>
          <cell r="Z1153">
            <v>54.29</v>
          </cell>
          <cell r="AA1153">
            <v>16.62</v>
          </cell>
          <cell r="AB1153">
            <v>-39.04</v>
          </cell>
          <cell r="AC1153">
            <v>40.07</v>
          </cell>
          <cell r="AD1153">
            <v>30.19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0.49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43.48</v>
          </cell>
          <cell r="BS1160">
            <v>2.97</v>
          </cell>
          <cell r="BT1160">
            <v>1.73</v>
          </cell>
          <cell r="BU1160">
            <v>8.5299999999999994</v>
          </cell>
          <cell r="BV1160">
            <v>3.46</v>
          </cell>
          <cell r="BW1160">
            <v>19.739999999999998</v>
          </cell>
          <cell r="BX1160">
            <v>1.85</v>
          </cell>
          <cell r="BY1160">
            <v>0.74</v>
          </cell>
          <cell r="BZ1160">
            <v>0</v>
          </cell>
          <cell r="CA1160">
            <v>0.25</v>
          </cell>
          <cell r="CB1160">
            <v>0.25</v>
          </cell>
          <cell r="CC1160">
            <v>0.87</v>
          </cell>
          <cell r="CD1160">
            <v>3.09</v>
          </cell>
          <cell r="CE1160">
            <v>43.04</v>
          </cell>
          <cell r="CF1160">
            <v>3.09</v>
          </cell>
          <cell r="CG1160">
            <v>0.99</v>
          </cell>
          <cell r="CH1160">
            <v>12</v>
          </cell>
          <cell r="CI1160">
            <v>1.24</v>
          </cell>
          <cell r="CJ1160">
            <v>19.54</v>
          </cell>
          <cell r="CK1160">
            <v>1.1100000000000001</v>
          </cell>
          <cell r="CL1160">
            <v>0.74</v>
          </cell>
          <cell r="CM1160">
            <v>0</v>
          </cell>
          <cell r="CN1160">
            <v>0</v>
          </cell>
          <cell r="CO1160">
            <v>0.99</v>
          </cell>
          <cell r="CP1160">
            <v>0.37</v>
          </cell>
          <cell r="CQ1160">
            <v>2.97</v>
          </cell>
          <cell r="CR1160">
            <v>49.33</v>
          </cell>
          <cell r="CS1160">
            <v>3.34</v>
          </cell>
          <cell r="CT1160">
            <v>1.36</v>
          </cell>
          <cell r="CU1160">
            <v>11.63</v>
          </cell>
          <cell r="CV1160">
            <v>2.1</v>
          </cell>
          <cell r="CW1160">
            <v>20.66</v>
          </cell>
          <cell r="CX1160">
            <v>2.84</v>
          </cell>
          <cell r="CY1160">
            <v>1.1000000000000001</v>
          </cell>
          <cell r="CZ1160">
            <v>0.37</v>
          </cell>
          <cell r="DA1160">
            <v>0.37</v>
          </cell>
          <cell r="DB1160">
            <v>0.74</v>
          </cell>
          <cell r="DC1160">
            <v>0.62</v>
          </cell>
          <cell r="DD1160">
            <v>4.2</v>
          </cell>
          <cell r="DE1160">
            <v>66.19</v>
          </cell>
          <cell r="DF1160">
            <v>6.68</v>
          </cell>
          <cell r="DG1160">
            <v>1.61</v>
          </cell>
          <cell r="DH1160">
            <v>10.02</v>
          </cell>
          <cell r="DI1160">
            <v>2.72</v>
          </cell>
          <cell r="DJ1160">
            <v>31.19</v>
          </cell>
          <cell r="DK1160">
            <v>3.71</v>
          </cell>
          <cell r="DL1160">
            <v>1.48</v>
          </cell>
          <cell r="DM1160">
            <v>0.74</v>
          </cell>
          <cell r="DN1160">
            <v>0</v>
          </cell>
          <cell r="DO1160">
            <v>0.99</v>
          </cell>
          <cell r="DP1160">
            <v>3.09</v>
          </cell>
          <cell r="DQ1160">
            <v>3.96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-85397.83</v>
          </cell>
          <cell r="S1161">
            <v>-7565.93</v>
          </cell>
          <cell r="T1161">
            <v>-6774.77</v>
          </cell>
          <cell r="U1161">
            <v>-7377.32</v>
          </cell>
          <cell r="V1161">
            <v>-6977.89</v>
          </cell>
          <cell r="W1161">
            <v>-6992.86</v>
          </cell>
          <cell r="X1161">
            <v>-6886.62</v>
          </cell>
          <cell r="Y1161">
            <v>-7029.13</v>
          </cell>
          <cell r="Z1161">
            <v>-7050.88</v>
          </cell>
          <cell r="AA1161">
            <v>-6921.71</v>
          </cell>
          <cell r="AB1161">
            <v>-7116.17</v>
          </cell>
          <cell r="AC1161">
            <v>-7160.39</v>
          </cell>
          <cell r="AD1161">
            <v>-7544.15</v>
          </cell>
          <cell r="AE1161">
            <v>-82066.14</v>
          </cell>
          <cell r="AF1161">
            <v>-7565.93</v>
          </cell>
          <cell r="AG1161">
            <v>-6774.77</v>
          </cell>
          <cell r="AH1161">
            <v>-4045.63</v>
          </cell>
          <cell r="AI1161">
            <v>-6977.89</v>
          </cell>
          <cell r="AJ1161">
            <v>-6992.86</v>
          </cell>
          <cell r="AK1161">
            <v>-6886.62</v>
          </cell>
          <cell r="AL1161">
            <v>-7029.13</v>
          </cell>
          <cell r="AM1161">
            <v>-7050.88</v>
          </cell>
          <cell r="AN1161">
            <v>-6921.71</v>
          </cell>
          <cell r="AO1161">
            <v>-7116.17</v>
          </cell>
          <cell r="AP1161">
            <v>-7160.39</v>
          </cell>
          <cell r="AQ1161">
            <v>-7544.15</v>
          </cell>
          <cell r="AR1161">
            <v>-82066.14</v>
          </cell>
          <cell r="AS1161">
            <v>-7565.93</v>
          </cell>
          <cell r="AT1161">
            <v>-6774.77</v>
          </cell>
          <cell r="AU1161">
            <v>-4045.63</v>
          </cell>
          <cell r="AV1161">
            <v>-6977.89</v>
          </cell>
          <cell r="AW1161">
            <v>-6992.86</v>
          </cell>
          <cell r="AX1161">
            <v>-6886.62</v>
          </cell>
          <cell r="AY1161">
            <v>-7029.13</v>
          </cell>
          <cell r="AZ1161">
            <v>-7050.88</v>
          </cell>
          <cell r="BA1161">
            <v>-6921.71</v>
          </cell>
          <cell r="BB1161">
            <v>-7116.17</v>
          </cell>
          <cell r="BC1161">
            <v>-7160.39</v>
          </cell>
          <cell r="BD1161">
            <v>-7544.15</v>
          </cell>
          <cell r="BE1161">
            <v>-82308.100000000006</v>
          </cell>
          <cell r="BF1161">
            <v>-7565.93</v>
          </cell>
          <cell r="BG1161">
            <v>-7016.73</v>
          </cell>
          <cell r="BH1161">
            <v>-4045.63</v>
          </cell>
          <cell r="BI1161">
            <v>-6977.89</v>
          </cell>
          <cell r="BJ1161">
            <v>-6992.86</v>
          </cell>
          <cell r="BK1161">
            <v>-6886.62</v>
          </cell>
          <cell r="BL1161">
            <v>-7029.13</v>
          </cell>
          <cell r="BM1161">
            <v>-7050.88</v>
          </cell>
          <cell r="BN1161">
            <v>-6921.71</v>
          </cell>
          <cell r="BO1161">
            <v>-7116.17</v>
          </cell>
          <cell r="BP1161">
            <v>-7160.39</v>
          </cell>
          <cell r="BQ1161">
            <v>-7544.15</v>
          </cell>
          <cell r="BR1161">
            <v>-82066.14</v>
          </cell>
          <cell r="BS1161">
            <v>-7565.93</v>
          </cell>
          <cell r="BT1161">
            <v>-6774.77</v>
          </cell>
          <cell r="BU1161">
            <v>-4045.63</v>
          </cell>
          <cell r="BV1161">
            <v>-6977.89</v>
          </cell>
          <cell r="BW1161">
            <v>-6992.86</v>
          </cell>
          <cell r="BX1161">
            <v>-6886.62</v>
          </cell>
          <cell r="BY1161">
            <v>-7029.13</v>
          </cell>
          <cell r="BZ1161">
            <v>-7050.88</v>
          </cell>
          <cell r="CA1161">
            <v>-6921.71</v>
          </cell>
          <cell r="CB1161">
            <v>-7116.17</v>
          </cell>
          <cell r="CC1161">
            <v>-7160.39</v>
          </cell>
          <cell r="CD1161">
            <v>-7544.15</v>
          </cell>
          <cell r="CE1161">
            <v>-82066.14</v>
          </cell>
          <cell r="CF1161">
            <v>-7565.93</v>
          </cell>
          <cell r="CG1161">
            <v>-6774.77</v>
          </cell>
          <cell r="CH1161">
            <v>-4045.63</v>
          </cell>
          <cell r="CI1161">
            <v>-6977.89</v>
          </cell>
          <cell r="CJ1161">
            <v>-6992.86</v>
          </cell>
          <cell r="CK1161">
            <v>-6886.62</v>
          </cell>
          <cell r="CL1161">
            <v>-7029.13</v>
          </cell>
          <cell r="CM1161">
            <v>-7050.88</v>
          </cell>
          <cell r="CN1161">
            <v>-6921.71</v>
          </cell>
          <cell r="CO1161">
            <v>-7116.17</v>
          </cell>
          <cell r="CP1161">
            <v>-7160.39</v>
          </cell>
          <cell r="CQ1161">
            <v>-7544.15</v>
          </cell>
          <cell r="CR1161">
            <v>-82066.14</v>
          </cell>
          <cell r="CS1161">
            <v>-7565.93</v>
          </cell>
          <cell r="CT1161">
            <v>-6774.77</v>
          </cell>
          <cell r="CU1161">
            <v>-4045.63</v>
          </cell>
          <cell r="CV1161">
            <v>-6977.89</v>
          </cell>
          <cell r="CW1161">
            <v>-6992.86</v>
          </cell>
          <cell r="CX1161">
            <v>-6886.62</v>
          </cell>
          <cell r="CY1161">
            <v>-7029.13</v>
          </cell>
          <cell r="CZ1161">
            <v>-7050.88</v>
          </cell>
          <cell r="DA1161">
            <v>-6921.71</v>
          </cell>
          <cell r="DB1161">
            <v>-7116.17</v>
          </cell>
          <cell r="DC1161">
            <v>-7160.39</v>
          </cell>
          <cell r="DD1161">
            <v>-7544.15</v>
          </cell>
          <cell r="DE1161">
            <v>-82308.100000000006</v>
          </cell>
          <cell r="DF1161">
            <v>-7565.93</v>
          </cell>
          <cell r="DG1161">
            <v>-7016.73</v>
          </cell>
          <cell r="DH1161">
            <v>-4045.63</v>
          </cell>
          <cell r="DI1161">
            <v>-6977.89</v>
          </cell>
          <cell r="DJ1161">
            <v>-6992.86</v>
          </cell>
          <cell r="DK1161">
            <v>-6886.62</v>
          </cell>
          <cell r="DL1161">
            <v>-7029.13</v>
          </cell>
          <cell r="DM1161">
            <v>-7050.88</v>
          </cell>
          <cell r="DN1161">
            <v>-6921.71</v>
          </cell>
          <cell r="DO1161">
            <v>-7116.17</v>
          </cell>
          <cell r="DP1161">
            <v>-7160.39</v>
          </cell>
          <cell r="DQ1161">
            <v>-7544.15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-14.58</v>
          </cell>
          <cell r="DF1162">
            <v>0</v>
          </cell>
          <cell r="DG1162">
            <v>0</v>
          </cell>
          <cell r="DH1162">
            <v>-14.58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4">
          <cell r="F1164">
            <v>182.84</v>
          </cell>
          <cell r="G1164">
            <v>172.16</v>
          </cell>
          <cell r="H1164">
            <v>184.03</v>
          </cell>
          <cell r="I1164">
            <v>179.26</v>
          </cell>
          <cell r="J1164">
            <v>184.03</v>
          </cell>
          <cell r="K1164">
            <v>164.98</v>
          </cell>
          <cell r="L1164">
            <v>174.38</v>
          </cell>
          <cell r="M1164">
            <v>171.51</v>
          </cell>
          <cell r="N1164">
            <v>178.09</v>
          </cell>
          <cell r="O1164">
            <v>184.03</v>
          </cell>
          <cell r="P1164">
            <v>178.09</v>
          </cell>
          <cell r="Q1164">
            <v>184.03</v>
          </cell>
          <cell r="R1164">
            <v>951.23</v>
          </cell>
          <cell r="S1164">
            <v>92.02</v>
          </cell>
          <cell r="T1164">
            <v>83.11</v>
          </cell>
          <cell r="U1164">
            <v>75.83</v>
          </cell>
          <cell r="V1164">
            <v>89.04</v>
          </cell>
          <cell r="W1164">
            <v>92.02</v>
          </cell>
          <cell r="X1164">
            <v>89.04</v>
          </cell>
          <cell r="Y1164">
            <v>92.02</v>
          </cell>
          <cell r="Z1164">
            <v>92.01</v>
          </cell>
          <cell r="AA1164">
            <v>90.2</v>
          </cell>
          <cell r="AB1164">
            <v>-25.11</v>
          </cell>
          <cell r="AC1164">
            <v>89.04</v>
          </cell>
          <cell r="AD1164">
            <v>92.01</v>
          </cell>
          <cell r="AE1164">
            <v>1111.81</v>
          </cell>
          <cell r="AF1164">
            <v>85.57</v>
          </cell>
          <cell r="AG1164">
            <v>83.11</v>
          </cell>
          <cell r="AH1164">
            <v>134.75</v>
          </cell>
          <cell r="AI1164">
            <v>89.05</v>
          </cell>
          <cell r="AJ1164">
            <v>92.01</v>
          </cell>
          <cell r="AK1164">
            <v>81.180000000000007</v>
          </cell>
          <cell r="AL1164">
            <v>92.01</v>
          </cell>
          <cell r="AM1164">
            <v>92.01</v>
          </cell>
          <cell r="AN1164">
            <v>89.04</v>
          </cell>
          <cell r="AO1164">
            <v>92.01</v>
          </cell>
          <cell r="AP1164">
            <v>89.05</v>
          </cell>
          <cell r="AQ1164">
            <v>92.01</v>
          </cell>
          <cell r="AR1164">
            <v>1116.47</v>
          </cell>
          <cell r="AS1164">
            <v>92.01</v>
          </cell>
          <cell r="AT1164">
            <v>82.52</v>
          </cell>
          <cell r="AU1164">
            <v>133.57</v>
          </cell>
          <cell r="AV1164">
            <v>89.05</v>
          </cell>
          <cell r="AW1164">
            <v>92.02</v>
          </cell>
          <cell r="AX1164">
            <v>89.05</v>
          </cell>
          <cell r="AY1164">
            <v>92.01</v>
          </cell>
          <cell r="AZ1164">
            <v>92.02</v>
          </cell>
          <cell r="BA1164">
            <v>89.05</v>
          </cell>
          <cell r="BB1164">
            <v>84.13</v>
          </cell>
          <cell r="BC1164">
            <v>89.05</v>
          </cell>
          <cell r="BD1164">
            <v>92.02</v>
          </cell>
          <cell r="BE1164">
            <v>1016.63</v>
          </cell>
          <cell r="BF1164">
            <v>93.21</v>
          </cell>
          <cell r="BG1164">
            <v>86.08</v>
          </cell>
          <cell r="BH1164">
            <v>133.57</v>
          </cell>
          <cell r="BI1164">
            <v>-15</v>
          </cell>
          <cell r="BJ1164">
            <v>92.01</v>
          </cell>
          <cell r="BK1164">
            <v>81.180000000000007</v>
          </cell>
          <cell r="BL1164">
            <v>91.45</v>
          </cell>
          <cell r="BM1164">
            <v>92.01</v>
          </cell>
          <cell r="BN1164">
            <v>89.04</v>
          </cell>
          <cell r="BO1164">
            <v>92.02</v>
          </cell>
          <cell r="BP1164">
            <v>89.05</v>
          </cell>
          <cell r="BQ1164">
            <v>92.02</v>
          </cell>
          <cell r="BR1164">
            <v>1039.9000000000001</v>
          </cell>
          <cell r="BS1164">
            <v>89.04</v>
          </cell>
          <cell r="BT1164">
            <v>81.38</v>
          </cell>
          <cell r="BU1164">
            <v>83.48</v>
          </cell>
          <cell r="BV1164">
            <v>85.58</v>
          </cell>
          <cell r="BW1164">
            <v>72.28</v>
          </cell>
          <cell r="BX1164">
            <v>87.19</v>
          </cell>
          <cell r="BY1164">
            <v>91.27</v>
          </cell>
          <cell r="BZ1164">
            <v>92.01</v>
          </cell>
          <cell r="CA1164">
            <v>88.8</v>
          </cell>
          <cell r="CB1164">
            <v>91.77</v>
          </cell>
          <cell r="CC1164">
            <v>88.18</v>
          </cell>
          <cell r="CD1164">
            <v>88.92</v>
          </cell>
          <cell r="CE1164">
            <v>988.47</v>
          </cell>
          <cell r="CF1164">
            <v>81.88</v>
          </cell>
          <cell r="CG1164">
            <v>82.12</v>
          </cell>
          <cell r="CH1164">
            <v>80.02</v>
          </cell>
          <cell r="CI1164">
            <v>42.97</v>
          </cell>
          <cell r="CJ1164">
            <v>72.47</v>
          </cell>
          <cell r="CK1164">
            <v>87.93</v>
          </cell>
          <cell r="CL1164">
            <v>91.27</v>
          </cell>
          <cell r="CM1164">
            <v>92.02</v>
          </cell>
          <cell r="CN1164">
            <v>89.05</v>
          </cell>
          <cell r="CO1164">
            <v>91.02</v>
          </cell>
          <cell r="CP1164">
            <v>88.68</v>
          </cell>
          <cell r="CQ1164">
            <v>89.04</v>
          </cell>
          <cell r="CR1164">
            <v>1018.44</v>
          </cell>
          <cell r="CS1164">
            <v>88.67</v>
          </cell>
          <cell r="CT1164">
            <v>81.75</v>
          </cell>
          <cell r="CU1164">
            <v>80.38</v>
          </cell>
          <cell r="CV1164">
            <v>86.94</v>
          </cell>
          <cell r="CW1164">
            <v>71.36</v>
          </cell>
          <cell r="CX1164">
            <v>78.87</v>
          </cell>
          <cell r="CY1164">
            <v>90.92</v>
          </cell>
          <cell r="CZ1164">
            <v>91.65</v>
          </cell>
          <cell r="DA1164">
            <v>88.67</v>
          </cell>
          <cell r="DB1164">
            <v>91.27</v>
          </cell>
          <cell r="DC1164">
            <v>88.43</v>
          </cell>
          <cell r="DD1164">
            <v>79.52</v>
          </cell>
          <cell r="DE1164">
            <v>164.65</v>
          </cell>
          <cell r="DF1164">
            <v>85.34</v>
          </cell>
          <cell r="DG1164">
            <v>84.47</v>
          </cell>
          <cell r="DH1164">
            <v>-773.53</v>
          </cell>
          <cell r="DI1164">
            <v>86.32</v>
          </cell>
          <cell r="DJ1164">
            <v>60.82</v>
          </cell>
          <cell r="DK1164">
            <v>85.34</v>
          </cell>
          <cell r="DL1164">
            <v>90.53</v>
          </cell>
          <cell r="DM1164">
            <v>91.27</v>
          </cell>
          <cell r="DN1164">
            <v>89.05</v>
          </cell>
          <cell r="DO1164">
            <v>91.03</v>
          </cell>
          <cell r="DP1164">
            <v>85.95</v>
          </cell>
          <cell r="DQ1164">
            <v>88.06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21.13</v>
          </cell>
          <cell r="AF1167">
            <v>21.13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66.17</v>
          </cell>
          <cell r="CF1167">
            <v>0</v>
          </cell>
          <cell r="CG1167">
            <v>0</v>
          </cell>
          <cell r="CH1167">
            <v>0</v>
          </cell>
          <cell r="CI1167">
            <v>66.17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150.44</v>
          </cell>
          <cell r="DF1167">
            <v>0</v>
          </cell>
          <cell r="DG1167">
            <v>0</v>
          </cell>
          <cell r="DH1167">
            <v>150.44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21.13</v>
          </cell>
          <cell r="AF1168">
            <v>21.13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66.17</v>
          </cell>
          <cell r="CF1168">
            <v>0</v>
          </cell>
          <cell r="CG1168">
            <v>0</v>
          </cell>
          <cell r="CH1168">
            <v>0</v>
          </cell>
          <cell r="CI1168">
            <v>66.17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150.44</v>
          </cell>
          <cell r="DF1168">
            <v>0</v>
          </cell>
          <cell r="DG1168">
            <v>0</v>
          </cell>
          <cell r="DH1168">
            <v>150.44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O72"/>
  <sheetViews>
    <sheetView tabSelected="1" topLeftCell="A39" zoomScale="70" zoomScaleNormal="70" zoomScaleSheetLayoutView="100" workbookViewId="0">
      <selection activeCell="B68" sqref="B68"/>
    </sheetView>
  </sheetViews>
  <sheetFormatPr defaultRowHeight="12.75"/>
  <cols>
    <col min="1" max="1" width="12.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6.83203125" customWidth="1"/>
    <col min="11" max="11" width="16.6640625" customWidth="1"/>
    <col min="12" max="12" width="19.1640625" customWidth="1"/>
    <col min="20" max="20" width="13.1640625" customWidth="1"/>
    <col min="62" max="62" width="11" customWidth="1"/>
    <col min="65" max="65" width="17.33203125" customWidth="1"/>
    <col min="66" max="66" width="16.6640625" customWidth="1"/>
    <col min="67" max="67" width="15" customWidth="1"/>
  </cols>
  <sheetData>
    <row r="1" spans="2:66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6" customFormat="1" ht="5.25" customHeight="1">
      <c r="B2" s="1"/>
      <c r="C2" s="3"/>
      <c r="D2" s="3"/>
      <c r="E2" s="3"/>
      <c r="F2" s="4"/>
      <c r="G2" s="12"/>
      <c r="H2" s="50"/>
      <c r="I2" s="6"/>
    </row>
    <row r="3" spans="2:66" customFormat="1" ht="15.75">
      <c r="B3" s="1" t="s">
        <v>24</v>
      </c>
      <c r="C3" s="3"/>
      <c r="D3" s="3"/>
      <c r="E3" s="3"/>
      <c r="F3" s="3"/>
      <c r="G3" s="12"/>
      <c r="H3" s="50"/>
      <c r="I3" s="4"/>
      <c r="K3">
        <f>MATCH('Table 5'!K5,'Table 5'!$B$12:$B$264,FALSE)+ROW('Table 5'!B11)</f>
        <v>13</v>
      </c>
      <c r="BM3" s="296">
        <v>0</v>
      </c>
      <c r="BN3" t="s">
        <v>174</v>
      </c>
    </row>
    <row r="4" spans="2:66" customFormat="1" ht="15.75">
      <c r="B4" s="5" t="s">
        <v>21</v>
      </c>
      <c r="C4" s="5"/>
      <c r="D4" s="5"/>
      <c r="E4" s="5"/>
      <c r="F4" s="5"/>
      <c r="G4" s="1"/>
      <c r="H4" s="50"/>
      <c r="I4" s="4"/>
      <c r="K4">
        <f>MATCH('Table 5'!K6,'Table 5'!$B$12:$B$264,FALSE)+ROW('Table 5'!B11)</f>
        <v>252</v>
      </c>
      <c r="P4" s="258" t="s">
        <v>88</v>
      </c>
      <c r="BM4">
        <v>750</v>
      </c>
      <c r="BN4" t="s">
        <v>175</v>
      </c>
    </row>
    <row r="5" spans="2:66" customFormat="1" ht="15.75">
      <c r="B5" s="5" t="str">
        <f ca="1">'Table 5'!M4&amp; " - "&amp;TEXT(Study_MW,"#.0")&amp;" MW and "&amp;TEXT(Study_CF,"#.0%")&amp;" CF"</f>
        <v>Utah 2017.Q4 - 10.0 MW and 85.0% CF</v>
      </c>
      <c r="C5" s="5"/>
      <c r="D5" s="5"/>
      <c r="E5" s="5"/>
      <c r="F5" s="5"/>
      <c r="G5" s="1"/>
      <c r="H5" s="50"/>
      <c r="I5" s="6"/>
      <c r="P5" s="259">
        <v>0.158</v>
      </c>
      <c r="Q5" s="259">
        <v>0.158</v>
      </c>
      <c r="R5" s="259">
        <v>0.158</v>
      </c>
      <c r="S5" s="260">
        <v>1</v>
      </c>
      <c r="T5" s="260">
        <v>1</v>
      </c>
      <c r="U5" s="260">
        <v>1</v>
      </c>
      <c r="V5" s="260">
        <v>1</v>
      </c>
      <c r="W5" s="260">
        <v>1</v>
      </c>
      <c r="X5" s="259">
        <v>0.53861399146353772</v>
      </c>
      <c r="Y5" s="259">
        <v>0.59672377662708742</v>
      </c>
      <c r="BM5" s="273">
        <f>$BM$3*$BM$4</f>
        <v>0</v>
      </c>
      <c r="BN5" t="s">
        <v>170</v>
      </c>
    </row>
    <row r="6" spans="2:66" customFormat="1" ht="14.25" hidden="1">
      <c r="B6" s="24"/>
      <c r="C6" s="5"/>
      <c r="D6" s="5"/>
      <c r="E6" s="5"/>
      <c r="F6" s="5"/>
      <c r="G6" s="12"/>
      <c r="H6" s="50"/>
      <c r="I6" s="6"/>
    </row>
    <row r="7" spans="2:66" customFormat="1">
      <c r="B7" s="4"/>
      <c r="C7" s="8"/>
      <c r="D7" s="8"/>
      <c r="E7" s="4"/>
      <c r="F7" s="4"/>
      <c r="G7" s="4"/>
      <c r="H7" s="50"/>
      <c r="I7" s="66"/>
    </row>
    <row r="8" spans="2:66" customFormat="1" ht="40.5" customHeight="1">
      <c r="B8" s="4"/>
      <c r="C8" s="4"/>
      <c r="D8" s="4"/>
      <c r="E8" s="13"/>
      <c r="F8" s="53"/>
      <c r="G8" s="7" t="s">
        <v>17</v>
      </c>
      <c r="H8" s="50"/>
      <c r="I8" s="268"/>
      <c r="K8" s="171" t="s">
        <v>88</v>
      </c>
      <c r="L8" s="171"/>
      <c r="P8" s="256" t="s">
        <v>144</v>
      </c>
      <c r="AB8" s="256" t="s">
        <v>145</v>
      </c>
      <c r="AN8" s="256" t="s">
        <v>146</v>
      </c>
      <c r="AZ8" s="256" t="s">
        <v>147</v>
      </c>
      <c r="BM8" s="289" t="s">
        <v>146</v>
      </c>
      <c r="BN8" s="290" t="s">
        <v>147</v>
      </c>
    </row>
    <row r="9" spans="2:66" customFormat="1">
      <c r="B9" s="4"/>
      <c r="C9" s="7" t="s">
        <v>6</v>
      </c>
      <c r="D9" s="7"/>
      <c r="E9" s="13" t="s">
        <v>22</v>
      </c>
      <c r="F9" s="53"/>
      <c r="G9" s="69">
        <f ca="1">Study_CF</f>
        <v>0.85</v>
      </c>
      <c r="H9" s="50"/>
      <c r="I9" s="66"/>
      <c r="K9" s="172" t="s">
        <v>89</v>
      </c>
      <c r="L9" s="172" t="s">
        <v>71</v>
      </c>
      <c r="M9" s="261" t="s">
        <v>148</v>
      </c>
      <c r="P9" t="s">
        <v>140</v>
      </c>
      <c r="Q9" t="s">
        <v>135</v>
      </c>
      <c r="R9" t="s">
        <v>136</v>
      </c>
      <c r="S9" t="s">
        <v>141</v>
      </c>
      <c r="T9" t="s">
        <v>142</v>
      </c>
      <c r="U9" t="s">
        <v>143</v>
      </c>
      <c r="V9" t="s">
        <v>132</v>
      </c>
      <c r="W9" t="s">
        <v>131</v>
      </c>
      <c r="X9" t="s">
        <v>138</v>
      </c>
      <c r="Y9" t="s">
        <v>139</v>
      </c>
      <c r="AB9" t="s">
        <v>140</v>
      </c>
      <c r="AC9" t="s">
        <v>135</v>
      </c>
      <c r="AD9" t="s">
        <v>136</v>
      </c>
      <c r="AE9" t="s">
        <v>141</v>
      </c>
      <c r="AF9" t="s">
        <v>142</v>
      </c>
      <c r="AG9" t="s">
        <v>143</v>
      </c>
      <c r="AH9" t="s">
        <v>132</v>
      </c>
      <c r="AI9" t="s">
        <v>131</v>
      </c>
      <c r="AJ9" t="s">
        <v>138</v>
      </c>
      <c r="AK9" t="s">
        <v>139</v>
      </c>
      <c r="AN9" t="s">
        <v>140</v>
      </c>
      <c r="AO9" t="s">
        <v>135</v>
      </c>
      <c r="AP9" t="s">
        <v>136</v>
      </c>
      <c r="AQ9" t="s">
        <v>141</v>
      </c>
      <c r="AR9" t="s">
        <v>142</v>
      </c>
      <c r="AS9" t="s">
        <v>143</v>
      </c>
      <c r="AT9" t="s">
        <v>132</v>
      </c>
      <c r="AU9" t="s">
        <v>131</v>
      </c>
      <c r="AV9" t="s">
        <v>138</v>
      </c>
      <c r="AW9" t="s">
        <v>139</v>
      </c>
      <c r="AZ9" t="s">
        <v>140</v>
      </c>
      <c r="BA9" t="s">
        <v>135</v>
      </c>
      <c r="BB9" t="s">
        <v>136</v>
      </c>
      <c r="BC9" t="s">
        <v>141</v>
      </c>
      <c r="BD9" t="s">
        <v>142</v>
      </c>
      <c r="BE9" t="s">
        <v>143</v>
      </c>
      <c r="BF9" t="s">
        <v>132</v>
      </c>
      <c r="BG9" t="s">
        <v>131</v>
      </c>
      <c r="BH9" t="s">
        <v>138</v>
      </c>
      <c r="BI9" t="s">
        <v>139</v>
      </c>
      <c r="BJ9" t="s">
        <v>149</v>
      </c>
      <c r="BM9" t="s">
        <v>171</v>
      </c>
      <c r="BN9" t="s">
        <v>171</v>
      </c>
    </row>
    <row r="10" spans="2:66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1"/>
      <c r="K10" s="173"/>
      <c r="L10" s="173"/>
      <c r="M10" s="262"/>
    </row>
    <row r="11" spans="2:66" customFormat="1" ht="13.5">
      <c r="B11" s="7"/>
      <c r="C11" s="7" t="s">
        <v>20</v>
      </c>
      <c r="D11" s="7"/>
      <c r="E11" s="102" t="s">
        <v>74</v>
      </c>
      <c r="F11" s="53"/>
      <c r="G11" s="13" t="s">
        <v>39</v>
      </c>
      <c r="H11" s="50"/>
      <c r="I11" s="131"/>
      <c r="K11" s="174" t="s">
        <v>90</v>
      </c>
      <c r="L11" s="175">
        <v>0.158</v>
      </c>
      <c r="M11" s="175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150</v>
      </c>
      <c r="AO11" t="s">
        <v>150</v>
      </c>
      <c r="AP11" t="s">
        <v>150</v>
      </c>
      <c r="AQ11" t="s">
        <v>150</v>
      </c>
      <c r="AR11" t="s">
        <v>150</v>
      </c>
      <c r="AS11" t="s">
        <v>150</v>
      </c>
      <c r="AT11" t="s">
        <v>150</v>
      </c>
      <c r="AU11" t="s">
        <v>150</v>
      </c>
      <c r="AV11" t="s">
        <v>150</v>
      </c>
      <c r="AW11" t="s">
        <v>150</v>
      </c>
      <c r="AZ11" t="s">
        <v>151</v>
      </c>
      <c r="BA11" t="s">
        <v>151</v>
      </c>
      <c r="BB11" t="s">
        <v>151</v>
      </c>
      <c r="BC11" t="s">
        <v>151</v>
      </c>
      <c r="BD11" t="s">
        <v>151</v>
      </c>
      <c r="BE11" t="s">
        <v>151</v>
      </c>
      <c r="BF11" t="s">
        <v>151</v>
      </c>
      <c r="BG11" t="s">
        <v>151</v>
      </c>
      <c r="BH11" t="s">
        <v>151</v>
      </c>
      <c r="BI11" t="s">
        <v>151</v>
      </c>
      <c r="BJ11" t="s">
        <v>151</v>
      </c>
      <c r="BM11" t="s">
        <v>150</v>
      </c>
      <c r="BN11" t="s">
        <v>151</v>
      </c>
    </row>
    <row r="12" spans="2:66" customFormat="1">
      <c r="B12" s="266"/>
      <c r="C12" s="267"/>
      <c r="D12" s="266"/>
      <c r="E12" s="13"/>
      <c r="F12" s="13"/>
      <c r="G12" s="4"/>
      <c r="H12" s="50"/>
      <c r="I12" s="131"/>
      <c r="K12" s="174" t="s">
        <v>44</v>
      </c>
      <c r="L12" s="175">
        <v>0.37912293315598289</v>
      </c>
      <c r="M12" s="175">
        <v>0.53861399146353772</v>
      </c>
    </row>
    <row r="13" spans="2:66" customFormat="1">
      <c r="B13" s="16">
        <f>'Table 5'!J13</f>
        <v>2018</v>
      </c>
      <c r="C13" s="10">
        <f t="shared" ref="C13:C33" si="0">(INDEX($BJ:$BJ,MATCH(B13,$O:$O,0),1)+INDEX($BN:$BN,MATCH(B13,$O:$O,0),1))*1000/Study_MW</f>
        <v>0</v>
      </c>
      <c r="D13" s="62"/>
      <c r="E13" s="9">
        <f ca="1">SUMIF(INDIRECT("'Table 5'!$J$"&amp;$K$3&amp;":$J$"&amp;$K$4),B13,INDIRECT("'Table 5'!$c$"&amp;$K$3&amp;":$c$"&amp;$K$4))/SUMIF(INDIRECT("'Table 5'!$J$"&amp;$K$3&amp;":$J$"&amp;$K$4),B13,INDIRECT("'Table 5'!$f$"&amp;$K$3&amp;":$f$"&amp;$K$4))</f>
        <v>19.839246230895462</v>
      </c>
      <c r="F13" s="61"/>
      <c r="G13" s="14">
        <f ca="1">SUMIF(INDIRECT("'Table 5'!$J$"&amp;$K$3&amp;":$J$"&amp;$K$4),B13,INDIRECT("'Table 5'!$e$"&amp;$K$3&amp;":$e$"&amp;$K$4))/SUMIF(INDIRECT("'Table 5'!$J$"&amp;$K$3&amp;":$J$"&amp;$K$4),B13,INDIRECT("'Table 5'!$f$"&amp;$K$3&amp;":$f$"&amp;$K$4))</f>
        <v>19.839246230895462</v>
      </c>
      <c r="H13" s="50"/>
      <c r="I13" s="273"/>
      <c r="J13" s="273"/>
      <c r="K13" s="174" t="s">
        <v>91</v>
      </c>
      <c r="L13" s="175">
        <v>0.59672377662708742</v>
      </c>
      <c r="M13" s="175">
        <v>0.64803174039612643</v>
      </c>
      <c r="O13">
        <f t="shared" ref="O13:O32" si="1">B13</f>
        <v>2018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AB13">
        <f>P13/P$5</f>
        <v>0</v>
      </c>
      <c r="AC13">
        <f t="shared" ref="AC13:AK32" si="2">Q13/Q$5</f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2"/>
        <v>0</v>
      </c>
      <c r="AN13">
        <f>VLOOKUP($O13,'Table 3 WY Wind 2021'!$B$10:$J$36,9,FALSE)</f>
        <v>95.09</v>
      </c>
      <c r="AO13">
        <f>VLOOKUP($O13,'Table 3 DJ Wind 2031'!$B$10:$J$36,9,FALSE)</f>
        <v>169.19</v>
      </c>
      <c r="AP13">
        <f>VLOOKUP($O13,'Table 3 ID Wind 2036'!$B$10:$J$36,9,FALSE)</f>
        <v>172.08</v>
      </c>
      <c r="AQ13">
        <f>VLOOKUP($O13,'Table 3 30 MW Geoth 2029'!$B$10:$J$36,9,FALSE)</f>
        <v>635.55999999999995</v>
      </c>
      <c r="AR13">
        <f>VLOOKUP($O13,'Table 3 200 MW (UT N) 2029)'!$B$11:$H$41,7,FALSE)</f>
        <v>108.29</v>
      </c>
      <c r="AS13">
        <f>VLOOKUP($O13,'Table 3 436MW (West M) 2030'!$B$11:$I$41,7,FALSE)</f>
        <v>161.15</v>
      </c>
      <c r="AT13">
        <f>VLOOKUP($O13,'Table 3 477 MW (Wyo) 2033'!$B$11:$I$41,7,FALSE)</f>
        <v>164.94</v>
      </c>
      <c r="AU13">
        <f>VLOOKUP($O13,'Table 3 200 MW (Wyo) 2033'!$B$11:$I$41,7,FALSE)</f>
        <v>142.28</v>
      </c>
      <c r="AV13">
        <f>VLOOKUP($O13,'Table 3 Yakima Solar 2028'!$B$10:$K$36,9,FALSE)</f>
        <v>154.06</v>
      </c>
      <c r="AW13">
        <f>VLOOKUP($O13,'Table 3 UT Solar 2031'!$B$10:$K$36,9,FALSE)</f>
        <v>159.66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3">SUM(AZ13:BI13)</f>
        <v>0</v>
      </c>
      <c r="BL13">
        <f>O13</f>
        <v>2018</v>
      </c>
      <c r="BM13" s="131">
        <f>IFERROR(VLOOKUP($BL13,'Table 3 TransCost D2 '!$B$10:$E$34,4,FALSE),0)</f>
        <v>0</v>
      </c>
      <c r="BN13" s="273">
        <f>$BM$5*BM13/1000</f>
        <v>0</v>
      </c>
    </row>
    <row r="14" spans="2:66" customFormat="1">
      <c r="B14" s="16">
        <f t="shared" ref="B14:B33" si="4">B13+1</f>
        <v>2019</v>
      </c>
      <c r="C14" s="10">
        <f t="shared" si="0"/>
        <v>0</v>
      </c>
      <c r="D14" s="62"/>
      <c r="E14" s="10">
        <f t="shared" ref="E14:E32" ca="1" si="5">SUMIF(INDIRECT("'Table 5'!$J$"&amp;$K$3&amp;":$J$"&amp;$K$4),B14,INDIRECT("'Table 5'!$c$"&amp;$K$3&amp;":$c$"&amp;$K$4))/SUMIF(INDIRECT("'Table 5'!$J$"&amp;$K$3&amp;":$J$"&amp;$K$4),B14,INDIRECT("'Table 5'!$f$"&amp;$K$3&amp;":$f$"&amp;$K$4))</f>
        <v>20.259799046110007</v>
      </c>
      <c r="F14" s="51"/>
      <c r="G14" s="15">
        <f ca="1">SUMIF(INDIRECT("'Table 5'!$J$"&amp;$K$3&amp;":$J$"&amp;$K$4),B14,INDIRECT("'Table 5'!$e$"&amp;$K$3&amp;":$e$"&amp;$K$4))/SUMIF(INDIRECT("'Table 5'!$J$"&amp;$K$3&amp;":$J$"&amp;$K$4),B14,INDIRECT("'Table 5'!$f$"&amp;$K$3&amp;":$f$"&amp;$K$4))</f>
        <v>20.259799046110007</v>
      </c>
      <c r="H14" s="50"/>
      <c r="I14" s="273"/>
      <c r="J14" s="273"/>
      <c r="K14" s="174" t="s">
        <v>92</v>
      </c>
      <c r="L14" s="175">
        <v>1</v>
      </c>
      <c r="M14" s="175">
        <v>1</v>
      </c>
      <c r="O14">
        <f t="shared" si="1"/>
        <v>2019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AB14">
        <f t="shared" ref="AB14:AB32" si="6">P14/P$5</f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N14">
        <f>VLOOKUP($O14,'Table 3 WY Wind 2021'!$B$10:$J$36,9,FALSE)</f>
        <v>97.16</v>
      </c>
      <c r="AO14">
        <f>VLOOKUP($O14,'Table 3 DJ Wind 2031'!$B$10:$J$36,9,FALSE)</f>
        <v>172.9</v>
      </c>
      <c r="AP14">
        <f>VLOOKUP($O14,'Table 3 ID Wind 2036'!$B$10:$J$36,9,FALSE)</f>
        <v>175.87</v>
      </c>
      <c r="AQ14">
        <f>VLOOKUP($O14,'Table 3 30 MW Geoth 2029'!$B$10:$J$36,9,FALSE)</f>
        <v>649.54999999999995</v>
      </c>
      <c r="AR14">
        <f>VLOOKUP($O14,'Table 3 200 MW (UT N) 2029)'!$B$11:$H$41,7,FALSE)</f>
        <v>110.67</v>
      </c>
      <c r="AS14">
        <f>VLOOKUP($O14,'Table 3 436MW (West M) 2030'!$B$11:$I$41,7,FALSE)</f>
        <v>164.72</v>
      </c>
      <c r="AT14">
        <f>VLOOKUP($O14,'Table 3 477 MW (Wyo) 2033'!$B$11:$I$41,7,FALSE)</f>
        <v>168.58</v>
      </c>
      <c r="AU14">
        <f>VLOOKUP($O14,'Table 3 200 MW (Wyo) 2033'!$B$11:$I$41,7,FALSE)</f>
        <v>145.41</v>
      </c>
      <c r="AV14">
        <f>VLOOKUP($O14,'Table 3 Yakima Solar 2028'!$B$10:$K$36,9,FALSE)</f>
        <v>157.44999999999999</v>
      </c>
      <c r="AW14">
        <f>VLOOKUP($O14,'Table 3 UT Solar 2031'!$B$10:$K$36,9,FALSE)</f>
        <v>163.16999999999999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3"/>
        <v>0</v>
      </c>
      <c r="BL14">
        <f t="shared" ref="BL14:BL32" si="7">O14</f>
        <v>2019</v>
      </c>
      <c r="BM14" s="131">
        <f>IFERROR(VLOOKUP($BL14,'Table 3 TransCost D2 '!$B$10:$E$34,4,FALSE),0)</f>
        <v>0</v>
      </c>
      <c r="BN14" s="273">
        <f t="shared" ref="BN14:BN33" si="8">$BM$5*BM14/1000</f>
        <v>0</v>
      </c>
    </row>
    <row r="15" spans="2:66" customFormat="1">
      <c r="B15" s="16">
        <f t="shared" si="4"/>
        <v>2020</v>
      </c>
      <c r="C15" s="10">
        <f t="shared" si="0"/>
        <v>0</v>
      </c>
      <c r="D15" s="62"/>
      <c r="E15" s="10">
        <f t="shared" ca="1" si="5"/>
        <v>22.211240465027021</v>
      </c>
      <c r="F15" s="51"/>
      <c r="G15" s="15">
        <f t="shared" ref="G15:G32" ca="1" si="9">SUMIF(INDIRECT("'Table 5'!$J$"&amp;$K$3&amp;":$J$"&amp;$K$4),B15,INDIRECT("'Table 5'!$e$"&amp;$K$3&amp;":$e$"&amp;$K$4))/SUMIF(INDIRECT("'Table 5'!$J$"&amp;$K$3&amp;":$J$"&amp;$K$4),B15,INDIRECT("'Table 5'!$f$"&amp;$K$3&amp;":$f$"&amp;$K$4))</f>
        <v>22.211240465027021</v>
      </c>
      <c r="H15" s="50"/>
      <c r="I15" s="273"/>
      <c r="J15" s="273"/>
      <c r="K15" s="174" t="s">
        <v>93</v>
      </c>
      <c r="L15" s="175">
        <v>1</v>
      </c>
      <c r="M15" s="175">
        <v>1</v>
      </c>
      <c r="O15">
        <f t="shared" si="1"/>
        <v>2020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AB15">
        <f t="shared" si="6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2"/>
        <v>0</v>
      </c>
      <c r="AN15">
        <f>VLOOKUP($O15,'Table 3 WY Wind 2021'!$B$10:$J$36,9,FALSE)</f>
        <v>99.7</v>
      </c>
      <c r="AO15">
        <f>VLOOKUP($O15,'Table 3 DJ Wind 2031'!$B$10:$J$36,9,FALSE)</f>
        <v>177.41</v>
      </c>
      <c r="AP15">
        <f>VLOOKUP($O15,'Table 3 ID Wind 2036'!$B$10:$J$36,9,FALSE)</f>
        <v>180.44</v>
      </c>
      <c r="AQ15">
        <f>VLOOKUP($O15,'Table 3 30 MW Geoth 2029'!$B$10:$J$36,9,FALSE)</f>
        <v>666.47</v>
      </c>
      <c r="AR15">
        <f>VLOOKUP($O15,'Table 3 200 MW (UT N) 2029)'!$B$11:$H$41,7,FALSE)</f>
        <v>113.55</v>
      </c>
      <c r="AS15">
        <f>VLOOKUP($O15,'Table 3 436MW (West M) 2030'!$B$11:$I$41,7,FALSE)</f>
        <v>169.03</v>
      </c>
      <c r="AT15">
        <f>VLOOKUP($O15,'Table 3 477 MW (Wyo) 2033'!$B$11:$I$41,7,FALSE)</f>
        <v>172.95</v>
      </c>
      <c r="AU15">
        <f>VLOOKUP($O15,'Table 3 200 MW (Wyo) 2033'!$B$11:$I$41,7,FALSE)</f>
        <v>149.19</v>
      </c>
      <c r="AV15">
        <f>VLOOKUP($O15,'Table 3 Yakima Solar 2028'!$B$10:$K$36,9,FALSE)</f>
        <v>161.55000000000001</v>
      </c>
      <c r="AW15">
        <f>VLOOKUP($O15,'Table 3 UT Solar 2031'!$B$10:$K$36,9,FALSE)</f>
        <v>167.4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  <c r="BL15">
        <f t="shared" si="7"/>
        <v>2020</v>
      </c>
      <c r="BM15" s="131">
        <f>IFERROR(VLOOKUP($BL15,'Table 3 TransCost D2 '!$B$10:$E$34,4,FALSE),0)</f>
        <v>7.8933333333333335</v>
      </c>
      <c r="BN15" s="273">
        <f t="shared" si="8"/>
        <v>0</v>
      </c>
    </row>
    <row r="16" spans="2:66" customFormat="1">
      <c r="B16" s="16">
        <f t="shared" si="4"/>
        <v>2021</v>
      </c>
      <c r="C16" s="10">
        <f t="shared" si="0"/>
        <v>0</v>
      </c>
      <c r="D16" s="62"/>
      <c r="E16" s="10">
        <f t="shared" ca="1" si="5"/>
        <v>20.50645526578025</v>
      </c>
      <c r="F16" s="51"/>
      <c r="G16" s="15">
        <f t="shared" ca="1" si="9"/>
        <v>20.50645526578025</v>
      </c>
      <c r="H16" s="50"/>
      <c r="I16" s="273"/>
      <c r="J16" s="273"/>
      <c r="M16" s="178"/>
      <c r="O16">
        <f t="shared" si="1"/>
        <v>2021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AB16">
        <f t="shared" si="6"/>
        <v>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2"/>
        <v>0</v>
      </c>
      <c r="AN16">
        <f>VLOOKUP($O16,'Table 3 WY Wind 2021'!$B$10:$J$36,9,FALSE)</f>
        <v>102.13</v>
      </c>
      <c r="AO16">
        <f>VLOOKUP($O16,'Table 3 DJ Wind 2031'!$B$10:$J$36,9,FALSE)</f>
        <v>181.67</v>
      </c>
      <c r="AP16">
        <f>VLOOKUP($O16,'Table 3 ID Wind 2036'!$B$10:$J$36,9,FALSE)</f>
        <v>184.77</v>
      </c>
      <c r="AQ16">
        <f>VLOOKUP($O16,'Table 3 30 MW Geoth 2029'!$B$10:$J$36,9,FALSE)</f>
        <v>682.44</v>
      </c>
      <c r="AR16">
        <f>VLOOKUP($O16,'Table 3 200 MW (UT N) 2029)'!$B$11:$H$41,7,FALSE)</f>
        <v>116.28</v>
      </c>
      <c r="AS16">
        <f>VLOOKUP($O16,'Table 3 436MW (West M) 2030'!$B$11:$I$41,7,FALSE)</f>
        <v>173.07</v>
      </c>
      <c r="AT16">
        <f>VLOOKUP($O16,'Table 3 477 MW (Wyo) 2033'!$B$11:$I$41,7,FALSE)</f>
        <v>177.11</v>
      </c>
      <c r="AU16">
        <f>VLOOKUP($O16,'Table 3 200 MW (Wyo) 2033'!$B$11:$I$41,7,FALSE)</f>
        <v>152.79</v>
      </c>
      <c r="AV16">
        <f>VLOOKUP($O16,'Table 3 Yakima Solar 2028'!$B$10:$K$36,9,FALSE)</f>
        <v>165.42</v>
      </c>
      <c r="AW16">
        <f>VLOOKUP($O16,'Table 3 UT Solar 2031'!$B$10:$K$36,9,FALSE)</f>
        <v>171.44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32" si="10">SUM(AZ16:BI16)</f>
        <v>0</v>
      </c>
      <c r="BL16">
        <f t="shared" si="7"/>
        <v>2021</v>
      </c>
      <c r="BM16" s="131">
        <f>IFERROR(VLOOKUP($BL16,'Table 3 TransCost D2 '!$B$10:$E$34,4,FALSE),0)</f>
        <v>48.5910167356733</v>
      </c>
      <c r="BN16" s="273">
        <f t="shared" si="8"/>
        <v>0</v>
      </c>
    </row>
    <row r="17" spans="2:66">
      <c r="B17" s="16">
        <f t="shared" si="4"/>
        <v>2022</v>
      </c>
      <c r="C17" s="10">
        <f t="shared" si="0"/>
        <v>0</v>
      </c>
      <c r="D17" s="62"/>
      <c r="E17" s="10">
        <f t="shared" ca="1" si="5"/>
        <v>21.956965914744259</v>
      </c>
      <c r="F17" s="51"/>
      <c r="G17" s="15">
        <f t="shared" ca="1" si="9"/>
        <v>21.956965914744259</v>
      </c>
      <c r="H17" s="50"/>
      <c r="I17" s="273"/>
      <c r="J17" s="273"/>
      <c r="M17" s="179"/>
      <c r="O17">
        <f t="shared" si="1"/>
        <v>2022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AB17">
        <f t="shared" si="6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2"/>
        <v>0</v>
      </c>
      <c r="AN17">
        <f>VLOOKUP($O17,'Table 3 WY Wind 2021'!$B$10:$J$36,9,FALSE)</f>
        <v>104.47</v>
      </c>
      <c r="AO17">
        <f>VLOOKUP($O17,'Table 3 DJ Wind 2031'!$B$10:$J$36,9,FALSE)</f>
        <v>185.86</v>
      </c>
      <c r="AP17">
        <f>VLOOKUP($O17,'Table 3 ID Wind 2036'!$B$10:$J$36,9,FALSE)</f>
        <v>189.02</v>
      </c>
      <c r="AQ17">
        <f>VLOOKUP($O17,'Table 3 30 MW Geoth 2029'!$B$10:$J$36,9,FALSE)</f>
        <v>698.17</v>
      </c>
      <c r="AR17">
        <f>VLOOKUP($O17,'Table 3 200 MW (UT N) 2029)'!$B$11:$H$41,7,FALSE)</f>
        <v>118.95</v>
      </c>
      <c r="AS17">
        <f>VLOOKUP($O17,'Table 3 436MW (West M) 2030'!$B$11:$I$41,7,FALSE)</f>
        <v>177.04</v>
      </c>
      <c r="AT17">
        <f>VLOOKUP($O17,'Table 3 477 MW (Wyo) 2033'!$B$11:$I$41,7,FALSE)</f>
        <v>181.21</v>
      </c>
      <c r="AU17">
        <f>VLOOKUP($O17,'Table 3 200 MW (Wyo) 2033'!$B$11:$I$41,7,FALSE)</f>
        <v>156.29</v>
      </c>
      <c r="AV17">
        <f>VLOOKUP($O17,'Table 3 Yakima Solar 2028'!$B$10:$K$36,9,FALSE)</f>
        <v>169.22</v>
      </c>
      <c r="AW17">
        <f>VLOOKUP($O17,'Table 3 UT Solar 2031'!$B$10:$K$36,9,FALSE)</f>
        <v>175.39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10"/>
        <v>0</v>
      </c>
      <c r="BL17">
        <f t="shared" si="7"/>
        <v>2022</v>
      </c>
      <c r="BM17" s="131">
        <f>IFERROR(VLOOKUP($BL17,'Table 3 TransCost D2 '!$B$10:$E$34,4,FALSE),0)</f>
        <v>49.71</v>
      </c>
      <c r="BN17" s="273">
        <f t="shared" si="8"/>
        <v>0</v>
      </c>
    </row>
    <row r="18" spans="2:66">
      <c r="B18" s="16">
        <f t="shared" si="4"/>
        <v>2023</v>
      </c>
      <c r="C18" s="10">
        <f t="shared" si="0"/>
        <v>0</v>
      </c>
      <c r="D18" s="62"/>
      <c r="E18" s="10">
        <f t="shared" ca="1" si="5"/>
        <v>21.676904485231002</v>
      </c>
      <c r="F18" s="51"/>
      <c r="G18" s="15">
        <f t="shared" ca="1" si="9"/>
        <v>21.676904485231002</v>
      </c>
      <c r="H18" s="50"/>
      <c r="I18" s="273"/>
      <c r="J18" s="273"/>
      <c r="M18" s="179"/>
      <c r="O18">
        <f t="shared" si="1"/>
        <v>2023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AB18">
        <f t="shared" si="6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2"/>
        <v>0</v>
      </c>
      <c r="AN18">
        <f>VLOOKUP($O18,'Table 3 WY Wind 2021'!$B$10:$J$36,9,FALSE)</f>
        <v>106.87</v>
      </c>
      <c r="AO18">
        <f>VLOOKUP($O18,'Table 3 DJ Wind 2031'!$B$10:$J$36,9,FALSE)</f>
        <v>190.14</v>
      </c>
      <c r="AP18">
        <f>VLOOKUP($O18,'Table 3 ID Wind 2036'!$B$10:$J$36,9,FALSE)</f>
        <v>193.37</v>
      </c>
      <c r="AQ18">
        <f>VLOOKUP($O18,'Table 3 30 MW Geoth 2029'!$B$10:$J$36,9,FALSE)</f>
        <v>714.22</v>
      </c>
      <c r="AR18">
        <f>VLOOKUP($O18,'Table 3 200 MW (UT N) 2029)'!$B$11:$H$41,7,FALSE)</f>
        <v>121.7</v>
      </c>
      <c r="AS18">
        <f>VLOOKUP($O18,'Table 3 436MW (West M) 2030'!$B$11:$I$41,7,FALSE)</f>
        <v>181.09</v>
      </c>
      <c r="AT18">
        <f>VLOOKUP($O18,'Table 3 477 MW (Wyo) 2033'!$B$11:$I$41,7,FALSE)</f>
        <v>185.38</v>
      </c>
      <c r="AU18">
        <f>VLOOKUP($O18,'Table 3 200 MW (Wyo) 2033'!$B$11:$I$41,7,FALSE)</f>
        <v>159.88999999999999</v>
      </c>
      <c r="AV18">
        <f>VLOOKUP($O18,'Table 3 Yakima Solar 2028'!$B$10:$K$36,9,FALSE)</f>
        <v>173.1</v>
      </c>
      <c r="AW18">
        <f>VLOOKUP($O18,'Table 3 UT Solar 2031'!$B$10:$K$36,9,FALSE)</f>
        <v>179.44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10"/>
        <v>0</v>
      </c>
      <c r="BL18">
        <f t="shared" si="7"/>
        <v>2023</v>
      </c>
      <c r="BM18" s="131">
        <f>IFERROR(VLOOKUP($BL18,'Table 3 TransCost D2 '!$B$10:$E$34,4,FALSE),0)</f>
        <v>50.85</v>
      </c>
      <c r="BN18" s="273">
        <f t="shared" si="8"/>
        <v>0</v>
      </c>
    </row>
    <row r="19" spans="2:66">
      <c r="B19" s="16">
        <f t="shared" si="4"/>
        <v>2024</v>
      </c>
      <c r="C19" s="10">
        <f t="shared" si="0"/>
        <v>0</v>
      </c>
      <c r="D19" s="62"/>
      <c r="E19" s="10">
        <f t="shared" ca="1" si="5"/>
        <v>24.786588687027191</v>
      </c>
      <c r="F19" s="51"/>
      <c r="G19" s="15">
        <f t="shared" ca="1" si="9"/>
        <v>24.786588687027191</v>
      </c>
      <c r="H19" s="50"/>
      <c r="I19" s="273"/>
      <c r="J19" s="273"/>
      <c r="M19" s="179"/>
      <c r="O19">
        <f t="shared" si="1"/>
        <v>2024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AB19">
        <f t="shared" si="6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2"/>
        <v>0</v>
      </c>
      <c r="AN19">
        <f>VLOOKUP($O19,'Table 3 WY Wind 2021'!$B$10:$J$36,9,FALSE)</f>
        <v>109.33</v>
      </c>
      <c r="AO19">
        <f>VLOOKUP($O19,'Table 3 DJ Wind 2031'!$B$10:$J$36,9,FALSE)</f>
        <v>194.53</v>
      </c>
      <c r="AP19">
        <f>VLOOKUP($O19,'Table 3 ID Wind 2036'!$B$10:$J$36,9,FALSE)</f>
        <v>197.82</v>
      </c>
      <c r="AQ19">
        <f>VLOOKUP($O19,'Table 3 30 MW Geoth 2029'!$B$10:$J$36,9,FALSE)</f>
        <v>730.66</v>
      </c>
      <c r="AR19">
        <f>VLOOKUP($O19,'Table 3 200 MW (UT N) 2029)'!$B$11:$H$41,7,FALSE)</f>
        <v>124.49</v>
      </c>
      <c r="AS19">
        <f>VLOOKUP($O19,'Table 3 436MW (West M) 2030'!$B$11:$I$41,7,FALSE)</f>
        <v>185.23</v>
      </c>
      <c r="AT19">
        <f>VLOOKUP($O19,'Table 3 477 MW (Wyo) 2033'!$B$11:$I$41,7,FALSE)</f>
        <v>189.65</v>
      </c>
      <c r="AU19">
        <f>VLOOKUP($O19,'Table 3 200 MW (Wyo) 2033'!$B$11:$I$41,7,FALSE)</f>
        <v>163.57</v>
      </c>
      <c r="AV19">
        <f>VLOOKUP($O19,'Table 3 Yakima Solar 2028'!$B$10:$K$36,9,FALSE)</f>
        <v>177.08</v>
      </c>
      <c r="AW19">
        <f>VLOOKUP($O19,'Table 3 UT Solar 2031'!$B$10:$K$36,9,FALSE)</f>
        <v>183.56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10"/>
        <v>0</v>
      </c>
      <c r="BL19">
        <f t="shared" si="7"/>
        <v>2024</v>
      </c>
      <c r="BM19" s="131">
        <f>IFERROR(VLOOKUP($BL19,'Table 3 TransCost D2 '!$B$10:$E$34,4,FALSE),0)</f>
        <v>52.02</v>
      </c>
      <c r="BN19" s="273">
        <f t="shared" si="8"/>
        <v>0</v>
      </c>
    </row>
    <row r="20" spans="2:66">
      <c r="B20" s="16">
        <f t="shared" si="4"/>
        <v>2025</v>
      </c>
      <c r="C20" s="10">
        <f t="shared" si="0"/>
        <v>0</v>
      </c>
      <c r="D20" s="62"/>
      <c r="E20" s="10">
        <f t="shared" ca="1" si="5"/>
        <v>28.877782272236491</v>
      </c>
      <c r="F20" s="51"/>
      <c r="G20" s="15">
        <f t="shared" ca="1" si="9"/>
        <v>28.877782272236491</v>
      </c>
      <c r="H20" s="50"/>
      <c r="I20" s="273"/>
      <c r="J20" s="273"/>
      <c r="M20" s="179"/>
      <c r="O20">
        <f t="shared" si="1"/>
        <v>2025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AB20">
        <f t="shared" si="6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N20">
        <f>VLOOKUP($O20,'Table 3 WY Wind 2021'!$B$10:$J$36,9,FALSE)</f>
        <v>111.85</v>
      </c>
      <c r="AO20">
        <f>VLOOKUP($O20,'Table 3 DJ Wind 2031'!$B$10:$J$36,9,FALSE)</f>
        <v>199</v>
      </c>
      <c r="AP20">
        <f>VLOOKUP($O20,'Table 3 ID Wind 2036'!$B$10:$J$36,9,FALSE)</f>
        <v>202.37</v>
      </c>
      <c r="AQ20">
        <f>VLOOKUP($O20,'Table 3 30 MW Geoth 2029'!$B$10:$J$36,9,FALSE)</f>
        <v>747.5</v>
      </c>
      <c r="AR20">
        <f>VLOOKUP($O20,'Table 3 200 MW (UT N) 2029)'!$B$11:$H$41,7,FALSE)</f>
        <v>127.35</v>
      </c>
      <c r="AS20">
        <f>VLOOKUP($O20,'Table 3 436MW (West M) 2030'!$B$11:$I$41,7,FALSE)</f>
        <v>189.52</v>
      </c>
      <c r="AT20">
        <f>VLOOKUP($O20,'Table 3 477 MW (Wyo) 2033'!$B$11:$I$41,7,FALSE)</f>
        <v>194</v>
      </c>
      <c r="AU20">
        <f>VLOOKUP($O20,'Table 3 200 MW (Wyo) 2033'!$B$11:$I$41,7,FALSE)</f>
        <v>167.33</v>
      </c>
      <c r="AV20">
        <f>VLOOKUP($O20,'Table 3 Yakima Solar 2028'!$B$10:$K$36,9,FALSE)</f>
        <v>181.15</v>
      </c>
      <c r="AW20">
        <f>VLOOKUP($O20,'Table 3 UT Solar 2031'!$B$10:$K$36,9,FALSE)</f>
        <v>187.77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10"/>
        <v>0</v>
      </c>
      <c r="BL20">
        <f t="shared" si="7"/>
        <v>2025</v>
      </c>
      <c r="BM20" s="131">
        <f>IFERROR(VLOOKUP($BL20,'Table 3 TransCost D2 '!$B$10:$E$34,4,FALSE),0)</f>
        <v>53.22</v>
      </c>
      <c r="BN20" s="273">
        <f t="shared" si="8"/>
        <v>0</v>
      </c>
    </row>
    <row r="21" spans="2:66">
      <c r="B21" s="16">
        <f t="shared" si="4"/>
        <v>2026</v>
      </c>
      <c r="C21" s="10">
        <f t="shared" si="0"/>
        <v>0</v>
      </c>
      <c r="D21" s="62"/>
      <c r="E21" s="10">
        <f t="shared" ca="1" si="5"/>
        <v>28.878895072907152</v>
      </c>
      <c r="F21" s="51"/>
      <c r="G21" s="15">
        <f t="shared" ca="1" si="9"/>
        <v>28.878895072907152</v>
      </c>
      <c r="H21" s="50"/>
      <c r="I21" s="273"/>
      <c r="J21" s="273"/>
      <c r="M21" s="179"/>
      <c r="O21">
        <f t="shared" si="1"/>
        <v>2026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AB21">
        <f t="shared" si="6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2"/>
        <v>0</v>
      </c>
      <c r="AN21">
        <f>VLOOKUP($O21,'Table 3 WY Wind 2021'!$B$10:$J$36,9,FALSE)</f>
        <v>114.42</v>
      </c>
      <c r="AO21">
        <f>VLOOKUP($O21,'Table 3 DJ Wind 2031'!$B$10:$J$36,9,FALSE)</f>
        <v>203.59</v>
      </c>
      <c r="AP21">
        <f>VLOOKUP($O21,'Table 3 ID Wind 2036'!$B$10:$J$36,9,FALSE)</f>
        <v>207.03</v>
      </c>
      <c r="AQ21">
        <f>VLOOKUP($O21,'Table 3 30 MW Geoth 2029'!$B$10:$J$36,9,FALSE)</f>
        <v>764.66</v>
      </c>
      <c r="AR21">
        <f>VLOOKUP($O21,'Table 3 200 MW (UT N) 2029)'!$B$11:$H$41,7,FALSE)</f>
        <v>130.27000000000001</v>
      </c>
      <c r="AS21">
        <f>VLOOKUP($O21,'Table 3 436MW (West M) 2030'!$B$11:$I$41,7,FALSE)</f>
        <v>193.9</v>
      </c>
      <c r="AT21">
        <f>VLOOKUP($O21,'Table 3 477 MW (Wyo) 2033'!$B$11:$I$41,7,FALSE)</f>
        <v>198.45</v>
      </c>
      <c r="AU21">
        <f>VLOOKUP($O21,'Table 3 200 MW (Wyo) 2033'!$B$11:$I$41,7,FALSE)</f>
        <v>171.18</v>
      </c>
      <c r="AV21">
        <f>VLOOKUP($O21,'Table 3 Yakima Solar 2028'!$B$10:$K$36,9,FALSE)</f>
        <v>185.33</v>
      </c>
      <c r="AW21">
        <f>VLOOKUP($O21,'Table 3 UT Solar 2031'!$B$10:$K$36,9,FALSE)</f>
        <v>192.08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10"/>
        <v>0</v>
      </c>
      <c r="BL21">
        <f t="shared" si="7"/>
        <v>2026</v>
      </c>
      <c r="BM21" s="131">
        <f>IFERROR(VLOOKUP($BL21,'Table 3 TransCost D2 '!$B$10:$E$34,4,FALSE),0)</f>
        <v>54.44</v>
      </c>
      <c r="BN21" s="273">
        <f t="shared" si="8"/>
        <v>0</v>
      </c>
    </row>
    <row r="22" spans="2:66">
      <c r="B22" s="16">
        <f t="shared" si="4"/>
        <v>2027</v>
      </c>
      <c r="C22" s="10">
        <f t="shared" si="0"/>
        <v>0</v>
      </c>
      <c r="D22" s="62"/>
      <c r="E22" s="10">
        <f t="shared" ca="1" si="5"/>
        <v>29.680891044711853</v>
      </c>
      <c r="F22" s="51"/>
      <c r="G22" s="15">
        <f t="shared" ca="1" si="9"/>
        <v>29.680891044711853</v>
      </c>
      <c r="H22" s="50"/>
      <c r="I22" s="273"/>
      <c r="J22" s="273"/>
      <c r="M22" s="179"/>
      <c r="O22">
        <f t="shared" si="1"/>
        <v>2027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AB22">
        <f t="shared" si="6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si="2"/>
        <v>0</v>
      </c>
      <c r="AK22">
        <f t="shared" si="2"/>
        <v>0</v>
      </c>
      <c r="AN22">
        <f>VLOOKUP($O22,'Table 3 WY Wind 2021'!$B$10:$J$36,9,FALSE)</f>
        <v>117.07</v>
      </c>
      <c r="AO22">
        <f>VLOOKUP($O22,'Table 3 DJ Wind 2031'!$B$10:$J$36,9,FALSE)</f>
        <v>208.27</v>
      </c>
      <c r="AP22">
        <f>VLOOKUP($O22,'Table 3 ID Wind 2036'!$B$10:$J$36,9,FALSE)</f>
        <v>211.79</v>
      </c>
      <c r="AQ22">
        <f>VLOOKUP($O22,'Table 3 30 MW Geoth 2029'!$B$10:$J$36,9,FALSE)</f>
        <v>782.21</v>
      </c>
      <c r="AR22">
        <f>VLOOKUP($O22,'Table 3 200 MW (UT N) 2029)'!$B$11:$H$41,7,FALSE)</f>
        <v>133.28</v>
      </c>
      <c r="AS22">
        <f>VLOOKUP($O22,'Table 3 436MW (West M) 2030'!$B$11:$I$41,7,FALSE)</f>
        <v>198.37</v>
      </c>
      <c r="AT22">
        <f>VLOOKUP($O22,'Table 3 477 MW (Wyo) 2033'!$B$11:$I$41,7,FALSE)</f>
        <v>202.99</v>
      </c>
      <c r="AU22">
        <f>VLOOKUP($O22,'Table 3 200 MW (Wyo) 2033'!$B$11:$I$41,7,FALSE)</f>
        <v>175.13</v>
      </c>
      <c r="AV22">
        <f>VLOOKUP($O22,'Table 3 Yakima Solar 2028'!$B$10:$K$36,9,FALSE)</f>
        <v>189.58</v>
      </c>
      <c r="AW22">
        <f>VLOOKUP($O22,'Table 3 UT Solar 2031'!$B$10:$K$36,9,FALSE)</f>
        <v>196.5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10"/>
        <v>0</v>
      </c>
      <c r="BL22">
        <f t="shared" si="7"/>
        <v>2027</v>
      </c>
      <c r="BM22" s="131">
        <f>IFERROR(VLOOKUP($BL22,'Table 3 TransCost D2 '!$B$10:$E$34,4,FALSE),0)</f>
        <v>55.69</v>
      </c>
      <c r="BN22" s="273">
        <f t="shared" si="8"/>
        <v>0</v>
      </c>
    </row>
    <row r="23" spans="2:66">
      <c r="B23" s="16">
        <f t="shared" si="4"/>
        <v>2028</v>
      </c>
      <c r="C23" s="10">
        <f t="shared" si="0"/>
        <v>0</v>
      </c>
      <c r="D23" s="62"/>
      <c r="E23" s="10">
        <f t="shared" ca="1" si="5"/>
        <v>34.989628737934872</v>
      </c>
      <c r="F23" s="51"/>
      <c r="G23" s="15">
        <f t="shared" ca="1" si="9"/>
        <v>34.989628737934872</v>
      </c>
      <c r="H23" s="50"/>
      <c r="I23" s="273"/>
      <c r="J23" s="273"/>
      <c r="M23" s="179"/>
      <c r="O23">
        <f t="shared" si="1"/>
        <v>2028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AB23">
        <f t="shared" si="6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2"/>
        <v>0</v>
      </c>
      <c r="AH23">
        <f t="shared" si="2"/>
        <v>0</v>
      </c>
      <c r="AI23">
        <f t="shared" si="2"/>
        <v>0</v>
      </c>
      <c r="AJ23">
        <f t="shared" si="2"/>
        <v>0</v>
      </c>
      <c r="AK23">
        <f t="shared" si="2"/>
        <v>0</v>
      </c>
      <c r="AN23">
        <f>VLOOKUP($O23,'Table 3 WY Wind 2021'!$B$10:$J$36,9,FALSE)</f>
        <v>119.77</v>
      </c>
      <c r="AO23">
        <f>VLOOKUP($O23,'Table 3 DJ Wind 2031'!$B$10:$J$36,9,FALSE)</f>
        <v>213.07</v>
      </c>
      <c r="AP23">
        <f>VLOOKUP($O23,'Table 3 ID Wind 2036'!$B$10:$J$36,9,FALSE)</f>
        <v>216.67</v>
      </c>
      <c r="AQ23">
        <f>VLOOKUP($O23,'Table 3 30 MW Geoth 2029'!$B$10:$J$36,9,FALSE)</f>
        <v>800.24</v>
      </c>
      <c r="AR23">
        <f>VLOOKUP($O23,'Table 3 200 MW (UT N) 2029)'!$B$11:$H$41,7,FALSE)</f>
        <v>136.33000000000001</v>
      </c>
      <c r="AS23">
        <f>VLOOKUP($O23,'Table 3 436MW (West M) 2030'!$B$11:$I$41,7,FALSE)</f>
        <v>202.94</v>
      </c>
      <c r="AT23">
        <f>VLOOKUP($O23,'Table 3 477 MW (Wyo) 2033'!$B$11:$I$41,7,FALSE)</f>
        <v>207.69</v>
      </c>
      <c r="AU23">
        <f>VLOOKUP($O23,'Table 3 200 MW (Wyo) 2033'!$B$11:$I$41,7,FALSE)</f>
        <v>179.15</v>
      </c>
      <c r="AV23">
        <f>VLOOKUP($O23,'Table 3 Yakima Solar 2028'!$B$10:$K$36,9,FALSE)</f>
        <v>193.94</v>
      </c>
      <c r="AW23">
        <f>VLOOKUP($O23,'Table 3 UT Solar 2031'!$B$10:$K$36,9,FALSE)</f>
        <v>201.02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10"/>
        <v>0</v>
      </c>
      <c r="BL23">
        <f t="shared" si="7"/>
        <v>2028</v>
      </c>
      <c r="BM23" s="131">
        <f>IFERROR(VLOOKUP($BL23,'Table 3 TransCost D2 '!$B$10:$E$34,4,FALSE),0)</f>
        <v>56.97</v>
      </c>
      <c r="BN23" s="273">
        <f t="shared" si="8"/>
        <v>0</v>
      </c>
    </row>
    <row r="24" spans="2:66">
      <c r="B24" s="16">
        <f t="shared" si="4"/>
        <v>2029</v>
      </c>
      <c r="C24" s="10">
        <f t="shared" si="0"/>
        <v>139.47999999999999</v>
      </c>
      <c r="D24" s="62"/>
      <c r="E24" s="10">
        <f t="shared" ca="1" si="5"/>
        <v>37.225057065213342</v>
      </c>
      <c r="F24" s="51"/>
      <c r="G24" s="15">
        <f t="shared" ca="1" si="9"/>
        <v>55.957262276064824</v>
      </c>
      <c r="H24" s="50"/>
      <c r="I24" s="273"/>
      <c r="J24" s="273"/>
      <c r="M24" s="179"/>
      <c r="O24">
        <f t="shared" si="1"/>
        <v>2029</v>
      </c>
      <c r="P24">
        <v>0</v>
      </c>
      <c r="Q24">
        <v>0</v>
      </c>
      <c r="R24">
        <v>0</v>
      </c>
      <c r="S24">
        <v>0</v>
      </c>
      <c r="T24">
        <v>10</v>
      </c>
      <c r="U24">
        <v>0</v>
      </c>
      <c r="V24">
        <v>0</v>
      </c>
      <c r="W24">
        <v>0</v>
      </c>
      <c r="X24">
        <v>0</v>
      </c>
      <c r="Y24">
        <v>0</v>
      </c>
      <c r="AB24">
        <f t="shared" si="6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10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K24">
        <f t="shared" si="2"/>
        <v>0</v>
      </c>
      <c r="AN24">
        <f>VLOOKUP($O24,'Table 3 WY Wind 2021'!$B$10:$J$36,9,FALSE)</f>
        <v>122.54</v>
      </c>
      <c r="AO24">
        <f>VLOOKUP($O24,'Table 3 DJ Wind 2031'!$B$10:$J$36,9,FALSE)</f>
        <v>217.97</v>
      </c>
      <c r="AP24">
        <f>VLOOKUP($O24,'Table 3 ID Wind 2036'!$B$10:$J$36,9,FALSE)</f>
        <v>221.65</v>
      </c>
      <c r="AQ24">
        <f>VLOOKUP($O24,'Table 3 30 MW Geoth 2029'!$B$10:$J$36,9,FALSE)</f>
        <v>818.66</v>
      </c>
      <c r="AR24">
        <f>VLOOKUP($O24,'Table 3 200 MW (UT N) 2029)'!$B$11:$H$41,7,FALSE)</f>
        <v>139.47999999999999</v>
      </c>
      <c r="AS24">
        <f>VLOOKUP($O24,'Table 3 436MW (West M) 2030'!$B$11:$I$41,7,FALSE)</f>
        <v>207.61</v>
      </c>
      <c r="AT24">
        <f>VLOOKUP($O24,'Table 3 477 MW (Wyo) 2033'!$B$11:$I$41,7,FALSE)</f>
        <v>212.5</v>
      </c>
      <c r="AU24">
        <f>VLOOKUP($O24,'Table 3 200 MW (Wyo) 2033'!$B$11:$I$41,7,FALSE)</f>
        <v>183.29</v>
      </c>
      <c r="AV24">
        <f>VLOOKUP($O24,'Table 3 Yakima Solar 2028'!$B$10:$K$36,9,FALSE)</f>
        <v>198.39</v>
      </c>
      <c r="AW24">
        <f>VLOOKUP($O24,'Table 3 UT Solar 2031'!$B$10:$K$36,9,FALSE)</f>
        <v>205.65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1.3948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10"/>
        <v>1.3948</v>
      </c>
      <c r="BL24">
        <f t="shared" si="7"/>
        <v>2029</v>
      </c>
      <c r="BM24" s="131">
        <f>IFERROR(VLOOKUP($BL24,'Table 3 TransCost D2 '!$B$10:$E$34,4,FALSE),0)</f>
        <v>58.28</v>
      </c>
      <c r="BN24" s="273">
        <f t="shared" si="8"/>
        <v>0</v>
      </c>
    </row>
    <row r="25" spans="2:66">
      <c r="B25" s="16">
        <f t="shared" si="4"/>
        <v>2030</v>
      </c>
      <c r="C25" s="10">
        <f t="shared" si="0"/>
        <v>142.66999999999999</v>
      </c>
      <c r="D25" s="62"/>
      <c r="E25" s="10">
        <f t="shared" ca="1" si="5"/>
        <v>37.743641301754408</v>
      </c>
      <c r="F25" s="51"/>
      <c r="G25" s="15">
        <f t="shared" ca="1" si="9"/>
        <v>56.904264455125336</v>
      </c>
      <c r="H25" s="50"/>
      <c r="I25" s="273"/>
      <c r="J25" s="273"/>
      <c r="M25" s="179"/>
      <c r="O25">
        <f t="shared" si="1"/>
        <v>2030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AB25">
        <f t="shared" si="6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N25">
        <f>VLOOKUP($O25,'Table 3 WY Wind 2021'!$B$10:$J$36,9,FALSE)</f>
        <v>125.35</v>
      </c>
      <c r="AO25">
        <f>VLOOKUP($O25,'Table 3 DJ Wind 2031'!$B$10:$J$36,9,FALSE)</f>
        <v>222.99</v>
      </c>
      <c r="AP25">
        <f>VLOOKUP($O25,'Table 3 ID Wind 2036'!$B$10:$J$36,9,FALSE)</f>
        <v>226.75</v>
      </c>
      <c r="AQ25">
        <f>VLOOKUP($O25,'Table 3 30 MW Geoth 2029'!$B$10:$J$36,9,FALSE)</f>
        <v>837.47</v>
      </c>
      <c r="AR25">
        <f>VLOOKUP($O25,'Table 3 200 MW (UT N) 2029)'!$B$11:$H$41,7,FALSE)</f>
        <v>142.66999999999999</v>
      </c>
      <c r="AS25">
        <f>VLOOKUP($O25,'Table 3 436MW (West M) 2030'!$B$11:$I$41,7,FALSE)</f>
        <v>212.38</v>
      </c>
      <c r="AT25">
        <f>VLOOKUP($O25,'Table 3 477 MW (Wyo) 2033'!$B$11:$I$41,7,FALSE)</f>
        <v>217.4</v>
      </c>
      <c r="AU25">
        <f>VLOOKUP($O25,'Table 3 200 MW (Wyo) 2033'!$B$11:$I$41,7,FALSE)</f>
        <v>187.5</v>
      </c>
      <c r="AV25">
        <f>VLOOKUP($O25,'Table 3 Yakima Solar 2028'!$B$10:$K$36,9,FALSE)</f>
        <v>202.96</v>
      </c>
      <c r="AW25">
        <f>VLOOKUP($O25,'Table 3 UT Solar 2031'!$B$10:$K$36,9,FALSE)</f>
        <v>210.38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1.4266999999999999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10"/>
        <v>1.4266999999999999</v>
      </c>
      <c r="BL25">
        <f t="shared" si="7"/>
        <v>2030</v>
      </c>
      <c r="BM25" s="131">
        <f>IFERROR(VLOOKUP($BL25,'Table 3 TransCost D2 '!$B$10:$E$34,4,FALSE),0)</f>
        <v>59.62</v>
      </c>
      <c r="BN25" s="273">
        <f t="shared" si="8"/>
        <v>0</v>
      </c>
    </row>
    <row r="26" spans="2:66">
      <c r="B26" s="16">
        <f t="shared" si="4"/>
        <v>2031</v>
      </c>
      <c r="C26" s="10">
        <f t="shared" si="0"/>
        <v>145.97</v>
      </c>
      <c r="D26" s="62"/>
      <c r="E26" s="10">
        <f t="shared" ca="1" si="5"/>
        <v>39.456955197043648</v>
      </c>
      <c r="F26" s="51"/>
      <c r="G26" s="15">
        <f t="shared" ca="1" si="9"/>
        <v>59.06076932543472</v>
      </c>
      <c r="H26" s="50"/>
      <c r="I26" s="273"/>
      <c r="J26" s="273"/>
      <c r="M26" s="179"/>
      <c r="O26">
        <f t="shared" si="1"/>
        <v>2031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AB26">
        <f t="shared" si="6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N26">
        <f>VLOOKUP($O26,'Table 3 WY Wind 2021'!$B$10:$J$36,9,FALSE)</f>
        <v>128.22</v>
      </c>
      <c r="AO26">
        <f>VLOOKUP($O26,'Table 3 DJ Wind 2031'!$B$10:$J$36,9,FALSE)</f>
        <v>228.12</v>
      </c>
      <c r="AP26">
        <f>VLOOKUP($O26,'Table 3 ID Wind 2036'!$B$10:$J$36,9,FALSE)</f>
        <v>231.96</v>
      </c>
      <c r="AQ26">
        <f>VLOOKUP($O26,'Table 3 30 MW Geoth 2029'!$B$10:$J$36,9,FALSE)</f>
        <v>856.76</v>
      </c>
      <c r="AR26">
        <f>VLOOKUP($O26,'Table 3 200 MW (UT N) 2029)'!$B$11:$H$41,7,FALSE)</f>
        <v>145.97</v>
      </c>
      <c r="AS26">
        <f>VLOOKUP($O26,'Table 3 436MW (West M) 2030'!$B$11:$I$41,7,FALSE)</f>
        <v>217.25</v>
      </c>
      <c r="AT26">
        <f>VLOOKUP($O26,'Table 3 477 MW (Wyo) 2033'!$B$11:$I$41,7,FALSE)</f>
        <v>222.41</v>
      </c>
      <c r="AU26">
        <f>VLOOKUP($O26,'Table 3 200 MW (Wyo) 2033'!$B$11:$I$41,7,FALSE)</f>
        <v>191.83</v>
      </c>
      <c r="AV26">
        <f>VLOOKUP($O26,'Table 3 Yakima Solar 2028'!$B$10:$K$36,9,FALSE)</f>
        <v>207.64</v>
      </c>
      <c r="AW26">
        <f>VLOOKUP($O26,'Table 3 UT Solar 2031'!$B$10:$K$36,9,FALSE)</f>
        <v>215.21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1.4597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10"/>
        <v>1.4597</v>
      </c>
      <c r="BL26">
        <f t="shared" si="7"/>
        <v>2031</v>
      </c>
      <c r="BM26" s="131">
        <f>IFERROR(VLOOKUP($BL26,'Table 3 TransCost D2 '!$B$10:$E$34,4,FALSE),0)</f>
        <v>60.99</v>
      </c>
      <c r="BN26" s="273">
        <f t="shared" si="8"/>
        <v>0</v>
      </c>
    </row>
    <row r="27" spans="2:66">
      <c r="B27" s="16">
        <f t="shared" si="4"/>
        <v>2032</v>
      </c>
      <c r="C27" s="10">
        <f t="shared" si="0"/>
        <v>149.16999999999999</v>
      </c>
      <c r="D27" s="62"/>
      <c r="E27" s="10">
        <f t="shared" ca="1" si="5"/>
        <v>41.223591659446988</v>
      </c>
      <c r="F27" s="51"/>
      <c r="G27" s="15">
        <f t="shared" ca="1" si="9"/>
        <v>61.202430189394498</v>
      </c>
      <c r="H27" s="50"/>
      <c r="I27" s="273"/>
      <c r="J27" s="273"/>
      <c r="M27" s="179"/>
      <c r="O27">
        <f t="shared" si="1"/>
        <v>2032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AB27">
        <f t="shared" si="6"/>
        <v>0</v>
      </c>
      <c r="AC27">
        <f t="shared" si="2"/>
        <v>0</v>
      </c>
      <c r="AD27">
        <f t="shared" si="2"/>
        <v>0</v>
      </c>
      <c r="AE27">
        <f t="shared" si="2"/>
        <v>0</v>
      </c>
      <c r="AF27">
        <f t="shared" si="2"/>
        <v>0</v>
      </c>
      <c r="AG27">
        <f t="shared" si="2"/>
        <v>0</v>
      </c>
      <c r="AH27">
        <f t="shared" si="2"/>
        <v>0</v>
      </c>
      <c r="AI27">
        <f t="shared" si="2"/>
        <v>0</v>
      </c>
      <c r="AJ27">
        <f t="shared" si="2"/>
        <v>0</v>
      </c>
      <c r="AK27">
        <f t="shared" si="2"/>
        <v>0</v>
      </c>
      <c r="AN27">
        <f>VLOOKUP($O27,'Table 3 WY Wind 2021'!$B$10:$J$36,9,FALSE)</f>
        <v>131.04</v>
      </c>
      <c r="AO27">
        <f>VLOOKUP($O27,'Table 3 DJ Wind 2031'!$B$10:$J$36,9,FALSE)</f>
        <v>233.13</v>
      </c>
      <c r="AP27">
        <f>VLOOKUP($O27,'Table 3 ID Wind 2036'!$B$10:$J$36,9,FALSE)</f>
        <v>237.07</v>
      </c>
      <c r="AQ27">
        <f>VLOOKUP($O27,'Table 3 30 MW Geoth 2029'!$B$10:$J$36,9,FALSE)</f>
        <v>875.58</v>
      </c>
      <c r="AR27">
        <f>VLOOKUP($O27,'Table 3 200 MW (UT N) 2029)'!$B$11:$H$41,7,FALSE)</f>
        <v>149.16999999999999</v>
      </c>
      <c r="AS27">
        <f>VLOOKUP($O27,'Table 3 436MW (West M) 2030'!$B$11:$I$41,7,FALSE)</f>
        <v>222.02</v>
      </c>
      <c r="AT27">
        <f>VLOOKUP($O27,'Table 3 477 MW (Wyo) 2033'!$B$11:$I$41,7,FALSE)</f>
        <v>227.31</v>
      </c>
      <c r="AU27">
        <f>VLOOKUP($O27,'Table 3 200 MW (Wyo) 2033'!$B$11:$I$41,7,FALSE)</f>
        <v>196.04</v>
      </c>
      <c r="AV27">
        <f>VLOOKUP($O27,'Table 3 Yakima Solar 2028'!$B$10:$K$36,9,FALSE)</f>
        <v>212.21</v>
      </c>
      <c r="AW27">
        <f>VLOOKUP($O27,'Table 3 UT Solar 2031'!$B$10:$K$36,9,FALSE)</f>
        <v>219.93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1.4916999999999998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10"/>
        <v>1.4916999999999998</v>
      </c>
      <c r="BL27">
        <f t="shared" si="7"/>
        <v>2032</v>
      </c>
      <c r="BM27" s="131">
        <f>IFERROR(VLOOKUP($BL27,'Table 3 TransCost D2 '!$B$10:$E$34,4,FALSE),0)</f>
        <v>62.330000000000005</v>
      </c>
      <c r="BN27" s="273">
        <f t="shared" si="8"/>
        <v>0</v>
      </c>
    </row>
    <row r="28" spans="2:66">
      <c r="B28" s="16">
        <f t="shared" si="4"/>
        <v>2033</v>
      </c>
      <c r="C28" s="10">
        <f t="shared" si="0"/>
        <v>152.47</v>
      </c>
      <c r="D28" s="62"/>
      <c r="E28" s="10">
        <f t="shared" ca="1" si="5"/>
        <v>41.419230289536713</v>
      </c>
      <c r="F28" s="51"/>
      <c r="G28" s="15">
        <f t="shared" ca="1" si="9"/>
        <v>61.895996338422023</v>
      </c>
      <c r="H28" s="50"/>
      <c r="I28" s="273"/>
      <c r="J28" s="273"/>
      <c r="M28" s="179"/>
      <c r="O28">
        <f t="shared" si="1"/>
        <v>2033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AB28">
        <f t="shared" si="6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N28">
        <f>VLOOKUP($O28,'Table 3 WY Wind 2021'!$B$10:$J$36,9,FALSE)</f>
        <v>133.91</v>
      </c>
      <c r="AO28">
        <f>VLOOKUP($O28,'Table 3 DJ Wind 2031'!$B$10:$J$36,9,FALSE)</f>
        <v>238.26</v>
      </c>
      <c r="AP28">
        <f>VLOOKUP($O28,'Table 3 ID Wind 2036'!$B$10:$J$36,9,FALSE)</f>
        <v>242.28</v>
      </c>
      <c r="AQ28">
        <f>VLOOKUP($O28,'Table 3 30 MW Geoth 2029'!$B$10:$J$36,9,FALSE)</f>
        <v>894.87</v>
      </c>
      <c r="AR28">
        <f>VLOOKUP($O28,'Table 3 200 MW (UT N) 2029)'!$B$11:$H$41,7,FALSE)</f>
        <v>152.47</v>
      </c>
      <c r="AS28">
        <f>VLOOKUP($O28,'Table 3 436MW (West M) 2030'!$B$11:$I$41,7,FALSE)</f>
        <v>226.89</v>
      </c>
      <c r="AT28">
        <f>VLOOKUP($O28,'Table 3 477 MW (Wyo) 2033'!$B$11:$I$41,7,FALSE)</f>
        <v>232.32</v>
      </c>
      <c r="AU28">
        <f>VLOOKUP($O28,'Table 3 200 MW (Wyo) 2033'!$B$11:$I$41,7,FALSE)</f>
        <v>200.37</v>
      </c>
      <c r="AV28">
        <f>VLOOKUP($O28,'Table 3 Yakima Solar 2028'!$B$10:$K$36,9,FALSE)</f>
        <v>216.89</v>
      </c>
      <c r="AW28">
        <f>VLOOKUP($O28,'Table 3 UT Solar 2031'!$B$10:$K$36,9,FALSE)</f>
        <v>224.76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1.5246999999999999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10"/>
        <v>1.5246999999999999</v>
      </c>
      <c r="BL28">
        <f t="shared" si="7"/>
        <v>2033</v>
      </c>
      <c r="BM28" s="131">
        <f>IFERROR(VLOOKUP($BL28,'Table 3 TransCost D2 '!$B$10:$E$34,4,FALSE),0)</f>
        <v>63.70000000000001</v>
      </c>
      <c r="BN28" s="273">
        <f t="shared" si="8"/>
        <v>0</v>
      </c>
    </row>
    <row r="29" spans="2:66">
      <c r="B29" s="16">
        <f t="shared" si="4"/>
        <v>2034</v>
      </c>
      <c r="C29" s="10">
        <f t="shared" si="0"/>
        <v>155.96</v>
      </c>
      <c r="D29" s="62"/>
      <c r="E29" s="10">
        <f t="shared" ca="1" si="5"/>
        <v>44.034066381088721</v>
      </c>
      <c r="F29" s="51"/>
      <c r="G29" s="15">
        <f t="shared" ca="1" si="9"/>
        <v>64.979540461131705</v>
      </c>
      <c r="H29" s="50"/>
      <c r="I29" s="273"/>
      <c r="J29" s="273"/>
      <c r="M29" s="179"/>
      <c r="O29">
        <f t="shared" si="1"/>
        <v>2034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AB29">
        <f t="shared" si="6"/>
        <v>0</v>
      </c>
      <c r="AC29">
        <f t="shared" si="2"/>
        <v>0</v>
      </c>
      <c r="AD29">
        <f t="shared" si="2"/>
        <v>0</v>
      </c>
      <c r="AE29">
        <f t="shared" si="2"/>
        <v>0</v>
      </c>
      <c r="AF29">
        <f t="shared" si="2"/>
        <v>0</v>
      </c>
      <c r="AG29">
        <f t="shared" si="2"/>
        <v>0</v>
      </c>
      <c r="AH29">
        <f t="shared" si="2"/>
        <v>0</v>
      </c>
      <c r="AI29">
        <f t="shared" si="2"/>
        <v>0</v>
      </c>
      <c r="AJ29">
        <f t="shared" si="2"/>
        <v>0</v>
      </c>
      <c r="AK29">
        <f t="shared" si="2"/>
        <v>0</v>
      </c>
      <c r="AN29">
        <f>VLOOKUP($O29,'Table 3 WY Wind 2021'!$B$10:$J$36,9,FALSE)</f>
        <v>136.96</v>
      </c>
      <c r="AO29">
        <f>VLOOKUP($O29,'Table 3 DJ Wind 2031'!$B$10:$J$36,9,FALSE)</f>
        <v>243.72</v>
      </c>
      <c r="AP29">
        <f>VLOOKUP($O29,'Table 3 ID Wind 2036'!$B$10:$J$36,9,FALSE)</f>
        <v>247.85</v>
      </c>
      <c r="AQ29">
        <f>VLOOKUP($O29,'Table 3 30 MW Geoth 2029'!$B$10:$J$36,9,FALSE)</f>
        <v>915.42</v>
      </c>
      <c r="AR29">
        <f>VLOOKUP($O29,'Table 3 200 MW (UT N) 2029)'!$B$11:$H$41,7,FALSE)</f>
        <v>155.96</v>
      </c>
      <c r="AS29">
        <f>VLOOKUP($O29,'Table 3 436MW (West M) 2030'!$B$11:$I$41,7,FALSE)</f>
        <v>232.12</v>
      </c>
      <c r="AT29">
        <f>VLOOKUP($O29,'Table 3 477 MW (Wyo) 2033'!$B$11:$I$41,7,FALSE)</f>
        <v>237.63</v>
      </c>
      <c r="AU29">
        <f>VLOOKUP($O29,'Table 3 200 MW (Wyo) 2033'!$B$11:$I$41,7,FALSE)</f>
        <v>204.96</v>
      </c>
      <c r="AV29">
        <f>VLOOKUP($O29,'Table 3 Yakima Solar 2028'!$B$10:$K$36,9,FALSE)</f>
        <v>221.88</v>
      </c>
      <c r="AW29">
        <f>VLOOKUP($O29,'Table 3 UT Solar 2031'!$B$10:$K$36,9,FALSE)</f>
        <v>229.93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1.5596000000000001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si="10"/>
        <v>1.5596000000000001</v>
      </c>
      <c r="BL29">
        <f t="shared" si="7"/>
        <v>2034</v>
      </c>
      <c r="BM29" s="131">
        <f>IFERROR(VLOOKUP($BL29,'Table 3 TransCost D2 '!$B$10:$E$34,4,FALSE),0)</f>
        <v>65.17</v>
      </c>
      <c r="BN29" s="273">
        <f t="shared" si="8"/>
        <v>0</v>
      </c>
    </row>
    <row r="30" spans="2:66">
      <c r="B30" s="16">
        <f t="shared" si="4"/>
        <v>2035</v>
      </c>
      <c r="C30" s="10">
        <f t="shared" si="0"/>
        <v>159.55000000000001</v>
      </c>
      <c r="D30" s="62"/>
      <c r="E30" s="10">
        <f t="shared" ca="1" si="5"/>
        <v>45.455155664059404</v>
      </c>
      <c r="F30" s="51"/>
      <c r="G30" s="15">
        <f t="shared" ca="1" si="9"/>
        <v>66.882767804806122</v>
      </c>
      <c r="H30" s="50"/>
      <c r="I30" s="273"/>
      <c r="J30" s="273"/>
      <c r="M30" s="179"/>
      <c r="O30">
        <f t="shared" si="1"/>
        <v>2035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AB30">
        <f t="shared" si="6"/>
        <v>0</v>
      </c>
      <c r="AC30">
        <f t="shared" si="2"/>
        <v>0</v>
      </c>
      <c r="AD30">
        <f t="shared" si="2"/>
        <v>0</v>
      </c>
      <c r="AE30">
        <f t="shared" si="2"/>
        <v>0</v>
      </c>
      <c r="AF30">
        <f t="shared" si="2"/>
        <v>0</v>
      </c>
      <c r="AG30">
        <f t="shared" si="2"/>
        <v>0</v>
      </c>
      <c r="AH30">
        <f t="shared" si="2"/>
        <v>0</v>
      </c>
      <c r="AI30">
        <f t="shared" si="2"/>
        <v>0</v>
      </c>
      <c r="AJ30">
        <f t="shared" si="2"/>
        <v>0</v>
      </c>
      <c r="AK30">
        <f t="shared" si="2"/>
        <v>0</v>
      </c>
      <c r="AN30">
        <f>VLOOKUP($O30,'Table 3 WY Wind 2021'!$B$10:$J$36,9,FALSE)</f>
        <v>140.1</v>
      </c>
      <c r="AO30">
        <f>VLOOKUP($O30,'Table 3 DJ Wind 2031'!$B$10:$J$36,9,FALSE)</f>
        <v>249.32</v>
      </c>
      <c r="AP30">
        <f>VLOOKUP($O30,'Table 3 ID Wind 2036'!$B$10:$J$36,9,FALSE)</f>
        <v>253.55</v>
      </c>
      <c r="AQ30">
        <f>VLOOKUP($O30,'Table 3 30 MW Geoth 2029'!$B$10:$J$36,9,FALSE)</f>
        <v>936.45</v>
      </c>
      <c r="AR30">
        <f>VLOOKUP($O30,'Table 3 200 MW (UT N) 2029)'!$B$11:$H$41,7,FALSE)</f>
        <v>159.55000000000001</v>
      </c>
      <c r="AS30">
        <f>VLOOKUP($O30,'Table 3 436MW (West M) 2030'!$B$11:$I$41,7,FALSE)</f>
        <v>237.47</v>
      </c>
      <c r="AT30">
        <f>VLOOKUP($O30,'Table 3 477 MW (Wyo) 2033'!$B$11:$I$41,7,FALSE)</f>
        <v>243.13</v>
      </c>
      <c r="AU30">
        <f>VLOOKUP($O30,'Table 3 200 MW (Wyo) 2033'!$B$11:$I$41,7,FALSE)</f>
        <v>209.68</v>
      </c>
      <c r="AV30">
        <f>VLOOKUP($O30,'Table 3 Yakima Solar 2028'!$B$10:$K$36,9,FALSE)</f>
        <v>226.98</v>
      </c>
      <c r="AW30">
        <f>VLOOKUP($O30,'Table 3 UT Solar 2031'!$B$10:$K$36,9,FALSE)</f>
        <v>235.24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1.5954999999999999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0</v>
      </c>
      <c r="BJ30">
        <f t="shared" si="10"/>
        <v>1.5954999999999999</v>
      </c>
      <c r="BL30">
        <f t="shared" si="7"/>
        <v>2035</v>
      </c>
      <c r="BM30" s="131">
        <f>IFERROR(VLOOKUP($BL30,'Table 3 TransCost D2 '!$B$10:$E$34,4,FALSE),0)</f>
        <v>66.67</v>
      </c>
      <c r="BN30" s="273">
        <f t="shared" si="8"/>
        <v>0</v>
      </c>
    </row>
    <row r="31" spans="2:66">
      <c r="B31" s="16">
        <f t="shared" si="4"/>
        <v>2036</v>
      </c>
      <c r="C31" s="10">
        <f t="shared" si="0"/>
        <v>163.22999999999999</v>
      </c>
      <c r="D31" s="62"/>
      <c r="E31" s="10">
        <f t="shared" ca="1" si="5"/>
        <v>47.518093648909975</v>
      </c>
      <c r="F31" s="51"/>
      <c r="G31" s="15">
        <f t="shared" ca="1" si="9"/>
        <v>69.380035146820617</v>
      </c>
      <c r="H31" s="50"/>
      <c r="I31" s="273"/>
      <c r="J31" s="273"/>
      <c r="M31" s="179"/>
      <c r="O31">
        <f t="shared" si="1"/>
        <v>2036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AB31">
        <f t="shared" si="6"/>
        <v>0</v>
      </c>
      <c r="AC31">
        <f t="shared" si="2"/>
        <v>0</v>
      </c>
      <c r="AD31">
        <f t="shared" si="2"/>
        <v>0</v>
      </c>
      <c r="AE31">
        <f t="shared" si="2"/>
        <v>0</v>
      </c>
      <c r="AF31">
        <f t="shared" si="2"/>
        <v>0</v>
      </c>
      <c r="AG31">
        <f t="shared" si="2"/>
        <v>0</v>
      </c>
      <c r="AH31">
        <f t="shared" si="2"/>
        <v>0</v>
      </c>
      <c r="AI31">
        <f t="shared" si="2"/>
        <v>0</v>
      </c>
      <c r="AJ31">
        <f t="shared" si="2"/>
        <v>0</v>
      </c>
      <c r="AK31">
        <f t="shared" si="2"/>
        <v>0</v>
      </c>
      <c r="AN31">
        <f>VLOOKUP($O31,'Table 3 WY Wind 2021'!$B$10:$J$36,9,FALSE)</f>
        <v>143.29</v>
      </c>
      <c r="AO31">
        <f>VLOOKUP($O31,'Table 3 DJ Wind 2031'!$B$10:$J$36,9,FALSE)</f>
        <v>255.03</v>
      </c>
      <c r="AP31">
        <f>VLOOKUP($O31,'Table 3 ID Wind 2036'!$B$10:$J$36,9,FALSE)</f>
        <v>259.38</v>
      </c>
      <c r="AQ31">
        <f>VLOOKUP($O31,'Table 3 30 MW Geoth 2029'!$B$10:$J$36,9,FALSE)</f>
        <v>957.96</v>
      </c>
      <c r="AR31">
        <f>VLOOKUP($O31,'Table 3 200 MW (UT N) 2029)'!$B$11:$H$41,7,FALSE)</f>
        <v>163.22999999999999</v>
      </c>
      <c r="AS31">
        <f>VLOOKUP($O31,'Table 3 436MW (West M) 2030'!$B$11:$I$41,7,FALSE)</f>
        <v>242.92</v>
      </c>
      <c r="AT31">
        <f>VLOOKUP($O31,'Table 3 477 MW (Wyo) 2033'!$B$11:$I$41,7,FALSE)</f>
        <v>248.73</v>
      </c>
      <c r="AU31">
        <f>VLOOKUP($O31,'Table 3 200 MW (Wyo) 2033'!$B$11:$I$41,7,FALSE)</f>
        <v>214.52</v>
      </c>
      <c r="AV31">
        <f>VLOOKUP($O31,'Table 3 Yakima Solar 2028'!$B$10:$K$36,9,FALSE)</f>
        <v>232.21</v>
      </c>
      <c r="AW31">
        <f>VLOOKUP($O31,'Table 3 UT Solar 2031'!$B$10:$K$36,9,FALSE)</f>
        <v>240.63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1.6322999999999999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0</v>
      </c>
      <c r="BJ31">
        <f t="shared" si="10"/>
        <v>1.6322999999999999</v>
      </c>
      <c r="BL31">
        <f t="shared" si="7"/>
        <v>2036</v>
      </c>
      <c r="BM31" s="131">
        <f>IFERROR(VLOOKUP($BL31,'Table 3 TransCost D2 '!$B$10:$E$34,4,FALSE),0)</f>
        <v>68.2</v>
      </c>
      <c r="BN31" s="273">
        <f t="shared" si="8"/>
        <v>0</v>
      </c>
    </row>
    <row r="32" spans="2:66">
      <c r="B32" s="16">
        <f t="shared" si="4"/>
        <v>2037</v>
      </c>
      <c r="C32" s="10">
        <f t="shared" si="0"/>
        <v>166.82</v>
      </c>
      <c r="D32" s="62"/>
      <c r="E32" s="10">
        <f t="shared" ca="1" si="5"/>
        <v>48.585305056518123</v>
      </c>
      <c r="F32" s="51"/>
      <c r="G32" s="15">
        <f t="shared" ca="1" si="9"/>
        <v>70.989280345263751</v>
      </c>
      <c r="H32" s="50"/>
      <c r="I32" s="273"/>
      <c r="J32" s="273"/>
      <c r="M32" s="179"/>
      <c r="O32">
        <f t="shared" si="1"/>
        <v>2037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AB32">
        <f t="shared" si="6"/>
        <v>0</v>
      </c>
      <c r="AC32">
        <f t="shared" si="2"/>
        <v>0</v>
      </c>
      <c r="AD32">
        <f t="shared" si="2"/>
        <v>0</v>
      </c>
      <c r="AE32">
        <f t="shared" si="2"/>
        <v>0</v>
      </c>
      <c r="AF32">
        <f t="shared" si="2"/>
        <v>0</v>
      </c>
      <c r="AG32">
        <f t="shared" si="2"/>
        <v>0</v>
      </c>
      <c r="AH32">
        <f t="shared" si="2"/>
        <v>0</v>
      </c>
      <c r="AI32">
        <f t="shared" si="2"/>
        <v>0</v>
      </c>
      <c r="AJ32">
        <f t="shared" si="2"/>
        <v>0</v>
      </c>
      <c r="AK32">
        <f t="shared" si="2"/>
        <v>0</v>
      </c>
      <c r="AN32">
        <f>VLOOKUP($O32,'Table 3 WY Wind 2021'!$B$10:$J$36,9,FALSE)</f>
        <v>146.44</v>
      </c>
      <c r="AO32">
        <f>VLOOKUP($O32,'Table 3 DJ Wind 2031'!$B$10:$J$36,9,FALSE)</f>
        <v>260.63</v>
      </c>
      <c r="AP32">
        <f>VLOOKUP($O32,'Table 3 ID Wind 2036'!$B$10:$J$36,9,FALSE)</f>
        <v>265.08</v>
      </c>
      <c r="AQ32">
        <f>VLOOKUP($O32,'Table 3 30 MW Geoth 2029'!$B$10:$J$36,9,FALSE)</f>
        <v>979.07</v>
      </c>
      <c r="AR32">
        <f>VLOOKUP($O32,'Table 3 200 MW (UT N) 2029)'!$B$11:$H$41,7,FALSE)</f>
        <v>166.82</v>
      </c>
      <c r="AS32">
        <f>VLOOKUP($O32,'Table 3 436MW (West M) 2030'!$B$11:$I$41,7,FALSE)</f>
        <v>248.27</v>
      </c>
      <c r="AT32">
        <f>VLOOKUP($O32,'Table 3 477 MW (Wyo) 2033'!$B$11:$I$41,7,FALSE)</f>
        <v>254.22</v>
      </c>
      <c r="AU32">
        <f>VLOOKUP($O32,'Table 3 200 MW (Wyo) 2033'!$B$11:$I$41,7,FALSE)</f>
        <v>219.24</v>
      </c>
      <c r="AV32">
        <f>VLOOKUP($O32,'Table 3 Yakima Solar 2028'!$B$10:$K$36,9,FALSE)</f>
        <v>237.33</v>
      </c>
      <c r="AW32">
        <f>VLOOKUP($O32,'Table 3 UT Solar 2031'!$B$10:$K$36,9,FALSE)</f>
        <v>245.94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1.6681999999999999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0</v>
      </c>
      <c r="BJ32" s="265">
        <f t="shared" si="10"/>
        <v>1.6681999999999999</v>
      </c>
      <c r="BL32">
        <f t="shared" si="7"/>
        <v>2037</v>
      </c>
      <c r="BM32" s="131">
        <f>IFERROR(VLOOKUP($BL32,'Table 3 TransCost D2 '!$B$10:$E$34,4,FALSE),0)</f>
        <v>69.7</v>
      </c>
      <c r="BN32" s="273">
        <f t="shared" si="8"/>
        <v>0</v>
      </c>
    </row>
    <row r="33" spans="1:67" hidden="1">
      <c r="B33" s="16">
        <f t="shared" si="4"/>
        <v>2038</v>
      </c>
      <c r="C33" s="10">
        <f t="shared" si="0"/>
        <v>170.5</v>
      </c>
      <c r="D33" s="62"/>
      <c r="E33" s="10" t="e">
        <f t="shared" ref="E33" ca="1" si="1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51"/>
      <c r="G33" s="15" t="e">
        <f t="shared" ref="G33" ca="1" si="12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50"/>
      <c r="I33" s="273"/>
      <c r="J33" s="273"/>
      <c r="M33" s="179"/>
      <c r="O33">
        <f t="shared" ref="O33" si="13">B33</f>
        <v>2038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AB33">
        <f t="shared" ref="AB33" si="14">P33/P$5</f>
        <v>0</v>
      </c>
      <c r="AC33">
        <f t="shared" ref="AC33" si="15">Q33/Q$5</f>
        <v>0</v>
      </c>
      <c r="AD33">
        <f t="shared" ref="AD33" si="16">R33/R$5</f>
        <v>0</v>
      </c>
      <c r="AE33">
        <f t="shared" ref="AE33" si="17">S33/S$5</f>
        <v>0</v>
      </c>
      <c r="AF33">
        <f t="shared" ref="AF33" si="18">T33/T$5</f>
        <v>0</v>
      </c>
      <c r="AG33">
        <f t="shared" ref="AG33" si="19">U33/U$5</f>
        <v>0</v>
      </c>
      <c r="AH33">
        <f t="shared" ref="AH33" si="20">V33/V$5</f>
        <v>0</v>
      </c>
      <c r="AI33">
        <f t="shared" ref="AI33" si="21">W33/W$5</f>
        <v>0</v>
      </c>
      <c r="AJ33">
        <f t="shared" ref="AJ33" si="22">X33/X$5</f>
        <v>0</v>
      </c>
      <c r="AK33">
        <f t="shared" ref="AK33" si="23">Y33/Y$5</f>
        <v>0</v>
      </c>
      <c r="AN33">
        <f>VLOOKUP($O33,'Table 3 WY Wind 2021'!$B$10:$J$36,9,FALSE)</f>
        <v>149.63999999999999</v>
      </c>
      <c r="AO33">
        <f>VLOOKUP($O33,'Table 3 DJ Wind 2031'!$B$10:$J$36,9,FALSE)</f>
        <v>266.33999999999997</v>
      </c>
      <c r="AP33">
        <f>VLOOKUP($O33,'Table 3 ID Wind 2036'!$B$10:$J$36,9,FALSE)</f>
        <v>270.91000000000003</v>
      </c>
      <c r="AQ33">
        <f>VLOOKUP($O33,'Table 3 30 MW Geoth 2029'!$B$10:$J$36,9,FALSE)</f>
        <v>1000.57</v>
      </c>
      <c r="AR33">
        <f>VLOOKUP($O33,'Table 3 200 MW (UT N) 2029)'!$B$11:$H$41,7,FALSE)</f>
        <v>170.5</v>
      </c>
      <c r="AS33">
        <f>VLOOKUP($O33,'Table 3 436MW (West M) 2030'!$B$11:$I$41,7,FALSE)</f>
        <v>253.72</v>
      </c>
      <c r="AT33">
        <f>VLOOKUP($O33,'Table 3 477 MW (Wyo) 2033'!$B$11:$I$41,7,FALSE)</f>
        <v>259.82</v>
      </c>
      <c r="AU33">
        <f>VLOOKUP($O33,'Table 3 200 MW (Wyo) 2033'!$B$11:$I$41,7,FALSE)</f>
        <v>224.08</v>
      </c>
      <c r="AV33">
        <f>VLOOKUP($O33,'Table 3 Yakima Solar 2028'!$B$10:$K$36,9,FALSE)</f>
        <v>242.56</v>
      </c>
      <c r="AW33">
        <f>VLOOKUP($O33,'Table 3 UT Solar 2031'!$B$10:$K$36,9,FALSE)</f>
        <v>251.34</v>
      </c>
      <c r="AZ33">
        <f>SUM(AB$13:AB33)*AN33/1000</f>
        <v>0</v>
      </c>
      <c r="BA33">
        <f>SUM(AC$13:AC33)*AO33/1000</f>
        <v>0</v>
      </c>
      <c r="BB33">
        <f>SUM(AD$13:AD33)*AP33/1000</f>
        <v>0</v>
      </c>
      <c r="BC33">
        <f>SUM(AE$13:AE33)*AQ33/1000</f>
        <v>0</v>
      </c>
      <c r="BD33">
        <f>SUM(AF$13:AF33)*AR33/1000</f>
        <v>1.7050000000000001</v>
      </c>
      <c r="BE33">
        <f>SUM(AG$13:AG33)*AS33/1000</f>
        <v>0</v>
      </c>
      <c r="BF33">
        <f>SUM(AH$13:AH33)*AT33/1000</f>
        <v>0</v>
      </c>
      <c r="BG33">
        <f>SUM(AI$13:AI33)*AU33/1000</f>
        <v>0</v>
      </c>
      <c r="BH33">
        <f>SUM(AJ$13:AJ33)*AV33/1000</f>
        <v>0</v>
      </c>
      <c r="BI33">
        <f>SUM(AK$13:AK33)*AW33/1000</f>
        <v>0</v>
      </c>
      <c r="BJ33" s="265">
        <f t="shared" ref="BJ33" si="24">SUM(AZ33:BI33)</f>
        <v>1.7050000000000001</v>
      </c>
      <c r="BL33">
        <f t="shared" ref="BL33" si="25">O33</f>
        <v>2038</v>
      </c>
      <c r="BM33" s="131">
        <f>IFERROR(VLOOKUP($BL33,'Table 3 TransCost D2 '!$B$10:$E$34,4,FALSE),0)</f>
        <v>71.23</v>
      </c>
      <c r="BN33" s="273">
        <f t="shared" si="8"/>
        <v>0</v>
      </c>
    </row>
    <row r="34" spans="1:67">
      <c r="B34" s="257"/>
      <c r="C34" s="10"/>
      <c r="D34" s="62"/>
      <c r="E34" s="10"/>
      <c r="F34" s="51"/>
      <c r="G34" s="10"/>
      <c r="H34" s="50"/>
      <c r="I34" s="66"/>
      <c r="M34" s="179"/>
      <c r="BJ34" s="265"/>
      <c r="BN34" s="131"/>
      <c r="BO34" s="273"/>
    </row>
    <row r="35" spans="1:67">
      <c r="B35" s="257"/>
      <c r="C35" s="10"/>
      <c r="D35" s="62"/>
      <c r="E35" s="10"/>
      <c r="F35" s="51"/>
      <c r="G35" s="10"/>
      <c r="H35" s="50"/>
      <c r="I35" s="66"/>
      <c r="M35" s="179"/>
    </row>
    <row r="36" spans="1:67" ht="12" customHeight="1">
      <c r="B36" s="257"/>
      <c r="C36" s="10"/>
      <c r="D36" s="62"/>
      <c r="E36" s="10"/>
      <c r="F36" s="51"/>
      <c r="G36" s="10"/>
      <c r="H36" s="50"/>
      <c r="I36" s="66"/>
      <c r="M36" s="179"/>
    </row>
    <row r="37" spans="1:67">
      <c r="A37" s="338" t="str">
        <f>'Table 5'!$A$9</f>
        <v>15 Year Starting 2018</v>
      </c>
      <c r="B37" s="338"/>
      <c r="D37" s="10"/>
      <c r="F37" s="51"/>
      <c r="H37" s="50"/>
      <c r="I37"/>
    </row>
    <row r="38" spans="1:67">
      <c r="A38" s="295"/>
      <c r="B38" s="72" t="str">
        <f>"15 year Levelized Prices (Nominal) @ "&amp;TEXT(I39,"0.00%")&amp;" Discount Rate (1) (3) "</f>
        <v xml:space="preserve">15 year Levelized Prices (Nominal) @ 6.57% Discount Rate (1) (3) </v>
      </c>
      <c r="E38" s="6"/>
      <c r="I38" s="66" t="s">
        <v>98</v>
      </c>
      <c r="P38" s="259"/>
    </row>
    <row r="39" spans="1:67">
      <c r="B39" s="64" t="s">
        <v>8</v>
      </c>
      <c r="C39" s="10">
        <f ca="1">'Table 5'!$D$9*(Study_CF*8.76)/'Table 5'!$F$9</f>
        <v>26.127620443574791</v>
      </c>
      <c r="D39" s="10"/>
      <c r="H39" s="50"/>
      <c r="I39" s="166">
        <v>6.5699999999999995E-2</v>
      </c>
    </row>
    <row r="40" spans="1:67">
      <c r="B40" s="65" t="s">
        <v>39</v>
      </c>
      <c r="E40" s="10">
        <f ca="1">'Table 5'!$C$9/'Table 5'!$F$9</f>
        <v>26.689985509623895</v>
      </c>
      <c r="G40" s="297">
        <f ca="1">'Table 5'!$G$9</f>
        <v>30.198932654879705</v>
      </c>
      <c r="H40" s="50"/>
    </row>
    <row r="41" spans="1:67" ht="21" customHeight="1">
      <c r="A41" s="339" t="str">
        <f>'Table 5'!A7</f>
        <v>15 Year Starting 2019</v>
      </c>
      <c r="B41" s="339"/>
      <c r="E41" s="10"/>
      <c r="G41" s="165"/>
      <c r="H41" s="50"/>
    </row>
    <row r="42" spans="1:67">
      <c r="B42" s="72" t="str">
        <f>"15 year Levelized Prices (Nominal) @ "&amp;TEXT(I43,"0.00%")&amp;" Discount Rate (1) (3) "</f>
        <v xml:space="preserve">15 year Levelized Prices (Nominal) @ 0.00% Discount Rate (1) (3) </v>
      </c>
      <c r="E42" s="6"/>
      <c r="H42" s="50"/>
      <c r="I42"/>
      <c r="M42" s="179"/>
    </row>
    <row r="43" spans="1:67">
      <c r="B43" s="64" t="s">
        <v>8</v>
      </c>
      <c r="C43" s="10">
        <f ca="1">'Table 5'!$D$7*(Study_CF*8.76)/'Table 5'!$F$7</f>
        <v>34.110411345459617</v>
      </c>
      <c r="D43" s="10"/>
      <c r="H43" s="50"/>
      <c r="I43"/>
    </row>
    <row r="44" spans="1:67">
      <c r="B44" s="65" t="s">
        <v>39</v>
      </c>
      <c r="E44" s="10">
        <f ca="1">'Table 5'!$C$7/'Table 5'!$F$7</f>
        <v>28.026591681612878</v>
      </c>
      <c r="G44" s="297">
        <f ca="1">'Table 5'!$G$7</f>
        <v>32.607630003592412</v>
      </c>
      <c r="H44" s="50"/>
      <c r="I44"/>
      <c r="Q44" s="273"/>
    </row>
    <row r="45" spans="1:67" hidden="1">
      <c r="B45" s="72"/>
      <c r="E45" s="6"/>
      <c r="H45" s="50"/>
    </row>
    <row r="46" spans="1:67" hidden="1">
      <c r="B46" s="64"/>
      <c r="C46" s="10"/>
      <c r="D46" s="10"/>
      <c r="H46" s="50"/>
    </row>
    <row r="47" spans="1:67" hidden="1">
      <c r="B47" s="65"/>
      <c r="E47" s="10"/>
      <c r="G47" s="165"/>
      <c r="H47" s="50"/>
    </row>
    <row r="48" spans="1:67" hidden="1">
      <c r="B48" s="64"/>
      <c r="C48" s="10"/>
      <c r="D48" s="10"/>
      <c r="H48" s="50"/>
    </row>
    <row r="49" spans="1:9" hidden="1">
      <c r="B49" s="72"/>
      <c r="E49" s="6"/>
      <c r="H49" s="50"/>
    </row>
    <row r="50" spans="1:9" hidden="1">
      <c r="B50" s="64"/>
      <c r="C50" s="10"/>
      <c r="D50" s="10"/>
      <c r="H50" s="50"/>
    </row>
    <row r="51" spans="1:9">
      <c r="A51" s="339" t="str">
        <f>'Table 5'!A10</f>
        <v>20 Year Starting 2019</v>
      </c>
      <c r="B51" s="339"/>
      <c r="E51" s="10"/>
      <c r="G51" s="165"/>
      <c r="H51" s="50"/>
    </row>
    <row r="52" spans="1:9">
      <c r="B52" s="72" t="str">
        <f>"15 year Levelized Prices (Nominal) @ "&amp;TEXT(I53,"0.00%")&amp;" Discount Rate (1) (3) "</f>
        <v xml:space="preserve">15 year Levelized Prices (Nominal) @ 0.00% Discount Rate (1) (3) </v>
      </c>
      <c r="E52" s="6"/>
      <c r="H52" s="50"/>
    </row>
    <row r="53" spans="1:9">
      <c r="B53" s="64" t="s">
        <v>8</v>
      </c>
      <c r="C53" s="10">
        <f ca="1">'Table 5'!$D$10*(Study_CF*8.76)/'Table 5'!$F$10</f>
        <v>52.845660999989327</v>
      </c>
      <c r="D53" s="10"/>
      <c r="H53" s="50"/>
    </row>
    <row r="54" spans="1:9">
      <c r="B54" s="65" t="s">
        <v>39</v>
      </c>
      <c r="E54" s="10">
        <f ca="1">'Table 5'!$C$10/'Table 5'!$F$10</f>
        <v>30.765525819391609</v>
      </c>
      <c r="G54" s="297">
        <f ca="1">'Table 5'!$G$10</f>
        <v>37.862713705503523</v>
      </c>
      <c r="H54" s="50"/>
    </row>
    <row r="55" spans="1:9">
      <c r="B55" s="4" t="s">
        <v>19</v>
      </c>
      <c r="E55" s="52"/>
      <c r="G55" s="52"/>
      <c r="H55" s="50"/>
      <c r="I55" s="165"/>
    </row>
    <row r="56" spans="1:9">
      <c r="B56" s="67" t="str">
        <f>"(1)   "&amp;I38</f>
        <v>(1)   Discount Rate - 2017 IRP</v>
      </c>
      <c r="E56" s="50"/>
      <c r="F56" s="52"/>
      <c r="G56" s="50"/>
      <c r="H56" s="50"/>
      <c r="I56" s="165"/>
    </row>
    <row r="57" spans="1:9">
      <c r="B57" s="4" t="s">
        <v>25</v>
      </c>
      <c r="F57" s="52"/>
      <c r="H57" s="50"/>
      <c r="I57" s="165"/>
    </row>
    <row r="58" spans="1:9">
      <c r="G58" s="6"/>
    </row>
    <row r="59" spans="1:9">
      <c r="B59" s="4" t="str">
        <f>IF(Study_Cap_Adj&gt;0,"(4)  The capacity payment is derived from:","")</f>
        <v/>
      </c>
    </row>
    <row r="60" spans="1:9" hidden="1">
      <c r="B60" s="150" t="str">
        <f>IF(AND(Study_Cap_Adj&gt;0,_30_Geo_West&lt;&gt;0),"       2028 - "&amp;'Table 3 477 MW (Wyo) 2033'!$B$12&amp;"   ("&amp;TEXT(_30_Geo_West," 0.0%")&amp;")","")</f>
        <v/>
      </c>
    </row>
    <row r="61" spans="1:9" ht="12.75" customHeight="1">
      <c r="B61" s="150"/>
    </row>
    <row r="62" spans="1:9" ht="12.75" customHeight="1">
      <c r="A62" s="4" t="b">
        <f>SUM(P13:Y33)&gt;0</f>
        <v>1</v>
      </c>
      <c r="B62" s="150"/>
    </row>
    <row r="63" spans="1:9">
      <c r="A63" s="4">
        <f>IF(SUM(P13:P33)&gt;0,1,IF(SUM(Q13:Q33)&gt;0,2,IF(SUM(R13:R33)&gt;0,3,IF(SUM(S13:S33)&gt;0,4,IF(SUM(T13:T33)&gt;0,5,IF(SUM(U13:U33)&gt;0,6,IF(SUM(V13:V33)&gt;0,7,IF(SUM(W13:W33)&gt;0,8,IF(SUM(X13:X33)&gt;0,9,IF(SUM(Y13:Y33)&gt;0,10))))))))))</f>
        <v>5</v>
      </c>
      <c r="B63" s="11"/>
      <c r="C63" s="8"/>
      <c r="D63" s="8"/>
      <c r="E63" s="8"/>
      <c r="G63" s="8"/>
    </row>
    <row r="64" spans="1:9">
      <c r="B64"/>
      <c r="I64" t="s">
        <v>86</v>
      </c>
    </row>
    <row r="65" spans="1:13" s="70" customFormat="1">
      <c r="A65" s="71"/>
      <c r="B65" s="11"/>
      <c r="C65" s="71"/>
      <c r="D65" s="71"/>
      <c r="E65" s="71"/>
      <c r="F65" s="71"/>
      <c r="G65" s="71"/>
      <c r="I65" t="str">
        <f ca="1">"       Avoided Costs calculated annually are  "&amp;TEXT(PMT(Discount_Rate,COUNT($G$13:$G$27),-NPV(Discount_Rate,$G$13:$G$27)),"$0.00")&amp;"/MWH"</f>
        <v xml:space="preserve">       Avoided Costs calculated annually are  $30.22/MWH</v>
      </c>
      <c r="J65"/>
      <c r="K65"/>
      <c r="L65"/>
      <c r="M65"/>
    </row>
    <row r="66" spans="1:13" s="70" customFormat="1">
      <c r="A66" s="71"/>
      <c r="B66" s="11"/>
      <c r="C66" s="71"/>
      <c r="D66" s="71"/>
      <c r="E66" s="71"/>
      <c r="F66" s="71"/>
      <c r="G66" s="71"/>
      <c r="I66" s="11" t="str">
        <f ca="1">"       Avoided Costs calculated monthly are  "&amp;TEXT($G$40,"$0.00")&amp;"/MWH"</f>
        <v xml:space="preserve">       Avoided Costs calculated monthly are  $30.20/MWH</v>
      </c>
      <c r="J66"/>
      <c r="K66"/>
    </row>
    <row r="67" spans="1:13">
      <c r="A67"/>
      <c r="B67" s="68"/>
      <c r="I67" s="70"/>
      <c r="L67" s="70"/>
      <c r="M67" s="70"/>
    </row>
    <row r="68" spans="1:13">
      <c r="A68"/>
      <c r="F68" s="8"/>
    </row>
    <row r="71" spans="1:13">
      <c r="A71"/>
      <c r="J71" s="70"/>
      <c r="K71" s="70"/>
    </row>
    <row r="72" spans="1:13">
      <c r="A72"/>
      <c r="J72" s="70"/>
      <c r="K72" s="70"/>
    </row>
  </sheetData>
  <mergeCells count="3">
    <mergeCell ref="A37:B37"/>
    <mergeCell ref="A41:B41"/>
    <mergeCell ref="A51:B51"/>
  </mergeCells>
  <phoneticPr fontId="7" type="noConversion"/>
  <printOptions horizontalCentered="1"/>
  <pageMargins left="0.25" right="0.25" top="0.75" bottom="0.75" header="0.3" footer="0.3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L44" sqref="L4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2" width="9.33203125" style="188"/>
    <col min="13" max="13" width="9.6640625" style="188" bestFit="1" customWidth="1"/>
    <col min="14" max="15" width="17" style="188" customWidth="1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159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25%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 s="192" t="s">
        <v>112</v>
      </c>
      <c r="P5" s="19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Yakima Solar Resource - 25%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1761.8947998896474</v>
      </c>
      <c r="D10" s="199">
        <f>C10*$C$62</f>
        <v>135.94212977052993</v>
      </c>
      <c r="E10" s="199">
        <f>C56</f>
        <v>18.739825346529312</v>
      </c>
      <c r="F10" s="200">
        <f t="shared" ref="F10:F36" si="0">(D10+E10)/(8.76*$C$63)</f>
        <v>70.914688487768075</v>
      </c>
      <c r="G10" s="200">
        <f>C58</f>
        <v>0</v>
      </c>
      <c r="H10" s="199">
        <f>C59</f>
        <v>-2.9537611535827537</v>
      </c>
      <c r="I10" s="201">
        <f t="shared" ref="I10:I36" si="1">F10+H10+G10</f>
        <v>67.960927334185328</v>
      </c>
      <c r="J10" s="201">
        <f>ROUND(I10*$C$63*8.76,2)</f>
        <v>148.24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 t="shared" ref="D11:D19" si="3">ROUND(D10*(1+$D66),2)</f>
        <v>138.66</v>
      </c>
      <c r="E11" s="199">
        <f t="shared" ref="E11:E19" si="4">ROUND(E10*(1+$D66),2)</f>
        <v>19.11</v>
      </c>
      <c r="F11" s="200">
        <f t="shared" si="0"/>
        <v>72.330417560653572</v>
      </c>
      <c r="G11" s="199">
        <f t="shared" ref="G11:G19" si="5">ROUND(G10*(1+$D66),2)</f>
        <v>0</v>
      </c>
      <c r="H11" s="199">
        <f t="shared" ref="H11:H19" si="6">ROUND(H10*(1+$D66),2)</f>
        <v>-3.01</v>
      </c>
      <c r="I11" s="201">
        <f t="shared" si="1"/>
        <v>69.320417560653567</v>
      </c>
      <c r="J11" s="201">
        <f t="shared" ref="J11:J36" si="7">ROUND(I11*$C$63*8.76,2)</f>
        <v>151.19999999999999</v>
      </c>
      <c r="K11" s="199">
        <f t="shared" ref="K11:K19" si="8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si="3"/>
        <v>141.29</v>
      </c>
      <c r="E12" s="199">
        <f t="shared" si="4"/>
        <v>19.47</v>
      </c>
      <c r="F12" s="201">
        <f t="shared" si="0"/>
        <v>73.701197483999934</v>
      </c>
      <c r="G12" s="199">
        <f t="shared" si="5"/>
        <v>0</v>
      </c>
      <c r="H12" s="212">
        <f t="shared" si="6"/>
        <v>-3.07</v>
      </c>
      <c r="I12" s="201">
        <f t="shared" si="1"/>
        <v>70.631197483999941</v>
      </c>
      <c r="J12" s="201">
        <f t="shared" si="7"/>
        <v>154.06</v>
      </c>
      <c r="K12" s="199">
        <f t="shared" si="8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3"/>
        <v>144.4</v>
      </c>
      <c r="E13" s="199">
        <f t="shared" si="4"/>
        <v>19.899999999999999</v>
      </c>
      <c r="F13" s="201">
        <f t="shared" si="0"/>
        <v>75.324127560470203</v>
      </c>
      <c r="G13" s="199">
        <f t="shared" si="5"/>
        <v>0</v>
      </c>
      <c r="H13" s="212">
        <f t="shared" si="6"/>
        <v>-3.14</v>
      </c>
      <c r="I13" s="201">
        <f t="shared" si="1"/>
        <v>72.184127560470202</v>
      </c>
      <c r="J13" s="201">
        <f t="shared" si="7"/>
        <v>157.44999999999999</v>
      </c>
      <c r="K13" s="199">
        <f t="shared" si="8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3"/>
        <v>148.15</v>
      </c>
      <c r="E14" s="199">
        <f t="shared" si="4"/>
        <v>20.420000000000002</v>
      </c>
      <c r="F14" s="201">
        <f t="shared" si="0"/>
        <v>77.281729658359467</v>
      </c>
      <c r="G14" s="199">
        <f t="shared" si="5"/>
        <v>0</v>
      </c>
      <c r="H14" s="212">
        <f t="shared" si="6"/>
        <v>-3.22</v>
      </c>
      <c r="I14" s="201">
        <f t="shared" si="1"/>
        <v>74.061729658359468</v>
      </c>
      <c r="J14" s="201">
        <f t="shared" si="7"/>
        <v>161.55000000000001</v>
      </c>
      <c r="K14" s="199">
        <f t="shared" si="8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3"/>
        <v>151.71</v>
      </c>
      <c r="E15" s="199">
        <f t="shared" si="4"/>
        <v>20.91</v>
      </c>
      <c r="F15" s="201">
        <f t="shared" si="0"/>
        <v>79.138471694999183</v>
      </c>
      <c r="G15" s="199">
        <f t="shared" si="5"/>
        <v>0</v>
      </c>
      <c r="H15" s="212">
        <f t="shared" si="6"/>
        <v>-3.3</v>
      </c>
      <c r="I15" s="201">
        <f t="shared" si="1"/>
        <v>75.838471694999186</v>
      </c>
      <c r="J15" s="201">
        <f t="shared" si="7"/>
        <v>165.42</v>
      </c>
      <c r="K15" s="199">
        <f t="shared" si="8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3"/>
        <v>155.19999999999999</v>
      </c>
      <c r="E16" s="199">
        <f t="shared" si="4"/>
        <v>21.39</v>
      </c>
      <c r="F16" s="201">
        <f t="shared" si="0"/>
        <v>80.958537345729951</v>
      </c>
      <c r="G16" s="199">
        <f t="shared" si="5"/>
        <v>0</v>
      </c>
      <c r="H16" s="212">
        <f t="shared" si="6"/>
        <v>-3.38</v>
      </c>
      <c r="I16" s="201">
        <f t="shared" si="1"/>
        <v>77.578537345729956</v>
      </c>
      <c r="J16" s="201">
        <f t="shared" si="7"/>
        <v>169.22</v>
      </c>
      <c r="K16" s="199">
        <f t="shared" si="8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3"/>
        <v>158.77000000000001</v>
      </c>
      <c r="E17" s="199">
        <f t="shared" si="4"/>
        <v>21.88</v>
      </c>
      <c r="F17" s="201">
        <f t="shared" si="0"/>
        <v>82.819863930608292</v>
      </c>
      <c r="G17" s="199">
        <f t="shared" si="5"/>
        <v>0</v>
      </c>
      <c r="H17" s="212">
        <f t="shared" si="6"/>
        <v>-3.46</v>
      </c>
      <c r="I17" s="201">
        <f t="shared" si="1"/>
        <v>79.359863930608299</v>
      </c>
      <c r="J17" s="201">
        <f t="shared" si="7"/>
        <v>173.1</v>
      </c>
      <c r="K17" s="199">
        <f t="shared" si="8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3"/>
        <v>162.41999999999999</v>
      </c>
      <c r="E18" s="199">
        <f t="shared" si="4"/>
        <v>22.38</v>
      </c>
      <c r="F18" s="201">
        <f t="shared" si="0"/>
        <v>84.72245144963415</v>
      </c>
      <c r="G18" s="199">
        <f t="shared" si="5"/>
        <v>0</v>
      </c>
      <c r="H18" s="212">
        <f t="shared" si="6"/>
        <v>-3.54</v>
      </c>
      <c r="I18" s="201">
        <f t="shared" si="1"/>
        <v>81.182451449634144</v>
      </c>
      <c r="J18" s="201">
        <f t="shared" si="7"/>
        <v>177.08</v>
      </c>
      <c r="K18" s="199">
        <f t="shared" si="8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3"/>
        <v>166.16</v>
      </c>
      <c r="E19" s="199">
        <f t="shared" si="4"/>
        <v>22.89</v>
      </c>
      <c r="F19" s="201">
        <f t="shared" si="0"/>
        <v>86.670884451046206</v>
      </c>
      <c r="G19" s="199">
        <f t="shared" si="5"/>
        <v>0</v>
      </c>
      <c r="H19" s="212">
        <f t="shared" si="6"/>
        <v>-3.62</v>
      </c>
      <c r="I19" s="201">
        <f t="shared" si="1"/>
        <v>83.050884451046201</v>
      </c>
      <c r="J19" s="201">
        <f t="shared" si="7"/>
        <v>181.15</v>
      </c>
      <c r="K19" s="199">
        <f t="shared" si="8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 t="shared" ref="D20:D28" si="9">ROUND(D19*(1+$G66),2)</f>
        <v>169.98</v>
      </c>
      <c r="E20" s="199">
        <f t="shared" ref="E20:E28" si="10">ROUND(E19*(1+$G66),2)</f>
        <v>23.42</v>
      </c>
      <c r="F20" s="201">
        <f t="shared" si="0"/>
        <v>88.665162934844403</v>
      </c>
      <c r="G20" s="199">
        <f t="shared" ref="G20:G28" si="11">ROUND(G19*(1+$G66),2)</f>
        <v>0</v>
      </c>
      <c r="H20" s="212">
        <f t="shared" ref="H20:H28" si="12">ROUND(H19*(1+$G66),2)</f>
        <v>-3.7</v>
      </c>
      <c r="I20" s="201">
        <f t="shared" si="1"/>
        <v>84.9651629348444</v>
      </c>
      <c r="J20" s="201">
        <f t="shared" si="7"/>
        <v>185.33</v>
      </c>
      <c r="K20" s="199">
        <f t="shared" ref="K20:K28" si="13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si="9"/>
        <v>173.89</v>
      </c>
      <c r="E21" s="199">
        <f t="shared" si="10"/>
        <v>23.96</v>
      </c>
      <c r="F21" s="201">
        <f t="shared" si="0"/>
        <v>90.705286901028771</v>
      </c>
      <c r="G21" s="199">
        <f t="shared" si="11"/>
        <v>0</v>
      </c>
      <c r="H21" s="212">
        <f t="shared" si="12"/>
        <v>-3.79</v>
      </c>
      <c r="I21" s="201">
        <f t="shared" si="1"/>
        <v>86.915286901028765</v>
      </c>
      <c r="J21" s="201">
        <f t="shared" si="7"/>
        <v>189.58</v>
      </c>
      <c r="K21" s="199">
        <f t="shared" si="13"/>
        <v>0.8</v>
      </c>
      <c r="L21" s="190"/>
      <c r="P21" s="240"/>
    </row>
    <row r="22" spans="2:17">
      <c r="B22" s="210">
        <f t="shared" si="2"/>
        <v>2028</v>
      </c>
      <c r="C22" s="211"/>
      <c r="D22" s="205">
        <f t="shared" si="9"/>
        <v>177.89</v>
      </c>
      <c r="E22" s="205">
        <f t="shared" si="10"/>
        <v>24.51</v>
      </c>
      <c r="F22" s="206">
        <f t="shared" si="0"/>
        <v>92.791256349599308</v>
      </c>
      <c r="G22" s="205">
        <f t="shared" si="11"/>
        <v>0</v>
      </c>
      <c r="H22" s="205">
        <f t="shared" si="12"/>
        <v>-3.88</v>
      </c>
      <c r="I22" s="206">
        <f t="shared" si="1"/>
        <v>88.911256349599313</v>
      </c>
      <c r="J22" s="206">
        <f t="shared" si="7"/>
        <v>193.94</v>
      </c>
      <c r="K22" s="205">
        <f t="shared" si="13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9"/>
        <v>181.98</v>
      </c>
      <c r="E23" s="199">
        <f t="shared" si="10"/>
        <v>25.07</v>
      </c>
      <c r="F23" s="201">
        <f t="shared" si="0"/>
        <v>94.923071280556016</v>
      </c>
      <c r="G23" s="199">
        <f t="shared" si="11"/>
        <v>0</v>
      </c>
      <c r="H23" s="212">
        <f t="shared" si="12"/>
        <v>-3.97</v>
      </c>
      <c r="I23" s="201">
        <f t="shared" si="1"/>
        <v>90.953071280556017</v>
      </c>
      <c r="J23" s="201">
        <f t="shared" si="7"/>
        <v>198.39</v>
      </c>
      <c r="K23" s="199">
        <f t="shared" si="13"/>
        <v>0.84</v>
      </c>
      <c r="L23" s="190"/>
      <c r="P23" s="240"/>
    </row>
    <row r="24" spans="2:17">
      <c r="B24" s="210">
        <f t="shared" si="2"/>
        <v>2030</v>
      </c>
      <c r="C24" s="211"/>
      <c r="D24" s="199">
        <f t="shared" si="9"/>
        <v>186.17</v>
      </c>
      <c r="E24" s="199">
        <f t="shared" si="10"/>
        <v>25.65</v>
      </c>
      <c r="F24" s="201">
        <f t="shared" si="0"/>
        <v>97.109900790376116</v>
      </c>
      <c r="G24" s="199">
        <f t="shared" si="11"/>
        <v>0</v>
      </c>
      <c r="H24" s="212">
        <f t="shared" si="12"/>
        <v>-4.0599999999999996</v>
      </c>
      <c r="I24" s="201">
        <f t="shared" si="1"/>
        <v>93.049900790376114</v>
      </c>
      <c r="J24" s="201">
        <f t="shared" si="7"/>
        <v>202.96</v>
      </c>
      <c r="K24" s="199">
        <f t="shared" si="13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9"/>
        <v>190.45</v>
      </c>
      <c r="E25" s="199">
        <f t="shared" si="10"/>
        <v>26.24</v>
      </c>
      <c r="F25" s="201">
        <f t="shared" si="0"/>
        <v>99.342575782582387</v>
      </c>
      <c r="G25" s="199">
        <f t="shared" si="11"/>
        <v>0</v>
      </c>
      <c r="H25" s="212">
        <f t="shared" si="12"/>
        <v>-4.1500000000000004</v>
      </c>
      <c r="I25" s="201">
        <f t="shared" si="1"/>
        <v>95.192575782582381</v>
      </c>
      <c r="J25" s="201">
        <f t="shared" si="7"/>
        <v>207.64</v>
      </c>
      <c r="K25" s="199">
        <f t="shared" si="13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9"/>
        <v>194.64</v>
      </c>
      <c r="E26" s="199">
        <f t="shared" si="10"/>
        <v>26.82</v>
      </c>
      <c r="F26" s="201">
        <f t="shared" si="0"/>
        <v>101.52940529240249</v>
      </c>
      <c r="G26" s="199">
        <f t="shared" si="11"/>
        <v>0</v>
      </c>
      <c r="H26" s="212">
        <f t="shared" si="12"/>
        <v>-4.24</v>
      </c>
      <c r="I26" s="201">
        <f t="shared" si="1"/>
        <v>97.289405292402492</v>
      </c>
      <c r="J26" s="201">
        <f t="shared" si="7"/>
        <v>212.21</v>
      </c>
      <c r="K26" s="199">
        <f t="shared" si="13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9"/>
        <v>198.92</v>
      </c>
      <c r="E27" s="199">
        <f t="shared" si="10"/>
        <v>27.41</v>
      </c>
      <c r="F27" s="201">
        <f t="shared" si="0"/>
        <v>103.76208028460876</v>
      </c>
      <c r="G27" s="199">
        <f t="shared" si="11"/>
        <v>0</v>
      </c>
      <c r="H27" s="212">
        <f t="shared" si="12"/>
        <v>-4.33</v>
      </c>
      <c r="I27" s="201">
        <f t="shared" si="1"/>
        <v>99.432080284608759</v>
      </c>
      <c r="J27" s="201">
        <f t="shared" si="7"/>
        <v>216.89</v>
      </c>
      <c r="K27" s="199">
        <f t="shared" si="13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9"/>
        <v>203.5</v>
      </c>
      <c r="E28" s="199">
        <f t="shared" si="10"/>
        <v>28.04</v>
      </c>
      <c r="F28" s="201">
        <f t="shared" si="0"/>
        <v>106.15062991692798</v>
      </c>
      <c r="G28" s="199">
        <f t="shared" si="11"/>
        <v>0</v>
      </c>
      <c r="H28" s="212">
        <f t="shared" si="12"/>
        <v>-4.43</v>
      </c>
      <c r="I28" s="201">
        <f t="shared" si="1"/>
        <v>101.72062991692798</v>
      </c>
      <c r="J28" s="201">
        <f t="shared" si="7"/>
        <v>221.88</v>
      </c>
      <c r="K28" s="199">
        <f t="shared" si="13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14">ROUND(D28*(1+$K66),2)</f>
        <v>208.18</v>
      </c>
      <c r="E29" s="199">
        <f t="shared" si="14"/>
        <v>28.68</v>
      </c>
      <c r="F29" s="201">
        <f t="shared" si="0"/>
        <v>108.58960957987202</v>
      </c>
      <c r="G29" s="199">
        <f t="shared" ref="G29:H36" si="15">ROUND(G28*(1+$K66),2)</f>
        <v>0</v>
      </c>
      <c r="H29" s="212">
        <f t="shared" si="15"/>
        <v>-4.53</v>
      </c>
      <c r="I29" s="201">
        <f t="shared" si="1"/>
        <v>104.05960957987202</v>
      </c>
      <c r="J29" s="201">
        <f t="shared" si="7"/>
        <v>226.98</v>
      </c>
      <c r="K29" s="199">
        <f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14"/>
        <v>212.97</v>
      </c>
      <c r="E30" s="199">
        <f t="shared" si="14"/>
        <v>29.34</v>
      </c>
      <c r="F30" s="201">
        <f t="shared" si="0"/>
        <v>111.08818836991804</v>
      </c>
      <c r="G30" s="199">
        <f t="shared" si="15"/>
        <v>0</v>
      </c>
      <c r="H30" s="212">
        <f t="shared" si="15"/>
        <v>-4.63</v>
      </c>
      <c r="I30" s="201">
        <f t="shared" si="1"/>
        <v>106.45818836991805</v>
      </c>
      <c r="J30" s="201">
        <f t="shared" si="7"/>
        <v>232.21</v>
      </c>
      <c r="K30" s="199">
        <f t="shared" ref="K30:K36" si="16">ROUND(K29*(1+$K67),2)</f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14"/>
        <v>217.66</v>
      </c>
      <c r="E31" s="199">
        <f t="shared" si="14"/>
        <v>29.99</v>
      </c>
      <c r="F31" s="201">
        <f t="shared" si="0"/>
        <v>113.53633712933929</v>
      </c>
      <c r="G31" s="199">
        <f t="shared" si="15"/>
        <v>0</v>
      </c>
      <c r="H31" s="212">
        <f t="shared" si="15"/>
        <v>-4.7300000000000004</v>
      </c>
      <c r="I31" s="201">
        <f t="shared" si="1"/>
        <v>108.80633712933928</v>
      </c>
      <c r="J31" s="201">
        <f t="shared" si="7"/>
        <v>237.33</v>
      </c>
      <c r="K31" s="199">
        <f t="shared" si="1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14"/>
        <v>222.45</v>
      </c>
      <c r="E32" s="199">
        <f t="shared" si="14"/>
        <v>30.65</v>
      </c>
      <c r="F32" s="201">
        <f t="shared" si="0"/>
        <v>116.03491591938531</v>
      </c>
      <c r="G32" s="199">
        <f t="shared" si="15"/>
        <v>0</v>
      </c>
      <c r="H32" s="212">
        <f t="shared" si="15"/>
        <v>-4.83</v>
      </c>
      <c r="I32" s="201">
        <f t="shared" si="1"/>
        <v>111.20491591938531</v>
      </c>
      <c r="J32" s="201">
        <f t="shared" si="7"/>
        <v>242.56</v>
      </c>
      <c r="K32" s="199">
        <f t="shared" si="1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14"/>
        <v>227.34</v>
      </c>
      <c r="E33" s="199">
        <f t="shared" si="14"/>
        <v>31.32</v>
      </c>
      <c r="F33" s="201">
        <f t="shared" si="0"/>
        <v>118.58392474005613</v>
      </c>
      <c r="G33" s="199">
        <f t="shared" si="15"/>
        <v>0</v>
      </c>
      <c r="H33" s="212">
        <f t="shared" si="15"/>
        <v>-4.9400000000000004</v>
      </c>
      <c r="I33" s="201">
        <f t="shared" si="1"/>
        <v>113.64392474005614</v>
      </c>
      <c r="J33" s="201">
        <f t="shared" si="7"/>
        <v>247.88</v>
      </c>
      <c r="K33" s="199">
        <f t="shared" si="1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14"/>
        <v>232.34</v>
      </c>
      <c r="E34" s="199">
        <f t="shared" si="14"/>
        <v>32.01</v>
      </c>
      <c r="F34" s="201">
        <f t="shared" si="0"/>
        <v>121.19253268782896</v>
      </c>
      <c r="G34" s="199">
        <f t="shared" si="15"/>
        <v>0</v>
      </c>
      <c r="H34" s="212">
        <f t="shared" si="15"/>
        <v>-5.05</v>
      </c>
      <c r="I34" s="201">
        <f t="shared" si="1"/>
        <v>116.14253268782896</v>
      </c>
      <c r="J34" s="201">
        <f t="shared" si="7"/>
        <v>253.33</v>
      </c>
      <c r="K34" s="199">
        <f t="shared" si="1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14"/>
        <v>237.45</v>
      </c>
      <c r="E35" s="199">
        <f t="shared" si="14"/>
        <v>32.71</v>
      </c>
      <c r="F35" s="201">
        <f t="shared" si="0"/>
        <v>123.85615521446516</v>
      </c>
      <c r="G35" s="199">
        <f t="shared" si="15"/>
        <v>0</v>
      </c>
      <c r="H35" s="212">
        <f t="shared" si="15"/>
        <v>-5.16</v>
      </c>
      <c r="I35" s="201">
        <f t="shared" si="1"/>
        <v>118.69615521446516</v>
      </c>
      <c r="J35" s="201">
        <f t="shared" si="7"/>
        <v>258.89999999999998</v>
      </c>
      <c r="K35" s="199">
        <f t="shared" si="1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14"/>
        <v>242.67</v>
      </c>
      <c r="E36" s="199">
        <f t="shared" si="14"/>
        <v>33.43</v>
      </c>
      <c r="F36" s="201">
        <f t="shared" si="0"/>
        <v>126.5793768682034</v>
      </c>
      <c r="G36" s="199">
        <f t="shared" si="15"/>
        <v>0</v>
      </c>
      <c r="H36" s="212">
        <f t="shared" si="15"/>
        <v>-5.27</v>
      </c>
      <c r="I36" s="201">
        <f t="shared" si="1"/>
        <v>121.3093768682034</v>
      </c>
      <c r="J36" s="201">
        <f t="shared" si="7"/>
        <v>264.60000000000002</v>
      </c>
      <c r="K36" s="199">
        <f t="shared" si="1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24.9%)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1761.8947998896474</v>
      </c>
      <c r="D55" s="188" t="s">
        <v>115</v>
      </c>
      <c r="H55" s="188" t="s">
        <v>9</v>
      </c>
    </row>
    <row r="56" spans="2:24">
      <c r="B56" s="104" t="s">
        <v>104</v>
      </c>
      <c r="C56" s="225">
        <v>18.739825346529312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$P$63</f>
        <v>-2.9537611535827537</v>
      </c>
      <c r="D59" s="188" t="s">
        <v>121</v>
      </c>
      <c r="H59" s="188" t="s">
        <v>120</v>
      </c>
      <c r="K59" s="228"/>
      <c r="L59" s="228"/>
      <c r="N59" s="228">
        <f>C55</f>
        <v>1761.8947998896474</v>
      </c>
      <c r="O59" s="248">
        <v>6.910504691716815E-2</v>
      </c>
      <c r="P59" s="242">
        <f>O59*N59/8760/$C$63*1000-O60*N60/8760/$C$63*1000</f>
        <v>-6.5037808590715613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N60" s="228">
        <f>N59</f>
        <v>1761.8947998896474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N62" s="227" t="s">
        <v>127</v>
      </c>
      <c r="O62" s="69" t="s">
        <v>126</v>
      </c>
      <c r="P62" s="229" t="s">
        <v>129</v>
      </c>
    </row>
    <row r="63" spans="2:24">
      <c r="C63" s="239">
        <v>0.249</v>
      </c>
      <c r="D63" s="188" t="s">
        <v>55</v>
      </c>
      <c r="N63" s="228">
        <f>N59</f>
        <v>1761.8947998896474</v>
      </c>
      <c r="O63" s="248">
        <v>7.3499999999999996E-2</v>
      </c>
      <c r="P63" s="242">
        <f>O63*N63/8760/$C$63*1000-O64*N64/8760/$C$63*1000</f>
        <v>-2.9537611535827537</v>
      </c>
      <c r="R63" s="188" t="s">
        <v>130</v>
      </c>
    </row>
    <row r="64" spans="2:24" ht="13.5" thickBot="1">
      <c r="D64" s="231"/>
      <c r="N64" s="228">
        <f>N59</f>
        <v>1761.8947998896474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17">C66+1</f>
        <v>2018</v>
      </c>
      <c r="D67" s="57">
        <v>1.9E-2</v>
      </c>
      <c r="E67" s="104"/>
      <c r="F67" s="129">
        <f t="shared" ref="F67:F74" si="18">F66+1</f>
        <v>2027</v>
      </c>
      <c r="G67" s="57">
        <v>2.3E-2</v>
      </c>
      <c r="H67" s="104"/>
      <c r="I67" s="129">
        <f t="shared" ref="I67:I74" si="19">I66+1</f>
        <v>2036</v>
      </c>
      <c r="J67" s="129"/>
      <c r="K67" s="57">
        <v>2.3E-2</v>
      </c>
    </row>
    <row r="68" spans="3:11">
      <c r="C68" s="129">
        <f t="shared" si="17"/>
        <v>2019</v>
      </c>
      <c r="D68" s="57">
        <v>2.1999999999999999E-2</v>
      </c>
      <c r="E68" s="104"/>
      <c r="F68" s="129">
        <f t="shared" si="18"/>
        <v>2028</v>
      </c>
      <c r="G68" s="57">
        <v>2.3E-2</v>
      </c>
      <c r="H68" s="104"/>
      <c r="I68" s="129">
        <f t="shared" si="19"/>
        <v>2037</v>
      </c>
      <c r="J68" s="129"/>
      <c r="K68" s="57">
        <v>2.1999999999999999E-2</v>
      </c>
    </row>
    <row r="69" spans="3:11">
      <c r="C69" s="129">
        <f t="shared" si="17"/>
        <v>2020</v>
      </c>
      <c r="D69" s="57">
        <v>2.5999999999999999E-2</v>
      </c>
      <c r="E69" s="104"/>
      <c r="F69" s="129">
        <f t="shared" si="18"/>
        <v>2029</v>
      </c>
      <c r="G69" s="57">
        <v>2.3E-2</v>
      </c>
      <c r="H69" s="104"/>
      <c r="I69" s="129">
        <f t="shared" si="19"/>
        <v>2038</v>
      </c>
      <c r="J69" s="129"/>
      <c r="K69" s="57">
        <v>2.1999999999999999E-2</v>
      </c>
    </row>
    <row r="70" spans="3:11">
      <c r="C70" s="129">
        <f t="shared" si="17"/>
        <v>2021</v>
      </c>
      <c r="D70" s="57">
        <v>2.4E-2</v>
      </c>
      <c r="E70" s="104"/>
      <c r="F70" s="129">
        <f t="shared" si="18"/>
        <v>2030</v>
      </c>
      <c r="G70" s="57">
        <v>2.3E-2</v>
      </c>
      <c r="H70" s="104"/>
      <c r="I70" s="129">
        <f t="shared" si="19"/>
        <v>2039</v>
      </c>
      <c r="J70" s="129"/>
      <c r="K70" s="57">
        <v>2.1999999999999999E-2</v>
      </c>
    </row>
    <row r="71" spans="3:11">
      <c r="C71" s="129">
        <f t="shared" si="17"/>
        <v>2022</v>
      </c>
      <c r="D71" s="57">
        <v>2.3E-2</v>
      </c>
      <c r="E71" s="104"/>
      <c r="F71" s="129">
        <f t="shared" si="18"/>
        <v>2031</v>
      </c>
      <c r="G71" s="57">
        <v>2.3E-2</v>
      </c>
      <c r="H71" s="104"/>
      <c r="I71" s="129">
        <f t="shared" si="19"/>
        <v>2040</v>
      </c>
      <c r="J71" s="129"/>
      <c r="K71" s="57">
        <v>2.1999999999999999E-2</v>
      </c>
    </row>
    <row r="72" spans="3:11" s="190" customFormat="1">
      <c r="C72" s="129">
        <f t="shared" si="17"/>
        <v>2023</v>
      </c>
      <c r="D72" s="57">
        <v>2.3E-2</v>
      </c>
      <c r="E72" s="106"/>
      <c r="F72" s="129">
        <f t="shared" si="18"/>
        <v>2032</v>
      </c>
      <c r="G72" s="57">
        <v>2.1999999999999999E-2</v>
      </c>
      <c r="H72" s="106"/>
      <c r="I72" s="129">
        <f t="shared" si="19"/>
        <v>2041</v>
      </c>
      <c r="J72" s="129"/>
      <c r="K72" s="57">
        <v>2.1999999999999999E-2</v>
      </c>
    </row>
    <row r="73" spans="3:11" s="190" customFormat="1">
      <c r="C73" s="129">
        <f t="shared" si="17"/>
        <v>2024</v>
      </c>
      <c r="D73" s="57">
        <v>2.3E-2</v>
      </c>
      <c r="E73" s="106"/>
      <c r="F73" s="129">
        <f t="shared" si="18"/>
        <v>2033</v>
      </c>
      <c r="G73" s="57">
        <v>2.1999999999999999E-2</v>
      </c>
      <c r="H73" s="106"/>
      <c r="I73" s="129">
        <f t="shared" si="19"/>
        <v>2042</v>
      </c>
      <c r="J73" s="129"/>
      <c r="K73" s="57">
        <v>2.1999999999999999E-2</v>
      </c>
    </row>
    <row r="74" spans="3:11" s="190" customFormat="1">
      <c r="C74" s="129">
        <f t="shared" si="17"/>
        <v>2025</v>
      </c>
      <c r="D74" s="57">
        <v>2.3E-2</v>
      </c>
      <c r="E74" s="106"/>
      <c r="F74" s="129">
        <f t="shared" si="18"/>
        <v>2034</v>
      </c>
      <c r="G74" s="57">
        <v>2.3E-2</v>
      </c>
      <c r="H74" s="106"/>
      <c r="I74" s="129">
        <f t="shared" si="19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E54" sqref="E5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9" width="12.5" style="188" customWidth="1"/>
    <col min="10" max="10" width="11.6640625" style="188" customWidth="1"/>
    <col min="11" max="12" width="9.33203125" style="188"/>
    <col min="13" max="13" width="17.5" style="188" customWidth="1"/>
    <col min="14" max="14" width="4.83203125" style="188" customWidth="1"/>
    <col min="15" max="15" width="11.5" style="188" customWidth="1"/>
    <col min="16" max="16" width="12.5" style="188" customWidth="1"/>
    <col min="17" max="16384" width="9.33203125" style="188"/>
  </cols>
  <sheetData>
    <row r="1" spans="2:19" ht="15.75">
      <c r="B1" s="186" t="s">
        <v>85</v>
      </c>
      <c r="C1" s="187"/>
      <c r="D1" s="187"/>
      <c r="E1" s="187"/>
      <c r="F1" s="187"/>
      <c r="G1" s="187"/>
      <c r="H1" s="187"/>
      <c r="I1" s="187"/>
    </row>
    <row r="2" spans="2:19" ht="15.75">
      <c r="B2" s="186" t="s">
        <v>160</v>
      </c>
      <c r="C2" s="187"/>
      <c r="D2" s="187"/>
      <c r="E2" s="187"/>
      <c r="F2" s="187"/>
      <c r="G2" s="187"/>
      <c r="H2" s="187"/>
      <c r="I2" s="187"/>
    </row>
    <row r="3" spans="2:19" ht="15.75">
      <c r="B3" s="186" t="str">
        <f>TEXT($C$63,"0%")&amp;" Capacity Factor"</f>
        <v>90% Capacity Factor</v>
      </c>
      <c r="C3" s="187"/>
      <c r="D3" s="187"/>
      <c r="E3" s="187"/>
      <c r="F3" s="187"/>
      <c r="G3" s="187"/>
      <c r="H3" s="187"/>
      <c r="I3" s="187"/>
    </row>
    <row r="4" spans="2:19">
      <c r="B4" s="189"/>
      <c r="C4" s="189"/>
      <c r="D4" s="189"/>
      <c r="E4" s="189"/>
      <c r="F4" s="189"/>
      <c r="G4" s="189"/>
      <c r="H4" s="189"/>
      <c r="I4" s="190"/>
      <c r="J4" s="190"/>
    </row>
    <row r="5" spans="2:19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124</v>
      </c>
      <c r="J5" s="19" t="s">
        <v>73</v>
      </c>
      <c r="K5"/>
      <c r="Q5" s="252"/>
    </row>
    <row r="6" spans="2:19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/>
      <c r="N6" s="254"/>
      <c r="O6" s="254"/>
      <c r="P6" s="70"/>
      <c r="Q6" s="70"/>
      <c r="R6" s="70"/>
    </row>
    <row r="7" spans="2:19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/>
      <c r="N7" s="70"/>
      <c r="O7" s="70"/>
      <c r="P7" s="70"/>
      <c r="Q7" s="70"/>
      <c r="R7" s="70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190"/>
      <c r="E9" s="190"/>
      <c r="F9" s="190"/>
      <c r="G9" s="190"/>
      <c r="H9" s="190"/>
      <c r="I9" s="190"/>
      <c r="J9" s="190"/>
      <c r="K9"/>
    </row>
    <row r="10" spans="2:19">
      <c r="B10" s="197">
        <v>2016</v>
      </c>
      <c r="C10" s="198">
        <f>C55</f>
        <v>0</v>
      </c>
      <c r="D10" s="199">
        <f>C10*$C$62</f>
        <v>0</v>
      </c>
      <c r="E10" s="199">
        <f>C56</f>
        <v>0</v>
      </c>
      <c r="F10" s="200">
        <f t="shared" ref="F10:F36" si="0">(D10+E10)/(8.76*$C$63)</f>
        <v>0</v>
      </c>
      <c r="G10" s="200">
        <f>$C$58</f>
        <v>77.34</v>
      </c>
      <c r="H10" s="247">
        <f>C59</f>
        <v>0</v>
      </c>
      <c r="I10" s="201">
        <f>F10+H10+G10</f>
        <v>77.34</v>
      </c>
      <c r="J10" s="201">
        <f>ROUND(I10*$C$63*8.76,2)</f>
        <v>611.44000000000005</v>
      </c>
      <c r="K10"/>
      <c r="N10" s="70"/>
      <c r="O10" s="70"/>
      <c r="P10" s="70"/>
      <c r="Q10" s="253"/>
      <c r="R10" s="70"/>
    </row>
    <row r="11" spans="2:19">
      <c r="B11" s="197">
        <f t="shared" ref="B11:B36" si="1">B10+1</f>
        <v>2017</v>
      </c>
      <c r="C11" s="203"/>
      <c r="D11" s="199">
        <f>ROUND(D10*(1+$D66),2)</f>
        <v>0</v>
      </c>
      <c r="E11" s="199">
        <f>ROUND(E10*(1+$D66),2)</f>
        <v>0</v>
      </c>
      <c r="F11" s="200">
        <f t="shared" si="0"/>
        <v>0</v>
      </c>
      <c r="G11" s="109">
        <f>ROUND(G10*(1+$D66),2)</f>
        <v>78.89</v>
      </c>
      <c r="H11" s="199">
        <f>ROUND(H10*(1+$D66),2)</f>
        <v>0</v>
      </c>
      <c r="I11" s="201">
        <f>F11+H11+G11</f>
        <v>78.89</v>
      </c>
      <c r="J11" s="201">
        <f t="shared" ref="J11:J36" si="2">ROUND(I11*$C$63*8.76,2)</f>
        <v>623.70000000000005</v>
      </c>
      <c r="K11"/>
      <c r="N11" s="70"/>
      <c r="O11" s="70"/>
      <c r="P11" s="70"/>
      <c r="Q11" s="253"/>
      <c r="R11" s="70"/>
    </row>
    <row r="12" spans="2:19">
      <c r="B12" s="210">
        <f t="shared" si="1"/>
        <v>2018</v>
      </c>
      <c r="C12" s="211"/>
      <c r="D12" s="199">
        <f t="shared" ref="D12:E19" si="3">ROUND(D11*(1+$D67),2)</f>
        <v>0</v>
      </c>
      <c r="E12" s="199">
        <f t="shared" si="3"/>
        <v>0</v>
      </c>
      <c r="F12" s="201">
        <f t="shared" si="0"/>
        <v>0</v>
      </c>
      <c r="G12" s="199">
        <f t="shared" ref="G12:G19" si="4">ROUND(G11*(1+$D67),2)</f>
        <v>80.39</v>
      </c>
      <c r="H12" s="212">
        <f t="shared" ref="H12" si="5">ROUND(H11*(1+$D67),2)</f>
        <v>0</v>
      </c>
      <c r="I12" s="201">
        <f t="shared" ref="I12:I36" si="6">F12+H12+G12</f>
        <v>80.39</v>
      </c>
      <c r="J12" s="201">
        <f t="shared" si="2"/>
        <v>635.55999999999995</v>
      </c>
      <c r="K12"/>
      <c r="L12" s="190"/>
      <c r="N12" s="70"/>
      <c r="O12" s="70"/>
      <c r="P12" s="70"/>
      <c r="Q12" s="253"/>
      <c r="R12" s="70"/>
    </row>
    <row r="13" spans="2:19">
      <c r="B13" s="210">
        <f t="shared" si="1"/>
        <v>2019</v>
      </c>
      <c r="C13" s="211"/>
      <c r="D13" s="199">
        <f t="shared" si="3"/>
        <v>0</v>
      </c>
      <c r="E13" s="199">
        <f t="shared" si="3"/>
        <v>0</v>
      </c>
      <c r="F13" s="201">
        <f t="shared" si="0"/>
        <v>0</v>
      </c>
      <c r="G13" s="199">
        <f t="shared" si="4"/>
        <v>82.16</v>
      </c>
      <c r="H13" s="212">
        <f t="shared" ref="H13" si="7">ROUND(H12*(1+$D68),2)</f>
        <v>0</v>
      </c>
      <c r="I13" s="201">
        <f t="shared" si="6"/>
        <v>82.16</v>
      </c>
      <c r="J13" s="201">
        <f t="shared" si="2"/>
        <v>649.54999999999995</v>
      </c>
      <c r="K13"/>
      <c r="L13" s="190"/>
      <c r="N13" s="70"/>
      <c r="O13" s="70"/>
      <c r="P13" s="70"/>
      <c r="Q13" s="253"/>
      <c r="R13" s="70"/>
    </row>
    <row r="14" spans="2:19">
      <c r="B14" s="210">
        <f t="shared" si="1"/>
        <v>2020</v>
      </c>
      <c r="C14" s="211"/>
      <c r="D14" s="199">
        <f t="shared" si="3"/>
        <v>0</v>
      </c>
      <c r="E14" s="199">
        <f t="shared" si="3"/>
        <v>0</v>
      </c>
      <c r="F14" s="201">
        <f t="shared" si="0"/>
        <v>0</v>
      </c>
      <c r="G14" s="199">
        <f t="shared" si="4"/>
        <v>84.3</v>
      </c>
      <c r="H14" s="212">
        <f t="shared" ref="H14" si="8">ROUND(H13*(1+$D69),2)</f>
        <v>0</v>
      </c>
      <c r="I14" s="201">
        <f t="shared" si="6"/>
        <v>84.3</v>
      </c>
      <c r="J14" s="201">
        <f t="shared" si="2"/>
        <v>666.47</v>
      </c>
      <c r="K14"/>
      <c r="L14" s="190"/>
      <c r="N14" s="70"/>
      <c r="O14" s="70"/>
      <c r="P14" s="70"/>
      <c r="Q14" s="253"/>
      <c r="R14" s="70"/>
      <c r="S14" s="209"/>
    </row>
    <row r="15" spans="2:19">
      <c r="B15" s="210">
        <f t="shared" si="1"/>
        <v>2021</v>
      </c>
      <c r="C15" s="211"/>
      <c r="D15" s="199">
        <f t="shared" si="3"/>
        <v>0</v>
      </c>
      <c r="E15" s="199">
        <f t="shared" si="3"/>
        <v>0</v>
      </c>
      <c r="F15" s="201">
        <f t="shared" si="0"/>
        <v>0</v>
      </c>
      <c r="G15" s="199">
        <f t="shared" si="4"/>
        <v>86.32</v>
      </c>
      <c r="H15" s="212">
        <f t="shared" ref="H15" si="9">ROUND(H14*(1+$D70),2)</f>
        <v>0</v>
      </c>
      <c r="I15" s="201">
        <f t="shared" si="6"/>
        <v>86.32</v>
      </c>
      <c r="J15" s="201">
        <f t="shared" si="2"/>
        <v>682.44</v>
      </c>
      <c r="K15"/>
      <c r="L15" s="190"/>
      <c r="N15" s="70"/>
      <c r="O15" s="70"/>
      <c r="P15" s="70"/>
      <c r="Q15" s="253"/>
      <c r="R15" s="70"/>
      <c r="S15" s="209"/>
    </row>
    <row r="16" spans="2:19">
      <c r="B16" s="210">
        <f t="shared" si="1"/>
        <v>2022</v>
      </c>
      <c r="C16" s="211"/>
      <c r="D16" s="199">
        <f t="shared" si="3"/>
        <v>0</v>
      </c>
      <c r="E16" s="199">
        <f t="shared" si="3"/>
        <v>0</v>
      </c>
      <c r="F16" s="201">
        <f t="shared" si="0"/>
        <v>0</v>
      </c>
      <c r="G16" s="199">
        <f t="shared" si="4"/>
        <v>88.31</v>
      </c>
      <c r="H16" s="212">
        <f t="shared" ref="H16" si="10">ROUND(H15*(1+$D71),2)</f>
        <v>0</v>
      </c>
      <c r="I16" s="201">
        <f t="shared" si="6"/>
        <v>88.31</v>
      </c>
      <c r="J16" s="201">
        <f t="shared" si="2"/>
        <v>698.17</v>
      </c>
      <c r="K16"/>
      <c r="L16" s="190"/>
      <c r="N16" s="70"/>
      <c r="O16" s="70"/>
      <c r="P16" s="70"/>
      <c r="Q16" s="253"/>
      <c r="R16" s="70"/>
    </row>
    <row r="17" spans="2:19">
      <c r="B17" s="210">
        <f t="shared" si="1"/>
        <v>2023</v>
      </c>
      <c r="C17" s="211"/>
      <c r="D17" s="199">
        <f t="shared" si="3"/>
        <v>0</v>
      </c>
      <c r="E17" s="199">
        <f t="shared" si="3"/>
        <v>0</v>
      </c>
      <c r="F17" s="201">
        <f t="shared" si="0"/>
        <v>0</v>
      </c>
      <c r="G17" s="199">
        <f t="shared" si="4"/>
        <v>90.34</v>
      </c>
      <c r="H17" s="212">
        <f t="shared" ref="H17" si="11">ROUND(H16*(1+$D72),2)</f>
        <v>0</v>
      </c>
      <c r="I17" s="201">
        <f t="shared" si="6"/>
        <v>90.34</v>
      </c>
      <c r="J17" s="201">
        <f t="shared" si="2"/>
        <v>714.22</v>
      </c>
      <c r="K17"/>
      <c r="L17" s="190"/>
      <c r="N17" s="70"/>
      <c r="O17" s="70"/>
      <c r="P17" s="70"/>
      <c r="Q17" s="253"/>
      <c r="R17" s="70"/>
    </row>
    <row r="18" spans="2:19">
      <c r="B18" s="210">
        <f t="shared" si="1"/>
        <v>2024</v>
      </c>
      <c r="C18" s="211"/>
      <c r="D18" s="199">
        <f t="shared" si="3"/>
        <v>0</v>
      </c>
      <c r="E18" s="199">
        <f t="shared" si="3"/>
        <v>0</v>
      </c>
      <c r="F18" s="201">
        <f t="shared" si="0"/>
        <v>0</v>
      </c>
      <c r="G18" s="199">
        <f t="shared" si="4"/>
        <v>92.42</v>
      </c>
      <c r="H18" s="212">
        <f t="shared" ref="H18" si="12">ROUND(H17*(1+$D73),2)</f>
        <v>0</v>
      </c>
      <c r="I18" s="201">
        <f t="shared" si="6"/>
        <v>92.42</v>
      </c>
      <c r="J18" s="201">
        <f t="shared" si="2"/>
        <v>730.66</v>
      </c>
      <c r="K18"/>
      <c r="L18" s="190"/>
      <c r="N18" s="70"/>
      <c r="O18" s="70"/>
      <c r="P18" s="70"/>
      <c r="Q18" s="253"/>
      <c r="R18" s="70"/>
    </row>
    <row r="19" spans="2:19">
      <c r="B19" s="210">
        <f t="shared" si="1"/>
        <v>2025</v>
      </c>
      <c r="C19" s="211"/>
      <c r="D19" s="199">
        <f t="shared" si="3"/>
        <v>0</v>
      </c>
      <c r="E19" s="199">
        <f t="shared" si="3"/>
        <v>0</v>
      </c>
      <c r="F19" s="201">
        <f t="shared" si="0"/>
        <v>0</v>
      </c>
      <c r="G19" s="199">
        <f t="shared" si="4"/>
        <v>94.55</v>
      </c>
      <c r="H19" s="212">
        <f t="shared" ref="H19" si="13">ROUND(H18*(1+$D74),2)</f>
        <v>0</v>
      </c>
      <c r="I19" s="201">
        <f t="shared" si="6"/>
        <v>94.55</v>
      </c>
      <c r="J19" s="201">
        <f t="shared" si="2"/>
        <v>747.5</v>
      </c>
      <c r="K19"/>
      <c r="L19" s="190"/>
      <c r="N19" s="70"/>
      <c r="O19" s="70"/>
      <c r="P19" s="70"/>
      <c r="Q19" s="253"/>
      <c r="R19" s="70"/>
    </row>
    <row r="20" spans="2:19">
      <c r="B20" s="210">
        <f t="shared" si="1"/>
        <v>2026</v>
      </c>
      <c r="C20" s="211"/>
      <c r="D20" s="199">
        <f>ROUND(D19*(1+$G66),2)</f>
        <v>0</v>
      </c>
      <c r="E20" s="199">
        <f>ROUND(E19*(1+$G66),2)</f>
        <v>0</v>
      </c>
      <c r="F20" s="201">
        <f t="shared" si="0"/>
        <v>0</v>
      </c>
      <c r="G20" s="199">
        <f>ROUND(G19*(1+$G66),2)</f>
        <v>96.72</v>
      </c>
      <c r="H20" s="212">
        <f>ROUND(H19*(1+$G66),2)</f>
        <v>0</v>
      </c>
      <c r="I20" s="201">
        <f t="shared" si="6"/>
        <v>96.72</v>
      </c>
      <c r="J20" s="201">
        <f t="shared" si="2"/>
        <v>764.66</v>
      </c>
      <c r="K20"/>
      <c r="L20" s="190"/>
      <c r="N20" s="70"/>
      <c r="O20" s="70"/>
      <c r="P20" s="70"/>
      <c r="Q20" s="253"/>
      <c r="R20" s="70"/>
    </row>
    <row r="21" spans="2:19">
      <c r="B21" s="210">
        <f t="shared" si="1"/>
        <v>2027</v>
      </c>
      <c r="C21" s="211"/>
      <c r="D21" s="199">
        <f t="shared" ref="D21:E28" si="14">ROUND(D20*(1+$G67),2)</f>
        <v>0</v>
      </c>
      <c r="E21" s="199">
        <f t="shared" si="14"/>
        <v>0</v>
      </c>
      <c r="F21" s="201">
        <f t="shared" si="0"/>
        <v>0</v>
      </c>
      <c r="G21" s="199">
        <f t="shared" ref="G21:G28" si="15">ROUND(G20*(1+$G67),2)</f>
        <v>98.94</v>
      </c>
      <c r="H21" s="212">
        <f t="shared" ref="H21" si="16">ROUND(H20*(1+$G67),2)</f>
        <v>0</v>
      </c>
      <c r="I21" s="201">
        <f t="shared" si="6"/>
        <v>98.94</v>
      </c>
      <c r="J21" s="201">
        <f t="shared" si="2"/>
        <v>782.21</v>
      </c>
      <c r="K21"/>
      <c r="L21" s="190"/>
      <c r="N21" s="70"/>
      <c r="O21" s="70"/>
      <c r="P21" s="70"/>
      <c r="Q21" s="253"/>
      <c r="R21" s="70"/>
    </row>
    <row r="22" spans="2:19">
      <c r="B22" s="210">
        <f t="shared" si="1"/>
        <v>2028</v>
      </c>
      <c r="C22" s="211"/>
      <c r="D22" s="205">
        <f t="shared" si="14"/>
        <v>0</v>
      </c>
      <c r="E22" s="205">
        <f t="shared" si="14"/>
        <v>0</v>
      </c>
      <c r="F22" s="206">
        <f t="shared" si="0"/>
        <v>0</v>
      </c>
      <c r="G22" s="205">
        <f t="shared" si="15"/>
        <v>101.22</v>
      </c>
      <c r="H22" s="205">
        <f t="shared" ref="H22" si="17">ROUND(H21*(1+$G68),2)</f>
        <v>0</v>
      </c>
      <c r="I22" s="206">
        <f t="shared" si="6"/>
        <v>101.22</v>
      </c>
      <c r="J22" s="206">
        <f t="shared" si="2"/>
        <v>800.24</v>
      </c>
      <c r="K22"/>
      <c r="L22" s="190"/>
      <c r="N22" s="70"/>
      <c r="O22" s="70"/>
      <c r="P22" s="70"/>
      <c r="Q22" s="253"/>
      <c r="R22" s="70"/>
    </row>
    <row r="23" spans="2:19">
      <c r="B23" s="210">
        <f t="shared" si="1"/>
        <v>2029</v>
      </c>
      <c r="C23" s="211"/>
      <c r="D23" s="199">
        <f t="shared" si="14"/>
        <v>0</v>
      </c>
      <c r="E23" s="199">
        <f t="shared" si="14"/>
        <v>0</v>
      </c>
      <c r="F23" s="201">
        <f t="shared" si="0"/>
        <v>0</v>
      </c>
      <c r="G23" s="199">
        <f t="shared" si="15"/>
        <v>103.55</v>
      </c>
      <c r="H23" s="212">
        <f t="shared" ref="H23" si="18">ROUND(H22*(1+$G69),2)</f>
        <v>0</v>
      </c>
      <c r="I23" s="201">
        <f t="shared" si="6"/>
        <v>103.55</v>
      </c>
      <c r="J23" s="201">
        <f t="shared" si="2"/>
        <v>818.66</v>
      </c>
      <c r="K23"/>
      <c r="L23" s="190"/>
      <c r="N23" s="70"/>
      <c r="O23" s="70"/>
      <c r="P23" s="253"/>
      <c r="Q23" s="253"/>
      <c r="R23" s="199"/>
      <c r="S23" s="230"/>
    </row>
    <row r="24" spans="2:19">
      <c r="B24" s="210">
        <f t="shared" si="1"/>
        <v>2030</v>
      </c>
      <c r="C24" s="211"/>
      <c r="D24" s="199">
        <f t="shared" si="14"/>
        <v>0</v>
      </c>
      <c r="E24" s="199">
        <f t="shared" si="14"/>
        <v>0</v>
      </c>
      <c r="F24" s="201">
        <f t="shared" si="0"/>
        <v>0</v>
      </c>
      <c r="G24" s="199">
        <f t="shared" si="15"/>
        <v>105.93</v>
      </c>
      <c r="H24" s="212">
        <f t="shared" ref="H24" si="19">ROUND(H23*(1+$G70),2)</f>
        <v>0</v>
      </c>
      <c r="I24" s="201">
        <f t="shared" si="6"/>
        <v>105.93</v>
      </c>
      <c r="J24" s="201">
        <f t="shared" si="2"/>
        <v>837.47</v>
      </c>
      <c r="K24"/>
      <c r="L24" s="190"/>
      <c r="N24" s="70"/>
      <c r="O24" s="70"/>
      <c r="P24" s="253"/>
      <c r="Q24" s="253"/>
      <c r="R24" s="199"/>
      <c r="S24" s="230"/>
    </row>
    <row r="25" spans="2:19">
      <c r="B25" s="210">
        <f t="shared" si="1"/>
        <v>2031</v>
      </c>
      <c r="C25" s="211"/>
      <c r="D25" s="199">
        <f t="shared" si="14"/>
        <v>0</v>
      </c>
      <c r="E25" s="199">
        <f t="shared" si="14"/>
        <v>0</v>
      </c>
      <c r="F25" s="201">
        <f t="shared" si="0"/>
        <v>0</v>
      </c>
      <c r="G25" s="199">
        <f t="shared" si="15"/>
        <v>108.37</v>
      </c>
      <c r="H25" s="212">
        <f t="shared" ref="H25" si="20">ROUND(H24*(1+$G71),2)</f>
        <v>0</v>
      </c>
      <c r="I25" s="201">
        <f t="shared" si="6"/>
        <v>108.37</v>
      </c>
      <c r="J25" s="201">
        <f t="shared" si="2"/>
        <v>856.76</v>
      </c>
      <c r="K25"/>
      <c r="L25" s="190"/>
      <c r="N25" s="70"/>
      <c r="O25" s="70"/>
      <c r="P25" s="253"/>
      <c r="Q25" s="253"/>
      <c r="R25" s="199"/>
      <c r="S25" s="230"/>
    </row>
    <row r="26" spans="2:19">
      <c r="B26" s="210">
        <f t="shared" si="1"/>
        <v>2032</v>
      </c>
      <c r="C26" s="211"/>
      <c r="D26" s="199">
        <f t="shared" si="14"/>
        <v>0</v>
      </c>
      <c r="E26" s="199">
        <f t="shared" si="14"/>
        <v>0</v>
      </c>
      <c r="F26" s="201">
        <f t="shared" si="0"/>
        <v>0</v>
      </c>
      <c r="G26" s="199">
        <f t="shared" si="15"/>
        <v>110.75</v>
      </c>
      <c r="H26" s="212">
        <f t="shared" ref="H26" si="21">ROUND(H25*(1+$G72),2)</f>
        <v>0</v>
      </c>
      <c r="I26" s="201">
        <f t="shared" si="6"/>
        <v>110.75</v>
      </c>
      <c r="J26" s="201">
        <f t="shared" si="2"/>
        <v>875.58</v>
      </c>
      <c r="K26"/>
      <c r="L26" s="190"/>
      <c r="N26" s="70"/>
      <c r="O26" s="70"/>
      <c r="P26" s="253"/>
      <c r="Q26" s="253"/>
      <c r="R26" s="199"/>
      <c r="S26" s="230"/>
    </row>
    <row r="27" spans="2:19">
      <c r="B27" s="210">
        <f t="shared" si="1"/>
        <v>2033</v>
      </c>
      <c r="C27" s="211"/>
      <c r="D27" s="199">
        <f t="shared" si="14"/>
        <v>0</v>
      </c>
      <c r="E27" s="199">
        <f t="shared" si="14"/>
        <v>0</v>
      </c>
      <c r="F27" s="201">
        <f t="shared" si="0"/>
        <v>0</v>
      </c>
      <c r="G27" s="199">
        <f t="shared" si="15"/>
        <v>113.19</v>
      </c>
      <c r="H27" s="212">
        <f t="shared" ref="H27" si="22">ROUND(H26*(1+$G73),2)</f>
        <v>0</v>
      </c>
      <c r="I27" s="201">
        <f t="shared" si="6"/>
        <v>113.19</v>
      </c>
      <c r="J27" s="201">
        <f t="shared" si="2"/>
        <v>894.87</v>
      </c>
      <c r="K27"/>
      <c r="L27" s="190"/>
      <c r="N27" s="70"/>
      <c r="O27" s="70"/>
      <c r="P27" s="253"/>
      <c r="Q27" s="253"/>
      <c r="R27" s="199"/>
      <c r="S27" s="230"/>
    </row>
    <row r="28" spans="2:19">
      <c r="B28" s="210">
        <f t="shared" si="1"/>
        <v>2034</v>
      </c>
      <c r="C28" s="211"/>
      <c r="D28" s="199">
        <f t="shared" si="14"/>
        <v>0</v>
      </c>
      <c r="E28" s="199">
        <f t="shared" si="14"/>
        <v>0</v>
      </c>
      <c r="F28" s="201">
        <f t="shared" si="0"/>
        <v>0</v>
      </c>
      <c r="G28" s="199">
        <f t="shared" si="15"/>
        <v>115.79</v>
      </c>
      <c r="H28" s="212">
        <f t="shared" ref="H28" si="23">ROUND(H27*(1+$G74),2)</f>
        <v>0</v>
      </c>
      <c r="I28" s="201">
        <f t="shared" si="6"/>
        <v>115.79</v>
      </c>
      <c r="J28" s="201">
        <f t="shared" si="2"/>
        <v>915.42</v>
      </c>
      <c r="K28"/>
      <c r="L28" s="190"/>
      <c r="N28" s="70"/>
      <c r="O28" s="70"/>
      <c r="P28" s="253"/>
      <c r="Q28" s="253"/>
      <c r="R28" s="199"/>
      <c r="S28" s="230"/>
    </row>
    <row r="29" spans="2:19">
      <c r="B29" s="210">
        <f t="shared" si="1"/>
        <v>2035</v>
      </c>
      <c r="C29" s="211"/>
      <c r="D29" s="199">
        <f>ROUND(D28*(1+$J66),2)</f>
        <v>0</v>
      </c>
      <c r="E29" s="199">
        <f>ROUND(E28*(1+$J66),2)</f>
        <v>0</v>
      </c>
      <c r="F29" s="201">
        <f t="shared" si="0"/>
        <v>0</v>
      </c>
      <c r="G29" s="199">
        <f>ROUND(G28*(1+$J66),2)</f>
        <v>118.45</v>
      </c>
      <c r="H29" s="212">
        <f>ROUND(H28*(1+$J66),2)</f>
        <v>0</v>
      </c>
      <c r="I29" s="201">
        <f t="shared" si="6"/>
        <v>118.45</v>
      </c>
      <c r="J29" s="201">
        <f t="shared" si="2"/>
        <v>936.45</v>
      </c>
      <c r="K29"/>
      <c r="L29" s="190"/>
      <c r="N29" s="70"/>
      <c r="O29" s="70"/>
      <c r="P29" s="253"/>
      <c r="Q29" s="253"/>
      <c r="R29" s="199"/>
      <c r="S29" s="230"/>
    </row>
    <row r="30" spans="2:19">
      <c r="B30" s="210">
        <f t="shared" si="1"/>
        <v>2036</v>
      </c>
      <c r="C30" s="211"/>
      <c r="D30" s="199">
        <f t="shared" ref="D30:E36" si="24">ROUND(D29*(1+$J67),2)</f>
        <v>0</v>
      </c>
      <c r="E30" s="199">
        <f t="shared" si="24"/>
        <v>0</v>
      </c>
      <c r="F30" s="201">
        <f t="shared" si="0"/>
        <v>0</v>
      </c>
      <c r="G30" s="199">
        <f t="shared" ref="G30:G36" si="25">ROUND(G29*(1+$J67),2)</f>
        <v>121.17</v>
      </c>
      <c r="H30" s="212">
        <f t="shared" ref="H30" si="26">ROUND(H29*(1+$J67),2)</f>
        <v>0</v>
      </c>
      <c r="I30" s="201">
        <f t="shared" si="6"/>
        <v>121.17</v>
      </c>
      <c r="J30" s="201">
        <f t="shared" si="2"/>
        <v>957.96</v>
      </c>
      <c r="K30"/>
      <c r="L30" s="190"/>
      <c r="N30" s="70"/>
      <c r="O30" s="70"/>
      <c r="P30" s="253"/>
      <c r="Q30" s="253"/>
      <c r="R30" s="199"/>
      <c r="S30" s="230"/>
    </row>
    <row r="31" spans="2:19">
      <c r="B31" s="210">
        <f t="shared" si="1"/>
        <v>2037</v>
      </c>
      <c r="C31" s="211"/>
      <c r="D31" s="199">
        <f t="shared" si="24"/>
        <v>0</v>
      </c>
      <c r="E31" s="199">
        <f t="shared" si="24"/>
        <v>0</v>
      </c>
      <c r="F31" s="201">
        <f t="shared" si="0"/>
        <v>0</v>
      </c>
      <c r="G31" s="199">
        <f t="shared" si="25"/>
        <v>123.84</v>
      </c>
      <c r="H31" s="212">
        <f t="shared" ref="H31" si="27">ROUND(H30*(1+$J68),2)</f>
        <v>0</v>
      </c>
      <c r="I31" s="201">
        <f t="shared" si="6"/>
        <v>123.84</v>
      </c>
      <c r="J31" s="201">
        <f t="shared" si="2"/>
        <v>979.07</v>
      </c>
      <c r="K31"/>
      <c r="L31" s="190"/>
      <c r="N31" s="70"/>
      <c r="O31" s="70"/>
      <c r="P31" s="70"/>
      <c r="Q31" s="253"/>
      <c r="R31" s="199"/>
      <c r="S31" s="199"/>
    </row>
    <row r="32" spans="2:19">
      <c r="B32" s="210">
        <f t="shared" si="1"/>
        <v>2038</v>
      </c>
      <c r="C32" s="211"/>
      <c r="D32" s="199">
        <f t="shared" si="24"/>
        <v>0</v>
      </c>
      <c r="E32" s="199">
        <f t="shared" si="24"/>
        <v>0</v>
      </c>
      <c r="F32" s="201">
        <f t="shared" si="0"/>
        <v>0</v>
      </c>
      <c r="G32" s="199">
        <f t="shared" si="25"/>
        <v>126.56</v>
      </c>
      <c r="H32" s="212">
        <f t="shared" ref="H32" si="28">ROUND(H31*(1+$J69),2)</f>
        <v>0</v>
      </c>
      <c r="I32" s="201">
        <f t="shared" si="6"/>
        <v>126.56</v>
      </c>
      <c r="J32" s="201">
        <f t="shared" si="2"/>
        <v>1000.57</v>
      </c>
      <c r="K32"/>
      <c r="L32" s="190"/>
      <c r="N32" s="70"/>
      <c r="O32" s="70"/>
      <c r="Q32" s="240"/>
      <c r="R32" s="199"/>
      <c r="S32" s="199"/>
    </row>
    <row r="33" spans="2:19">
      <c r="B33" s="210">
        <f t="shared" si="1"/>
        <v>2039</v>
      </c>
      <c r="C33" s="211"/>
      <c r="D33" s="199">
        <f t="shared" si="24"/>
        <v>0</v>
      </c>
      <c r="E33" s="199">
        <f t="shared" si="24"/>
        <v>0</v>
      </c>
      <c r="F33" s="201">
        <f t="shared" si="0"/>
        <v>0</v>
      </c>
      <c r="G33" s="199">
        <f t="shared" si="25"/>
        <v>129.34</v>
      </c>
      <c r="H33" s="212">
        <f t="shared" ref="H33" si="29">ROUND(H32*(1+$J70),2)</f>
        <v>0</v>
      </c>
      <c r="I33" s="201">
        <f t="shared" si="6"/>
        <v>129.34</v>
      </c>
      <c r="J33" s="201">
        <f t="shared" si="2"/>
        <v>1022.55</v>
      </c>
      <c r="K33"/>
      <c r="L33" s="190"/>
      <c r="N33" s="70"/>
      <c r="O33" s="70"/>
      <c r="Q33" s="240"/>
      <c r="R33" s="199"/>
      <c r="S33" s="199"/>
    </row>
    <row r="34" spans="2:19">
      <c r="B34" s="210">
        <f t="shared" si="1"/>
        <v>2040</v>
      </c>
      <c r="C34" s="211"/>
      <c r="D34" s="199">
        <f t="shared" si="24"/>
        <v>0</v>
      </c>
      <c r="E34" s="199">
        <f t="shared" si="24"/>
        <v>0</v>
      </c>
      <c r="F34" s="201">
        <f t="shared" si="0"/>
        <v>0</v>
      </c>
      <c r="G34" s="199">
        <f t="shared" si="25"/>
        <v>132.19</v>
      </c>
      <c r="H34" s="212">
        <f t="shared" ref="H34" si="30">ROUND(H33*(1+$J71),2)</f>
        <v>0</v>
      </c>
      <c r="I34" s="201">
        <f t="shared" si="6"/>
        <v>132.19</v>
      </c>
      <c r="J34" s="201">
        <f t="shared" si="2"/>
        <v>1045.08</v>
      </c>
      <c r="K34"/>
      <c r="L34" s="190"/>
      <c r="N34" s="70"/>
      <c r="O34" s="70"/>
      <c r="Q34" s="240"/>
      <c r="R34" s="199"/>
      <c r="S34" s="199"/>
    </row>
    <row r="35" spans="2:19">
      <c r="B35" s="210">
        <f t="shared" si="1"/>
        <v>2041</v>
      </c>
      <c r="C35" s="211"/>
      <c r="D35" s="199">
        <f t="shared" si="24"/>
        <v>0</v>
      </c>
      <c r="E35" s="199">
        <f t="shared" si="24"/>
        <v>0</v>
      </c>
      <c r="F35" s="201">
        <f t="shared" si="0"/>
        <v>0</v>
      </c>
      <c r="G35" s="199">
        <f t="shared" si="25"/>
        <v>135.1</v>
      </c>
      <c r="H35" s="212">
        <f t="shared" ref="H35" si="31">ROUND(H34*(1+$J72),2)</f>
        <v>0</v>
      </c>
      <c r="I35" s="201">
        <f t="shared" si="6"/>
        <v>135.1</v>
      </c>
      <c r="J35" s="201">
        <f t="shared" si="2"/>
        <v>1068.0899999999999</v>
      </c>
      <c r="K35"/>
      <c r="L35" s="190"/>
      <c r="N35" s="70"/>
      <c r="O35" s="70"/>
      <c r="Q35" s="240"/>
      <c r="R35" s="199"/>
      <c r="S35" s="199"/>
    </row>
    <row r="36" spans="2:19">
      <c r="B36" s="210">
        <f t="shared" si="1"/>
        <v>2042</v>
      </c>
      <c r="C36" s="211"/>
      <c r="D36" s="199">
        <f t="shared" si="24"/>
        <v>0</v>
      </c>
      <c r="E36" s="199">
        <f t="shared" si="24"/>
        <v>0</v>
      </c>
      <c r="F36" s="201">
        <f t="shared" si="0"/>
        <v>0</v>
      </c>
      <c r="G36" s="199">
        <f t="shared" si="25"/>
        <v>138.07</v>
      </c>
      <c r="H36" s="212">
        <f t="shared" ref="H36" si="32">ROUND(H35*(1+$J73),2)</f>
        <v>0</v>
      </c>
      <c r="I36" s="201">
        <f t="shared" si="6"/>
        <v>138.07</v>
      </c>
      <c r="J36" s="201">
        <f t="shared" si="2"/>
        <v>1091.57</v>
      </c>
      <c r="K36"/>
      <c r="L36" s="190"/>
      <c r="N36" s="70"/>
      <c r="O36" s="70"/>
      <c r="Q36" s="240"/>
      <c r="R36" s="199"/>
      <c r="S36" s="199"/>
    </row>
    <row r="37" spans="2:19">
      <c r="B37" s="210"/>
      <c r="C37" s="203"/>
      <c r="D37" s="199"/>
      <c r="E37" s="199"/>
      <c r="F37" s="200"/>
      <c r="G37" s="199"/>
      <c r="H37" s="199"/>
      <c r="I37" s="201"/>
      <c r="J37" s="213"/>
    </row>
    <row r="38" spans="2:19" hidden="1">
      <c r="B38" s="197"/>
      <c r="C38" s="203"/>
      <c r="D38" s="199"/>
      <c r="E38" s="199"/>
      <c r="F38" s="200"/>
      <c r="G38" s="199"/>
      <c r="H38" s="199"/>
      <c r="I38" s="201"/>
      <c r="J38" s="213"/>
    </row>
    <row r="39" spans="2:19" hidden="1">
      <c r="B39" s="197"/>
      <c r="C39" s="203"/>
      <c r="D39" s="199"/>
      <c r="E39" s="199"/>
      <c r="F39" s="200"/>
      <c r="G39" s="199"/>
      <c r="H39" s="199"/>
      <c r="I39" s="201"/>
      <c r="J39" s="213"/>
    </row>
    <row r="40" spans="2:19" hidden="1">
      <c r="B40" s="197"/>
      <c r="C40" s="203"/>
      <c r="D40" s="199"/>
      <c r="E40" s="199"/>
      <c r="F40" s="200"/>
      <c r="G40" s="199"/>
      <c r="H40" s="199"/>
      <c r="I40" s="201"/>
      <c r="J40" s="213"/>
    </row>
    <row r="42" spans="2:19" ht="14.25">
      <c r="B42" s="214" t="s">
        <v>31</v>
      </c>
      <c r="C42" s="215"/>
      <c r="D42" s="215"/>
      <c r="E42" s="215"/>
      <c r="F42" s="215"/>
      <c r="G42" s="215"/>
      <c r="H42" s="215"/>
    </row>
    <row r="44" spans="2:19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9">
      <c r="C45" s="216" t="str">
        <f>C7</f>
        <v>(a)</v>
      </c>
      <c r="D45" s="188" t="s">
        <v>115</v>
      </c>
    </row>
    <row r="46" spans="2:19">
      <c r="C46" s="216" t="str">
        <f>D7</f>
        <v>(b)</v>
      </c>
      <c r="D46" s="201" t="str">
        <f>"= "&amp;C7&amp;" x "&amp;C62</f>
        <v>= (a) x 0.0631141369791985</v>
      </c>
    </row>
    <row r="47" spans="2:19">
      <c r="C47" s="216" t="str">
        <f>F7</f>
        <v>(d)</v>
      </c>
      <c r="D47" s="201" t="str">
        <f>"= ("&amp;$D$7&amp;" + "&amp;$E$7&amp;") /  (8.76 x "&amp;TEXT(C63,"0.0%")&amp;")"</f>
        <v>= ((b) + (c)) /  (8.76 x 90.3%)</v>
      </c>
    </row>
    <row r="48" spans="2:19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J7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18"/>
      <c r="E52" s="218"/>
      <c r="F52" s="218"/>
      <c r="G52" s="218"/>
      <c r="H52" s="218"/>
      <c r="I52" s="219"/>
      <c r="J52" s="220"/>
    </row>
    <row r="53" spans="2:24" ht="13.5" thickBot="1">
      <c r="C53" s="221" t="s">
        <v>122</v>
      </c>
      <c r="D53" s="222" t="s">
        <v>117</v>
      </c>
      <c r="E53" s="222"/>
      <c r="F53" s="222"/>
      <c r="G53" s="222"/>
      <c r="H53" s="223"/>
      <c r="I53" s="219"/>
      <c r="J53" s="220"/>
    </row>
    <row r="55" spans="2:24">
      <c r="B55" s="104" t="s">
        <v>104</v>
      </c>
      <c r="C55" s="224">
        <v>0</v>
      </c>
      <c r="D55" s="188" t="s">
        <v>115</v>
      </c>
      <c r="H55" s="188" t="s">
        <v>9</v>
      </c>
    </row>
    <row r="56" spans="2:24">
      <c r="B56" s="104" t="s">
        <v>104</v>
      </c>
      <c r="C56" s="225">
        <v>0</v>
      </c>
      <c r="D56" s="188" t="s">
        <v>118</v>
      </c>
      <c r="H56" s="188" t="s">
        <v>9</v>
      </c>
    </row>
    <row r="57" spans="2:24">
      <c r="B57" s="104" t="s">
        <v>104</v>
      </c>
      <c r="C57" s="230">
        <v>0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77.34</v>
      </c>
      <c r="D58" s="188" t="s">
        <v>119</v>
      </c>
      <c r="H58" s="188" t="s">
        <v>120</v>
      </c>
      <c r="J58" s="190"/>
      <c r="K58" s="226"/>
      <c r="L58" s="69"/>
      <c r="M58" s="227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v>0</v>
      </c>
      <c r="D59" s="188" t="s">
        <v>121</v>
      </c>
      <c r="H59" s="188" t="s">
        <v>120</v>
      </c>
      <c r="J59" s="228"/>
      <c r="K59" s="228"/>
      <c r="L59" s="229"/>
      <c r="M59" s="230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J60" s="228"/>
      <c r="K60" s="228"/>
      <c r="L60" s="228"/>
      <c r="M60" s="190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J61" s="228"/>
      <c r="K61" s="228"/>
      <c r="L61" s="228"/>
      <c r="M61" s="190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6.3114136979198515E-2</v>
      </c>
      <c r="D62" s="188" t="s">
        <v>54</v>
      </c>
      <c r="J62" s="234"/>
      <c r="K62" s="235"/>
      <c r="L62" s="235"/>
      <c r="O62" s="236"/>
    </row>
    <row r="63" spans="2:24">
      <c r="C63" s="239">
        <v>0.90249999999999997</v>
      </c>
      <c r="D63" s="188" t="s">
        <v>55</v>
      </c>
    </row>
    <row r="64" spans="2:24" ht="13.5" thickBot="1">
      <c r="D64" s="231"/>
    </row>
    <row r="65" spans="3:10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20"/>
    </row>
    <row r="66" spans="3:10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57">
        <v>2.3E-2</v>
      </c>
    </row>
    <row r="67" spans="3:10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57">
        <v>2.3E-2</v>
      </c>
    </row>
    <row r="68" spans="3:10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57">
        <v>2.1999999999999999E-2</v>
      </c>
    </row>
    <row r="69" spans="3:10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57">
        <v>2.1999999999999999E-2</v>
      </c>
    </row>
    <row r="70" spans="3:10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57">
        <v>2.1999999999999999E-2</v>
      </c>
    </row>
    <row r="71" spans="3:10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57">
        <v>2.1999999999999999E-2</v>
      </c>
    </row>
    <row r="72" spans="3:10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57">
        <v>2.1999999999999999E-2</v>
      </c>
    </row>
    <row r="73" spans="3:10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57">
        <v>2.1999999999999999E-2</v>
      </c>
    </row>
    <row r="74" spans="3:10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57">
        <v>2.3E-2</v>
      </c>
    </row>
    <row r="75" spans="3:10" s="190" customFormat="1"/>
    <row r="76" spans="3:10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4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O95"/>
  <sheetViews>
    <sheetView view="pageBreakPreview" topLeftCell="A11" zoomScale="85" zoomScaleNormal="85" zoomScaleSheetLayoutView="85" workbookViewId="0">
      <selection activeCell="C45" sqref="C45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26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5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5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5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5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5" ht="15.75">
      <c r="B5" s="1" t="str">
        <f>C54</f>
        <v>Willamette Valley - 436 MW - CCCT Dry "G/H", 1x1 - West Side Resource (1,500')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5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5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5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5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5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5" ht="6" customHeight="1"/>
    <row r="12" spans="2:15" ht="15.75">
      <c r="B12" s="60" t="str">
        <f>C54</f>
        <v>Willamette Valley - 436 MW - CCCT Dry "G/H", 1x1 - West Side Resource (1,500')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5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5">
      <c r="B14" s="107">
        <v>2016</v>
      </c>
      <c r="C14" s="108">
        <f>$H$60</f>
        <v>1363</v>
      </c>
      <c r="D14" s="109">
        <f>ROUND(C14*$C$76,2)</f>
        <v>98.9</v>
      </c>
      <c r="E14" s="110">
        <f>$I$60</f>
        <v>43.7</v>
      </c>
      <c r="F14" s="110">
        <f>$J$65</f>
        <v>2.02</v>
      </c>
      <c r="G14" s="111">
        <f t="shared" ref="G14:G24" si="0">ROUND(F14*(8.76*$G$65)+E14,2)</f>
        <v>56.14</v>
      </c>
      <c r="H14" s="111">
        <f t="shared" ref="H14:H24" si="1">ROUND(D14+G14,2)</f>
        <v>155.04</v>
      </c>
      <c r="I14" s="111"/>
      <c r="J14" s="111"/>
      <c r="K14" s="111"/>
      <c r="O14" s="104" t="s">
        <v>125</v>
      </c>
    </row>
    <row r="15" spans="2:15">
      <c r="B15" s="107">
        <f t="shared" ref="B15:B40" si="2">B14+1</f>
        <v>2017</v>
      </c>
      <c r="C15" s="112"/>
      <c r="D15" s="109">
        <f>ROUND(D14*(1+$D83),2)</f>
        <v>100.88</v>
      </c>
      <c r="E15" s="109">
        <f t="shared" ref="D15:F17" si="3">ROUND(E14*(1+$D83),2)</f>
        <v>44.57</v>
      </c>
      <c r="F15" s="109">
        <f t="shared" si="3"/>
        <v>2.06</v>
      </c>
      <c r="G15" s="113">
        <f t="shared" si="0"/>
        <v>57.26</v>
      </c>
      <c r="H15" s="113">
        <f t="shared" si="1"/>
        <v>158.13999999999999</v>
      </c>
      <c r="I15" s="111"/>
      <c r="J15" s="111"/>
      <c r="K15" s="111"/>
    </row>
    <row r="16" spans="2:15">
      <c r="B16" s="107">
        <f t="shared" si="2"/>
        <v>2018</v>
      </c>
      <c r="C16" s="112"/>
      <c r="D16" s="109">
        <f t="shared" si="3"/>
        <v>102.8</v>
      </c>
      <c r="E16" s="109">
        <f t="shared" si="3"/>
        <v>45.42</v>
      </c>
      <c r="F16" s="109">
        <f t="shared" si="3"/>
        <v>2.1</v>
      </c>
      <c r="G16" s="111">
        <f t="shared" si="0"/>
        <v>58.35</v>
      </c>
      <c r="H16" s="111">
        <f t="shared" si="1"/>
        <v>161.15</v>
      </c>
      <c r="I16" s="111"/>
      <c r="J16" s="111"/>
      <c r="K16" s="111"/>
    </row>
    <row r="17" spans="2:13">
      <c r="B17" s="107">
        <f t="shared" si="2"/>
        <v>2019</v>
      </c>
      <c r="C17" s="112"/>
      <c r="D17" s="109">
        <f t="shared" si="3"/>
        <v>105.06</v>
      </c>
      <c r="E17" s="109">
        <f t="shared" si="3"/>
        <v>46.42</v>
      </c>
      <c r="F17" s="109">
        <f t="shared" si="3"/>
        <v>2.15</v>
      </c>
      <c r="G17" s="111">
        <f t="shared" si="0"/>
        <v>59.66</v>
      </c>
      <c r="H17" s="111">
        <f t="shared" si="1"/>
        <v>164.72</v>
      </c>
      <c r="I17" s="111"/>
      <c r="J17" s="111"/>
      <c r="K17" s="111"/>
    </row>
    <row r="18" spans="2:13">
      <c r="B18" s="107">
        <f t="shared" si="2"/>
        <v>2020</v>
      </c>
      <c r="C18" s="112"/>
      <c r="D18" s="109">
        <f t="shared" ref="D18:F18" si="4">ROUND(D17*(1+$D86),2)</f>
        <v>107.79</v>
      </c>
      <c r="E18" s="109">
        <f t="shared" si="4"/>
        <v>47.63</v>
      </c>
      <c r="F18" s="109">
        <f t="shared" si="4"/>
        <v>2.21</v>
      </c>
      <c r="G18" s="111">
        <f t="shared" ref="G18:G23" si="5">ROUND(F18*(8.76*$G$65)+E18,2)</f>
        <v>61.24</v>
      </c>
      <c r="H18" s="111">
        <f t="shared" ref="H18:H23" si="6">ROUND(D18+G18,2)</f>
        <v>169.03</v>
      </c>
      <c r="I18" s="111"/>
      <c r="J18" s="111"/>
      <c r="K18" s="111"/>
    </row>
    <row r="19" spans="2:13">
      <c r="B19" s="107">
        <f t="shared" si="2"/>
        <v>2021</v>
      </c>
      <c r="C19" s="112"/>
      <c r="D19" s="109">
        <f t="shared" ref="D19:F19" si="7">ROUND(D18*(1+$D87),2)</f>
        <v>110.38</v>
      </c>
      <c r="E19" s="109">
        <f t="shared" si="7"/>
        <v>48.77</v>
      </c>
      <c r="F19" s="109">
        <f t="shared" si="7"/>
        <v>2.2599999999999998</v>
      </c>
      <c r="G19" s="111">
        <f t="shared" si="5"/>
        <v>62.69</v>
      </c>
      <c r="H19" s="111">
        <f t="shared" si="6"/>
        <v>173.07</v>
      </c>
      <c r="I19" s="111"/>
      <c r="J19" s="111"/>
      <c r="K19" s="111"/>
    </row>
    <row r="20" spans="2:13">
      <c r="B20" s="107">
        <f t="shared" si="2"/>
        <v>2022</v>
      </c>
      <c r="C20" s="112"/>
      <c r="D20" s="109">
        <f t="shared" ref="D20:F20" si="8">ROUND(D19*(1+$D88),2)</f>
        <v>112.92</v>
      </c>
      <c r="E20" s="109">
        <f t="shared" si="8"/>
        <v>49.89</v>
      </c>
      <c r="F20" s="109">
        <f t="shared" si="8"/>
        <v>2.31</v>
      </c>
      <c r="G20" s="111">
        <f t="shared" si="5"/>
        <v>64.12</v>
      </c>
      <c r="H20" s="111">
        <f t="shared" si="6"/>
        <v>177.04</v>
      </c>
      <c r="I20" s="111"/>
      <c r="J20" s="111"/>
      <c r="K20" s="111"/>
    </row>
    <row r="21" spans="2:13">
      <c r="B21" s="107">
        <f t="shared" si="2"/>
        <v>2023</v>
      </c>
      <c r="C21" s="112"/>
      <c r="D21" s="109">
        <f t="shared" ref="D21:F21" si="9">ROUND(D20*(1+$D89),2)</f>
        <v>115.52</v>
      </c>
      <c r="E21" s="109">
        <f t="shared" si="9"/>
        <v>51.04</v>
      </c>
      <c r="F21" s="109">
        <f t="shared" si="9"/>
        <v>2.36</v>
      </c>
      <c r="G21" s="111">
        <f t="shared" si="5"/>
        <v>65.569999999999993</v>
      </c>
      <c r="H21" s="111">
        <f t="shared" si="6"/>
        <v>181.09</v>
      </c>
      <c r="I21" s="111"/>
      <c r="J21" s="111"/>
      <c r="K21" s="111"/>
    </row>
    <row r="22" spans="2:13">
      <c r="B22" s="107">
        <f t="shared" si="2"/>
        <v>2024</v>
      </c>
      <c r="C22" s="112"/>
      <c r="D22" s="109">
        <f t="shared" ref="D22:F22" si="10">ROUND(D21*(1+$D90),2)</f>
        <v>118.18</v>
      </c>
      <c r="E22" s="109">
        <f t="shared" si="10"/>
        <v>52.21</v>
      </c>
      <c r="F22" s="109">
        <f t="shared" si="10"/>
        <v>2.41</v>
      </c>
      <c r="G22" s="111">
        <f t="shared" si="5"/>
        <v>67.05</v>
      </c>
      <c r="H22" s="111">
        <f t="shared" si="6"/>
        <v>185.23</v>
      </c>
      <c r="I22" s="111"/>
      <c r="J22" s="111"/>
      <c r="K22" s="111"/>
    </row>
    <row r="23" spans="2:13">
      <c r="B23" s="107">
        <f t="shared" si="2"/>
        <v>2025</v>
      </c>
      <c r="C23" s="112"/>
      <c r="D23" s="109">
        <f t="shared" ref="D23:F23" si="11">ROUND(D22*(1+$D91),2)</f>
        <v>120.9</v>
      </c>
      <c r="E23" s="109">
        <f t="shared" si="11"/>
        <v>53.41</v>
      </c>
      <c r="F23" s="109">
        <f t="shared" si="11"/>
        <v>2.4700000000000002</v>
      </c>
      <c r="G23" s="111">
        <f t="shared" si="5"/>
        <v>68.62</v>
      </c>
      <c r="H23" s="111">
        <f t="shared" si="6"/>
        <v>189.52</v>
      </c>
      <c r="I23" s="111"/>
      <c r="J23" s="111"/>
      <c r="K23" s="111"/>
    </row>
    <row r="24" spans="2:13">
      <c r="B24" s="107">
        <f t="shared" si="2"/>
        <v>2026</v>
      </c>
      <c r="C24" s="112"/>
      <c r="D24" s="113">
        <f>ROUND(D23*(1+$G83),2)</f>
        <v>123.68</v>
      </c>
      <c r="E24" s="113">
        <f>ROUND(E23*(1+$G83),2)</f>
        <v>54.64</v>
      </c>
      <c r="F24" s="113">
        <f>ROUND(F23*(1+$G83),2)</f>
        <v>2.5299999999999998</v>
      </c>
      <c r="G24" s="111">
        <f t="shared" si="0"/>
        <v>70.22</v>
      </c>
      <c r="H24" s="111">
        <f t="shared" si="1"/>
        <v>193.9</v>
      </c>
      <c r="I24" s="111"/>
      <c r="J24" s="111"/>
      <c r="K24" s="111"/>
    </row>
    <row r="25" spans="2:13">
      <c r="B25" s="107">
        <f t="shared" si="2"/>
        <v>2027</v>
      </c>
      <c r="C25" s="112"/>
      <c r="D25" s="113">
        <f t="shared" ref="D25:F25" si="12">ROUND(D24*(1+$G84),2)</f>
        <v>126.52</v>
      </c>
      <c r="E25" s="113">
        <f t="shared" si="12"/>
        <v>55.9</v>
      </c>
      <c r="F25" s="113">
        <f t="shared" si="12"/>
        <v>2.59</v>
      </c>
      <c r="G25" s="111">
        <f t="shared" ref="G25:G30" si="13">ROUND(F25*(8.76*$G$65)+E25,2)</f>
        <v>71.849999999999994</v>
      </c>
      <c r="H25" s="111">
        <f t="shared" ref="H25:H30" si="14">ROUND(D25+G25,2)</f>
        <v>198.37</v>
      </c>
      <c r="I25" s="111"/>
      <c r="J25" s="111"/>
      <c r="K25" s="111"/>
    </row>
    <row r="26" spans="2:13">
      <c r="B26" s="107">
        <f t="shared" si="2"/>
        <v>2028</v>
      </c>
      <c r="C26" s="112"/>
      <c r="D26" s="113">
        <f t="shared" ref="D26:F26" si="15">ROUND(D25*(1+$G85),2)</f>
        <v>129.43</v>
      </c>
      <c r="E26" s="113">
        <f t="shared" si="15"/>
        <v>57.19</v>
      </c>
      <c r="F26" s="113">
        <f t="shared" si="15"/>
        <v>2.65</v>
      </c>
      <c r="G26" s="111">
        <f t="shared" si="13"/>
        <v>73.510000000000005</v>
      </c>
      <c r="H26" s="111">
        <f t="shared" si="14"/>
        <v>202.94</v>
      </c>
      <c r="I26" s="111"/>
      <c r="J26" s="111"/>
      <c r="K26" s="111"/>
    </row>
    <row r="27" spans="2:13">
      <c r="B27" s="107">
        <f t="shared" si="2"/>
        <v>2029</v>
      </c>
      <c r="C27" s="112"/>
      <c r="D27" s="113">
        <f t="shared" ref="D27:F27" si="16">ROUND(D26*(1+$G86),2)</f>
        <v>132.41</v>
      </c>
      <c r="E27" s="113">
        <f t="shared" si="16"/>
        <v>58.51</v>
      </c>
      <c r="F27" s="113">
        <f t="shared" si="16"/>
        <v>2.71</v>
      </c>
      <c r="G27" s="111">
        <f t="shared" si="13"/>
        <v>75.2</v>
      </c>
      <c r="H27" s="111">
        <f t="shared" si="14"/>
        <v>207.61</v>
      </c>
      <c r="I27" s="111"/>
      <c r="J27" s="111"/>
      <c r="K27" s="111"/>
    </row>
    <row r="28" spans="2:13">
      <c r="B28" s="107">
        <f t="shared" si="2"/>
        <v>2030</v>
      </c>
      <c r="C28" s="112"/>
      <c r="D28" s="113">
        <f t="shared" ref="D28:D29" si="17">ROUND(D27*(1+$G87),2)</f>
        <v>135.46</v>
      </c>
      <c r="E28" s="113">
        <f t="shared" ref="E28:E29" si="18">ROUND(E27*(1+$G87),2)</f>
        <v>59.86</v>
      </c>
      <c r="F28" s="113">
        <f t="shared" ref="F28:F29" si="19">ROUND(F27*(1+$G87),2)</f>
        <v>2.77</v>
      </c>
      <c r="G28" s="111">
        <f t="shared" ref="G28:G29" si="20">ROUND(F28*(8.76*$G$65)+E28,2)</f>
        <v>76.92</v>
      </c>
      <c r="H28" s="111">
        <f t="shared" ref="H28:H29" si="21">ROUND(D28+G28,2)</f>
        <v>212.38</v>
      </c>
      <c r="I28" s="111"/>
      <c r="J28" s="111"/>
      <c r="K28" s="111"/>
    </row>
    <row r="29" spans="2:13" ht="13.5" thickBot="1">
      <c r="B29" s="176">
        <f t="shared" si="2"/>
        <v>2031</v>
      </c>
      <c r="C29" s="177"/>
      <c r="D29" s="164">
        <f t="shared" si="17"/>
        <v>138.58000000000001</v>
      </c>
      <c r="E29" s="164">
        <f t="shared" si="18"/>
        <v>61.24</v>
      </c>
      <c r="F29" s="164">
        <f t="shared" si="19"/>
        <v>2.83</v>
      </c>
      <c r="G29" s="138">
        <f t="shared" si="20"/>
        <v>78.67</v>
      </c>
      <c r="H29" s="138">
        <f t="shared" si="21"/>
        <v>217.25</v>
      </c>
      <c r="I29" s="138"/>
      <c r="J29" s="138"/>
      <c r="K29" s="138"/>
    </row>
    <row r="30" spans="2:13" s="145" customFormat="1">
      <c r="B30" s="148">
        <f t="shared" si="2"/>
        <v>2032</v>
      </c>
      <c r="C30" s="149"/>
      <c r="D30" s="113">
        <f t="shared" ref="D30:F30" si="22">ROUND(D29*(1+$G89),2)</f>
        <v>141.63</v>
      </c>
      <c r="E30" s="113">
        <f t="shared" si="22"/>
        <v>62.59</v>
      </c>
      <c r="F30" s="113">
        <f t="shared" si="22"/>
        <v>2.89</v>
      </c>
      <c r="G30" s="111">
        <f t="shared" si="13"/>
        <v>80.39</v>
      </c>
      <c r="H30" s="111">
        <f t="shared" si="14"/>
        <v>222.02</v>
      </c>
      <c r="I30" s="111">
        <f>VLOOKUP(B30,'Table 4'!$B$13:$D$43,3,FALSE)</f>
        <v>5.2</v>
      </c>
      <c r="J30" s="111">
        <f t="shared" ref="J30:J32" si="23">ROUND($K$65*I30/1000,2)</f>
        <v>33.36</v>
      </c>
      <c r="K30" s="111">
        <f t="shared" ref="K30:K32" si="24">ROUND(H30*1000/8760/$G$65+J30,2)</f>
        <v>69.41</v>
      </c>
      <c r="M30" s="104"/>
    </row>
    <row r="31" spans="2:13" s="145" customFormat="1">
      <c r="B31" s="148">
        <f t="shared" si="2"/>
        <v>2033</v>
      </c>
      <c r="C31" s="149"/>
      <c r="D31" s="113">
        <f t="shared" ref="D31:D32" si="25">ROUND(D30*(1+$G90),2)</f>
        <v>144.75</v>
      </c>
      <c r="E31" s="113">
        <f t="shared" ref="E31:E32" si="26">ROUND(E30*(1+$G90),2)</f>
        <v>63.97</v>
      </c>
      <c r="F31" s="113">
        <f t="shared" ref="F31:F32" si="27">ROUND(F30*(1+$G90),2)</f>
        <v>2.95</v>
      </c>
      <c r="G31" s="111">
        <f t="shared" ref="G31:G32" si="28">ROUND(F31*(8.76*$G$65)+E31,2)</f>
        <v>82.14</v>
      </c>
      <c r="H31" s="111">
        <f t="shared" ref="H31:H32" si="29">ROUND(D31+G31,2)</f>
        <v>226.89</v>
      </c>
      <c r="I31" s="111">
        <f>VLOOKUP(B31,'Table 4'!$B$13:$D$43,3,FALSE)</f>
        <v>5.44</v>
      </c>
      <c r="J31" s="111">
        <f t="shared" si="23"/>
        <v>34.9</v>
      </c>
      <c r="K31" s="111">
        <f t="shared" si="24"/>
        <v>71.739999999999995</v>
      </c>
      <c r="M31" s="104"/>
    </row>
    <row r="32" spans="2:13" s="145" customFormat="1">
      <c r="B32" s="107">
        <f t="shared" si="2"/>
        <v>2034</v>
      </c>
      <c r="C32" s="112"/>
      <c r="D32" s="111">
        <f t="shared" si="25"/>
        <v>148.08000000000001</v>
      </c>
      <c r="E32" s="109">
        <f t="shared" si="26"/>
        <v>65.44</v>
      </c>
      <c r="F32" s="109">
        <f t="shared" si="27"/>
        <v>3.02</v>
      </c>
      <c r="G32" s="111">
        <f t="shared" si="28"/>
        <v>84.04</v>
      </c>
      <c r="H32" s="111">
        <f t="shared" si="29"/>
        <v>232.12</v>
      </c>
      <c r="I32" s="111">
        <f>VLOOKUP(B32,'Table 4'!$B$13:$D$43,3,FALSE)</f>
        <v>5.73</v>
      </c>
      <c r="J32" s="111">
        <f t="shared" si="23"/>
        <v>36.76</v>
      </c>
      <c r="K32" s="111">
        <f t="shared" si="24"/>
        <v>74.45</v>
      </c>
      <c r="M32" s="104"/>
    </row>
    <row r="33" spans="2:15">
      <c r="B33" s="107">
        <f t="shared" si="2"/>
        <v>2035</v>
      </c>
      <c r="C33" s="112"/>
      <c r="D33" s="111">
        <f>ROUND(D32*(1+$J83),2)</f>
        <v>151.49</v>
      </c>
      <c r="E33" s="109">
        <f>ROUND(E32*(1+$J83),2)</f>
        <v>66.95</v>
      </c>
      <c r="F33" s="109">
        <f>ROUND(F32*(1+$J83),2)</f>
        <v>3.09</v>
      </c>
      <c r="G33" s="111">
        <f t="shared" ref="G33" si="30">ROUND(F33*(8.76*$G$65)+E33,2)</f>
        <v>85.98</v>
      </c>
      <c r="H33" s="111">
        <f t="shared" ref="H33" si="31">ROUND(D33+G33,2)</f>
        <v>237.47</v>
      </c>
      <c r="I33" s="111">
        <f>VLOOKUP(B33,'Table 4'!$B$13:$D$43,3,FALSE)</f>
        <v>5.93</v>
      </c>
      <c r="J33" s="111">
        <f t="shared" ref="J33:J35" si="32">ROUND($K$65*I33/1000,2)</f>
        <v>38.04</v>
      </c>
      <c r="K33" s="111">
        <f t="shared" ref="K33:K35" si="33">ROUND(H33*1000/8760/$G$65+J33,2)</f>
        <v>76.599999999999994</v>
      </c>
    </row>
    <row r="34" spans="2:15">
      <c r="B34" s="107">
        <f t="shared" si="2"/>
        <v>2036</v>
      </c>
      <c r="C34" s="112"/>
      <c r="D34" s="111">
        <f t="shared" ref="D34:F34" si="34">ROUND(D33*(1+$J84),2)</f>
        <v>154.97</v>
      </c>
      <c r="E34" s="109">
        <f t="shared" si="34"/>
        <v>68.489999999999995</v>
      </c>
      <c r="F34" s="109">
        <f t="shared" si="34"/>
        <v>3.16</v>
      </c>
      <c r="G34" s="111">
        <f t="shared" ref="G34:G39" si="35">ROUND(F34*(8.76*$G$65)+E34,2)</f>
        <v>87.95</v>
      </c>
      <c r="H34" s="111">
        <f t="shared" ref="H34:H39" si="36">ROUND(D34+G34,2)</f>
        <v>242.92</v>
      </c>
      <c r="I34" s="111">
        <f>VLOOKUP(B34,'Table 4'!$B$13:$D$43,3,FALSE)</f>
        <v>6.3</v>
      </c>
      <c r="J34" s="111">
        <f t="shared" si="32"/>
        <v>40.409999999999997</v>
      </c>
      <c r="K34" s="111">
        <f t="shared" si="33"/>
        <v>79.86</v>
      </c>
    </row>
    <row r="35" spans="2:15">
      <c r="B35" s="107">
        <f t="shared" si="2"/>
        <v>2037</v>
      </c>
      <c r="C35" s="112"/>
      <c r="D35" s="111">
        <f t="shared" ref="D35:F35" si="37">ROUND(D34*(1+$J85),2)</f>
        <v>158.38</v>
      </c>
      <c r="E35" s="109">
        <f t="shared" si="37"/>
        <v>70</v>
      </c>
      <c r="F35" s="109">
        <f t="shared" si="37"/>
        <v>3.23</v>
      </c>
      <c r="G35" s="111">
        <f t="shared" si="35"/>
        <v>89.89</v>
      </c>
      <c r="H35" s="111">
        <f t="shared" si="36"/>
        <v>248.27</v>
      </c>
      <c r="I35" s="111">
        <f>VLOOKUP(B35,'Table 4'!$B$13:$D$43,3,FALSE)</f>
        <v>6.47</v>
      </c>
      <c r="J35" s="111">
        <f t="shared" si="32"/>
        <v>41.51</v>
      </c>
      <c r="K35" s="111">
        <f t="shared" si="33"/>
        <v>81.819999999999993</v>
      </c>
    </row>
    <row r="36" spans="2:15">
      <c r="B36" s="107">
        <f t="shared" si="2"/>
        <v>2038</v>
      </c>
      <c r="C36" s="112"/>
      <c r="D36" s="111">
        <f t="shared" ref="D36:F36" si="38">ROUND(D35*(1+$J86),2)</f>
        <v>161.86000000000001</v>
      </c>
      <c r="E36" s="109">
        <f t="shared" si="38"/>
        <v>71.540000000000006</v>
      </c>
      <c r="F36" s="109">
        <f t="shared" si="38"/>
        <v>3.3</v>
      </c>
      <c r="G36" s="111">
        <f t="shared" si="35"/>
        <v>91.86</v>
      </c>
      <c r="H36" s="111">
        <f t="shared" si="36"/>
        <v>253.72</v>
      </c>
      <c r="I36" s="111">
        <f>VLOOKUP(B36,'Table 4'!$B$13:$D$43,3,FALSE)</f>
        <v>6.75</v>
      </c>
      <c r="J36" s="111">
        <f t="shared" ref="J36:J39" si="39">ROUND($K$65*I36/1000,2)</f>
        <v>43.3</v>
      </c>
      <c r="K36" s="111">
        <f t="shared" ref="K36:K39" si="40">ROUND(H36*1000/8760/$G$65+J36,2)</f>
        <v>84.5</v>
      </c>
    </row>
    <row r="37" spans="2:15">
      <c r="B37" s="107">
        <f t="shared" si="2"/>
        <v>2039</v>
      </c>
      <c r="C37" s="112"/>
      <c r="D37" s="111">
        <f t="shared" ref="D37:F37" si="41">ROUND(D36*(1+$J87),2)</f>
        <v>165.42</v>
      </c>
      <c r="E37" s="109">
        <f t="shared" si="41"/>
        <v>73.11</v>
      </c>
      <c r="F37" s="109">
        <f t="shared" si="41"/>
        <v>3.37</v>
      </c>
      <c r="G37" s="111">
        <f t="shared" si="35"/>
        <v>93.86</v>
      </c>
      <c r="H37" s="111">
        <f t="shared" si="36"/>
        <v>259.27999999999997</v>
      </c>
      <c r="I37" s="111">
        <f>VLOOKUP(B37,'Table 4'!$B$13:$D$43,3,FALSE)</f>
        <v>6.9</v>
      </c>
      <c r="J37" s="111">
        <f t="shared" si="39"/>
        <v>44.26</v>
      </c>
      <c r="K37" s="111">
        <f t="shared" si="40"/>
        <v>86.36</v>
      </c>
    </row>
    <row r="38" spans="2:15">
      <c r="B38" s="107">
        <f t="shared" si="2"/>
        <v>2040</v>
      </c>
      <c r="C38" s="112"/>
      <c r="D38" s="111">
        <f t="shared" ref="D38:F38" si="42">ROUND(D37*(1+$J88),2)</f>
        <v>169.06</v>
      </c>
      <c r="E38" s="109">
        <f t="shared" si="42"/>
        <v>74.72</v>
      </c>
      <c r="F38" s="109">
        <f t="shared" si="42"/>
        <v>3.44</v>
      </c>
      <c r="G38" s="111">
        <f t="shared" si="35"/>
        <v>95.9</v>
      </c>
      <c r="H38" s="111">
        <f t="shared" si="36"/>
        <v>264.95999999999998</v>
      </c>
      <c r="I38" s="111">
        <f>VLOOKUP(B38,'Table 4'!$B$13:$D$43,3,FALSE)</f>
        <v>7.08</v>
      </c>
      <c r="J38" s="111">
        <f t="shared" si="39"/>
        <v>45.42</v>
      </c>
      <c r="K38" s="111">
        <f t="shared" si="40"/>
        <v>88.45</v>
      </c>
    </row>
    <row r="39" spans="2:15">
      <c r="B39" s="107">
        <f t="shared" si="2"/>
        <v>2041</v>
      </c>
      <c r="C39" s="112"/>
      <c r="D39" s="111">
        <f t="shared" ref="D39:F40" si="43">ROUND(D38*(1+$J89),2)</f>
        <v>172.78</v>
      </c>
      <c r="E39" s="109">
        <f t="shared" si="43"/>
        <v>76.36</v>
      </c>
      <c r="F39" s="109">
        <f t="shared" si="43"/>
        <v>3.52</v>
      </c>
      <c r="G39" s="111">
        <f t="shared" si="35"/>
        <v>98.04</v>
      </c>
      <c r="H39" s="111">
        <f t="shared" si="36"/>
        <v>270.82</v>
      </c>
      <c r="I39" s="111">
        <f>VLOOKUP(B39,'Table 4'!$B$13:$D$43,3,FALSE)</f>
        <v>7.24</v>
      </c>
      <c r="J39" s="111">
        <f t="shared" si="39"/>
        <v>46.44</v>
      </c>
      <c r="K39" s="111">
        <f t="shared" si="40"/>
        <v>90.42</v>
      </c>
    </row>
    <row r="40" spans="2:15">
      <c r="B40" s="107">
        <f t="shared" si="2"/>
        <v>2042</v>
      </c>
      <c r="C40" s="112"/>
      <c r="D40" s="111">
        <f t="shared" si="43"/>
        <v>176.58</v>
      </c>
      <c r="E40" s="109">
        <f t="shared" si="43"/>
        <v>78.040000000000006</v>
      </c>
      <c r="F40" s="109">
        <f t="shared" si="43"/>
        <v>3.6</v>
      </c>
      <c r="G40" s="111">
        <f t="shared" ref="G40" si="44">ROUND(F40*(8.76*$G$65)+E40,2)</f>
        <v>100.21</v>
      </c>
      <c r="H40" s="111">
        <f t="shared" ref="H40" si="45">ROUND(D40+G40,2)</f>
        <v>276.79000000000002</v>
      </c>
      <c r="I40" s="111">
        <f>VLOOKUP(B40,'Table 4'!$B$13:$D$43,3,FALSE)</f>
        <v>4.95</v>
      </c>
      <c r="J40" s="111">
        <f t="shared" ref="J40" si="46">ROUND($K$65*I40/1000,2)</f>
        <v>31.75</v>
      </c>
      <c r="K40" s="111">
        <f t="shared" ref="K40" si="47">ROUND(H40*1000/8760/$G$65+J40,2)</f>
        <v>76.7</v>
      </c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103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70.3%) + (c)</v>
      </c>
    </row>
    <row r="49" spans="3:15">
      <c r="C49" s="116" t="str">
        <f>H10</f>
        <v>(f)</v>
      </c>
      <c r="D49" s="111" t="str">
        <f>"= "&amp;D10&amp;" + "&amp;G10</f>
        <v>= (b) + (e)</v>
      </c>
    </row>
    <row r="50" spans="3:15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5">
      <c r="C51" s="116" t="str">
        <f>J10</f>
        <v>(h)</v>
      </c>
      <c r="D51" s="111" t="str">
        <f>"= "&amp;TEXT(K65,"?,0")&amp;" MMBtu/MWH x "&amp;I9</f>
        <v>= 6,415 MMBtu/MWH x $/MMBtu</v>
      </c>
    </row>
    <row r="52" spans="3:15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95</v>
      </c>
      <c r="D54" s="55"/>
      <c r="E54" s="55"/>
      <c r="F54" s="55"/>
      <c r="G54" s="55"/>
      <c r="H54" s="55"/>
      <c r="I54" s="55"/>
      <c r="J54" s="56"/>
      <c r="K54" s="117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45" t="s">
        <v>96</v>
      </c>
      <c r="F58" s="118">
        <f>C69</f>
        <v>385.35346874999999</v>
      </c>
      <c r="G58" s="57">
        <f>F58/F60</f>
        <v>0.88311475045887722</v>
      </c>
      <c r="H58" s="132">
        <f>C70</f>
        <v>1484.338135058779</v>
      </c>
      <c r="I58" s="134">
        <f>C73</f>
        <v>44.501635407885907</v>
      </c>
      <c r="O58" s="182"/>
    </row>
    <row r="59" spans="3:15">
      <c r="C59" s="145" t="s">
        <v>97</v>
      </c>
      <c r="F59" s="48">
        <f>D69</f>
        <v>51.003718749999997</v>
      </c>
      <c r="G59" s="44">
        <f>1-G58</f>
        <v>0.11688524954112278</v>
      </c>
      <c r="H59" s="133">
        <f>D70</f>
        <v>443.00439708045104</v>
      </c>
      <c r="I59" s="135">
        <f>D73</f>
        <v>37.670659567999998</v>
      </c>
    </row>
    <row r="60" spans="3:15">
      <c r="C60" s="145" t="s">
        <v>45</v>
      </c>
      <c r="F60" s="118">
        <f>F58+F59</f>
        <v>436.35718750000001</v>
      </c>
      <c r="G60" s="57">
        <f>G58+G59</f>
        <v>1</v>
      </c>
      <c r="H60" s="132">
        <f>ROUND(((F58*H58)+(F59*H59))/F60,0)</f>
        <v>1363</v>
      </c>
      <c r="I60" s="134">
        <f>ROUND(((F58*I58)+(F59*I59))/F60,2)</f>
        <v>43.7</v>
      </c>
    </row>
    <row r="61" spans="3:15">
      <c r="C61" s="145"/>
      <c r="F61" s="118"/>
      <c r="G61" s="57"/>
      <c r="H61" s="119"/>
      <c r="I61" s="120"/>
    </row>
    <row r="62" spans="3:15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47" t="str">
        <f>C58</f>
        <v>CCCT Dry "G/H", 1x1 - Turbine</v>
      </c>
      <c r="D63" s="121"/>
      <c r="E63" s="121"/>
      <c r="F63" s="104">
        <f>C69</f>
        <v>385.35346874999999</v>
      </c>
      <c r="G63" s="57">
        <f>C77</f>
        <v>0.78</v>
      </c>
      <c r="H63" s="168">
        <f>G63*F63</f>
        <v>300.57570562500001</v>
      </c>
      <c r="I63" s="57">
        <f>H63/H65</f>
        <v>0.98004394182130306</v>
      </c>
      <c r="J63" s="120">
        <f>C74</f>
        <v>2.0592662948867351</v>
      </c>
      <c r="K63" s="122">
        <f>C75</f>
        <v>6362</v>
      </c>
    </row>
    <row r="64" spans="3:15">
      <c r="C64" s="147" t="str">
        <f>C59</f>
        <v>CCCT Dry "G/H", 1x1 - Duct Firing</v>
      </c>
      <c r="D64" s="121"/>
      <c r="E64" s="121"/>
      <c r="F64" s="43">
        <f>D69</f>
        <v>51.003718749999997</v>
      </c>
      <c r="G64" s="44">
        <f>D77</f>
        <v>0.12</v>
      </c>
      <c r="H64" s="169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45" t="s">
        <v>50</v>
      </c>
      <c r="F65" s="104">
        <f>F63+F64</f>
        <v>436.35718750000001</v>
      </c>
      <c r="G65" s="123">
        <f>ROUND(H65/F65,3)</f>
        <v>0.70299999999999996</v>
      </c>
      <c r="H65" s="168">
        <f>SUM(H63:H64)</f>
        <v>306.696151875</v>
      </c>
      <c r="I65" s="57">
        <f>I63+I64</f>
        <v>1</v>
      </c>
      <c r="J65" s="120">
        <f>ROUND(($I63*J63)+($I64*J64),2)</f>
        <v>2.02</v>
      </c>
      <c r="K65" s="124">
        <f>ROUND(($I63*K63)+($I64*K64),0)</f>
        <v>6415</v>
      </c>
    </row>
    <row r="66" spans="2:12">
      <c r="G66" s="123"/>
      <c r="I66" s="57"/>
      <c r="J66" s="120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2">
      <c r="C69" s="104">
        <v>385.35346874999999</v>
      </c>
      <c r="D69" s="104">
        <v>51.003718749999997</v>
      </c>
      <c r="E69" s="104" t="s">
        <v>77</v>
      </c>
      <c r="H69" s="127"/>
    </row>
    <row r="70" spans="2:12">
      <c r="B70" s="104" t="s">
        <v>104</v>
      </c>
      <c r="C70" s="119">
        <v>1484.338135058779</v>
      </c>
      <c r="D70" s="119">
        <v>443.00439708045104</v>
      </c>
      <c r="E70" s="104" t="s">
        <v>78</v>
      </c>
      <c r="L70" s="68"/>
    </row>
    <row r="71" spans="2:12">
      <c r="B71" s="104" t="s">
        <v>104</v>
      </c>
      <c r="C71" s="120">
        <v>21.713180439885903</v>
      </c>
      <c r="D71" s="120">
        <v>5.39</v>
      </c>
      <c r="E71" s="104" t="s">
        <v>79</v>
      </c>
      <c r="L71" s="68"/>
    </row>
    <row r="72" spans="2:12">
      <c r="B72" s="104" t="s">
        <v>104</v>
      </c>
      <c r="C72" s="49">
        <v>22.788454968000003</v>
      </c>
      <c r="D72" s="49">
        <v>32.280659567999997</v>
      </c>
      <c r="E72" s="104" t="s">
        <v>75</v>
      </c>
      <c r="L72" s="68"/>
    </row>
    <row r="73" spans="2:12">
      <c r="B73" s="104" t="s">
        <v>104</v>
      </c>
      <c r="C73" s="120">
        <f>C71+C72</f>
        <v>44.501635407885907</v>
      </c>
      <c r="D73" s="120">
        <f>D71+D72</f>
        <v>37.670659567999998</v>
      </c>
      <c r="E73" s="104" t="s">
        <v>80</v>
      </c>
    </row>
    <row r="74" spans="2:12">
      <c r="C74" s="120">
        <v>2.0592662948867351</v>
      </c>
      <c r="D74" s="120">
        <v>0.15</v>
      </c>
      <c r="E74" s="104" t="s">
        <v>81</v>
      </c>
    </row>
    <row r="75" spans="2:12">
      <c r="C75" s="124">
        <v>6362</v>
      </c>
      <c r="D75" s="124">
        <v>9012</v>
      </c>
      <c r="E75" s="104" t="s">
        <v>53</v>
      </c>
    </row>
    <row r="76" spans="2:12">
      <c r="C76" s="142">
        <v>7.2562879502455491E-2</v>
      </c>
      <c r="D76" s="142">
        <v>7.2562879502455491E-2</v>
      </c>
      <c r="E76" s="104" t="s">
        <v>54</v>
      </c>
    </row>
    <row r="77" spans="2:12">
      <c r="C77" s="128">
        <v>0.78</v>
      </c>
      <c r="D77" s="128">
        <v>0.12</v>
      </c>
      <c r="E77" s="104" t="s">
        <v>55</v>
      </c>
    </row>
    <row r="78" spans="2:12">
      <c r="D78" s="57">
        <f>ROUND(H65/F65,3)</f>
        <v>0.70299999999999996</v>
      </c>
      <c r="E78" s="104" t="s">
        <v>56</v>
      </c>
    </row>
    <row r="79" spans="2:12">
      <c r="D79" s="123"/>
      <c r="E79" s="67"/>
    </row>
    <row r="80" spans="2:12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8">C83+1</f>
        <v>2018</v>
      </c>
      <c r="D84" s="57">
        <v>1.9E-2</v>
      </c>
      <c r="F84" s="129">
        <f t="shared" ref="F84:F91" si="49">F83+1</f>
        <v>2027</v>
      </c>
      <c r="G84" s="57">
        <v>2.3E-2</v>
      </c>
      <c r="I84" s="129">
        <f t="shared" ref="I84:I91" si="50">I83+1</f>
        <v>2036</v>
      </c>
      <c r="J84" s="57">
        <v>2.3E-2</v>
      </c>
    </row>
    <row r="85" spans="3:15">
      <c r="C85" s="129">
        <f t="shared" si="48"/>
        <v>2019</v>
      </c>
      <c r="D85" s="57">
        <v>2.1999999999999999E-2</v>
      </c>
      <c r="F85" s="129">
        <f t="shared" si="49"/>
        <v>2028</v>
      </c>
      <c r="G85" s="57">
        <v>2.3E-2</v>
      </c>
      <c r="I85" s="129">
        <f t="shared" si="50"/>
        <v>2037</v>
      </c>
      <c r="J85" s="57">
        <v>2.1999999999999999E-2</v>
      </c>
    </row>
    <row r="86" spans="3:15">
      <c r="C86" s="129">
        <f t="shared" si="48"/>
        <v>2020</v>
      </c>
      <c r="D86" s="57">
        <v>2.5999999999999999E-2</v>
      </c>
      <c r="F86" s="129">
        <f t="shared" si="49"/>
        <v>2029</v>
      </c>
      <c r="G86" s="57">
        <v>2.3E-2</v>
      </c>
      <c r="I86" s="129">
        <f t="shared" si="50"/>
        <v>2038</v>
      </c>
      <c r="J86" s="57">
        <v>2.1999999999999999E-2</v>
      </c>
    </row>
    <row r="87" spans="3:15">
      <c r="C87" s="129">
        <f t="shared" si="48"/>
        <v>2021</v>
      </c>
      <c r="D87" s="57">
        <v>2.4E-2</v>
      </c>
      <c r="F87" s="129">
        <f t="shared" si="49"/>
        <v>2030</v>
      </c>
      <c r="G87" s="57">
        <v>2.3E-2</v>
      </c>
      <c r="I87" s="129">
        <f t="shared" si="50"/>
        <v>2039</v>
      </c>
      <c r="J87" s="57">
        <v>2.1999999999999999E-2</v>
      </c>
    </row>
    <row r="88" spans="3:15">
      <c r="C88" s="129">
        <f t="shared" si="48"/>
        <v>2022</v>
      </c>
      <c r="D88" s="57">
        <v>2.3E-2</v>
      </c>
      <c r="F88" s="129">
        <f t="shared" si="49"/>
        <v>2031</v>
      </c>
      <c r="G88" s="57">
        <v>2.3E-2</v>
      </c>
      <c r="I88" s="129">
        <f t="shared" si="50"/>
        <v>2040</v>
      </c>
      <c r="J88" s="57">
        <v>2.1999999999999999E-2</v>
      </c>
    </row>
    <row r="89" spans="3:15" s="106" customFormat="1">
      <c r="C89" s="129">
        <f t="shared" si="48"/>
        <v>2023</v>
      </c>
      <c r="D89" s="57">
        <v>2.3E-2</v>
      </c>
      <c r="F89" s="129">
        <f t="shared" si="49"/>
        <v>2032</v>
      </c>
      <c r="G89" s="57">
        <v>2.1999999999999999E-2</v>
      </c>
      <c r="I89" s="129">
        <f t="shared" si="5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8"/>
        <v>2024</v>
      </c>
      <c r="D90" s="57">
        <v>2.3E-2</v>
      </c>
      <c r="F90" s="129">
        <f t="shared" si="49"/>
        <v>2033</v>
      </c>
      <c r="G90" s="57">
        <v>2.1999999999999999E-2</v>
      </c>
      <c r="I90" s="129">
        <f t="shared" si="5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8"/>
        <v>2025</v>
      </c>
      <c r="D91" s="57">
        <v>2.3E-2</v>
      </c>
      <c r="F91" s="129">
        <f t="shared" si="49"/>
        <v>2034</v>
      </c>
      <c r="G91" s="57">
        <v>2.3E-2</v>
      </c>
      <c r="I91" s="129">
        <f t="shared" si="5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75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activeCell="C45" sqref="C45"/>
      <selection pane="topRight" activeCell="C45" sqref="C45"/>
      <selection pane="bottomLeft" activeCell="C45" sqref="C45"/>
      <selection pane="bottomRight" activeCell="C45" sqref="C45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10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5.25" hidden="1" customHeight="1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94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 DJohns - 477 MW - CCCT Dry "J/HA.02", 1x1 -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1203</v>
      </c>
      <c r="D14" s="109">
        <f>ROUND(C14*$C$76,2)</f>
        <v>87.29</v>
      </c>
      <c r="E14" s="110">
        <f>$I$60</f>
        <v>57.97</v>
      </c>
      <c r="F14" s="110">
        <f>$J$65</f>
        <v>2.2200000000000002</v>
      </c>
      <c r="G14" s="111">
        <f t="shared" ref="G14:G24" si="0">ROUND(F14*(8.76*$G$65)+E14,2)</f>
        <v>71.45</v>
      </c>
      <c r="H14" s="111">
        <f t="shared" ref="H14:H24" si="1">ROUND(D14+G14,2)</f>
        <v>158.74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89.04</v>
      </c>
      <c r="E15" s="109">
        <f t="shared" si="3"/>
        <v>59.13</v>
      </c>
      <c r="F15" s="109">
        <f t="shared" si="3"/>
        <v>2.2599999999999998</v>
      </c>
      <c r="G15" s="113">
        <f t="shared" si="0"/>
        <v>72.849999999999994</v>
      </c>
      <c r="H15" s="113">
        <f t="shared" si="1"/>
        <v>161.88999999999999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90.73</v>
      </c>
      <c r="E16" s="109">
        <f t="shared" si="3"/>
        <v>60.25</v>
      </c>
      <c r="F16" s="109">
        <f t="shared" si="3"/>
        <v>2.2999999999999998</v>
      </c>
      <c r="G16" s="111">
        <f t="shared" si="0"/>
        <v>74.209999999999994</v>
      </c>
      <c r="H16" s="111">
        <f t="shared" si="1"/>
        <v>164.94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92.73</v>
      </c>
      <c r="E17" s="109">
        <f t="shared" si="3"/>
        <v>61.58</v>
      </c>
      <c r="F17" s="109">
        <f t="shared" si="3"/>
        <v>2.35</v>
      </c>
      <c r="G17" s="111">
        <f t="shared" si="0"/>
        <v>75.849999999999994</v>
      </c>
      <c r="H17" s="111">
        <f t="shared" si="1"/>
        <v>168.58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95.14</v>
      </c>
      <c r="E18" s="109">
        <f t="shared" si="4"/>
        <v>63.18</v>
      </c>
      <c r="F18" s="109">
        <f t="shared" si="4"/>
        <v>2.41</v>
      </c>
      <c r="G18" s="111">
        <f t="shared" ref="G18:G23" si="5">ROUND(F18*(8.76*$G$65)+E18,2)</f>
        <v>77.81</v>
      </c>
      <c r="H18" s="111">
        <f t="shared" ref="H18:H23" si="6">ROUND(D18+G18,2)</f>
        <v>172.95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97.42</v>
      </c>
      <c r="E19" s="109">
        <f t="shared" si="7"/>
        <v>64.7</v>
      </c>
      <c r="F19" s="109">
        <f t="shared" si="7"/>
        <v>2.4700000000000002</v>
      </c>
      <c r="G19" s="111">
        <f t="shared" si="5"/>
        <v>79.69</v>
      </c>
      <c r="H19" s="111">
        <f t="shared" si="6"/>
        <v>177.11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99.66</v>
      </c>
      <c r="E20" s="109">
        <f t="shared" si="8"/>
        <v>66.19</v>
      </c>
      <c r="F20" s="109">
        <f t="shared" si="8"/>
        <v>2.5299999999999998</v>
      </c>
      <c r="G20" s="111">
        <f t="shared" si="5"/>
        <v>81.55</v>
      </c>
      <c r="H20" s="111">
        <f t="shared" si="6"/>
        <v>181.21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101.95</v>
      </c>
      <c r="E21" s="109">
        <f t="shared" si="9"/>
        <v>67.709999999999994</v>
      </c>
      <c r="F21" s="109">
        <f t="shared" si="9"/>
        <v>2.59</v>
      </c>
      <c r="G21" s="111">
        <f t="shared" si="5"/>
        <v>83.43</v>
      </c>
      <c r="H21" s="111">
        <f t="shared" si="6"/>
        <v>185.38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104.29</v>
      </c>
      <c r="E22" s="109">
        <f t="shared" si="10"/>
        <v>69.27</v>
      </c>
      <c r="F22" s="109">
        <f t="shared" si="10"/>
        <v>2.65</v>
      </c>
      <c r="G22" s="111">
        <f t="shared" si="5"/>
        <v>85.36</v>
      </c>
      <c r="H22" s="111">
        <f t="shared" si="6"/>
        <v>189.65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106.69</v>
      </c>
      <c r="E23" s="109">
        <f t="shared" si="11"/>
        <v>70.86</v>
      </c>
      <c r="F23" s="109">
        <f t="shared" si="11"/>
        <v>2.71</v>
      </c>
      <c r="G23" s="111">
        <f t="shared" si="5"/>
        <v>87.31</v>
      </c>
      <c r="H23" s="111">
        <f t="shared" si="6"/>
        <v>194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109.14</v>
      </c>
      <c r="E24" s="113">
        <f>ROUND(E23*(1+$G83),2)</f>
        <v>72.489999999999995</v>
      </c>
      <c r="F24" s="113">
        <f>ROUND(F23*(1+$G83),2)</f>
        <v>2.77</v>
      </c>
      <c r="G24" s="111">
        <f t="shared" si="0"/>
        <v>89.31</v>
      </c>
      <c r="H24" s="111">
        <f t="shared" si="1"/>
        <v>198.45</v>
      </c>
      <c r="I24" s="111"/>
      <c r="J24" s="111"/>
      <c r="K24" s="111"/>
      <c r="M24" s="57"/>
    </row>
    <row r="25" spans="2:13" ht="12" customHeight="1">
      <c r="B25" s="107">
        <f t="shared" si="2"/>
        <v>2027</v>
      </c>
      <c r="C25" s="112"/>
      <c r="D25" s="113">
        <f t="shared" ref="D25:F25" si="12">ROUND(D24*(1+$G84),2)</f>
        <v>111.65</v>
      </c>
      <c r="E25" s="113">
        <f t="shared" si="12"/>
        <v>74.16</v>
      </c>
      <c r="F25" s="113">
        <f t="shared" si="12"/>
        <v>2.83</v>
      </c>
      <c r="G25" s="111">
        <f t="shared" ref="G25:G30" si="13">ROUND(F25*(8.76*$G$65)+E25,2)</f>
        <v>91.34</v>
      </c>
      <c r="H25" s="111">
        <f t="shared" ref="H25:H30" si="14">ROUND(D25+G25,2)</f>
        <v>202.99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ref="D26:F26" si="15">ROUND(D25*(1+$G85),2)</f>
        <v>114.22</v>
      </c>
      <c r="E26" s="113">
        <f t="shared" si="15"/>
        <v>75.87</v>
      </c>
      <c r="F26" s="113">
        <f t="shared" si="15"/>
        <v>2.9</v>
      </c>
      <c r="G26" s="111">
        <f t="shared" si="13"/>
        <v>93.47</v>
      </c>
      <c r="H26" s="111">
        <f t="shared" si="14"/>
        <v>207.69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ref="D27:F27" si="16">ROUND(D26*(1+$G86),2)</f>
        <v>116.85</v>
      </c>
      <c r="E27" s="113">
        <f t="shared" si="16"/>
        <v>77.62</v>
      </c>
      <c r="F27" s="113">
        <f t="shared" si="16"/>
        <v>2.97</v>
      </c>
      <c r="G27" s="111">
        <f t="shared" si="13"/>
        <v>95.65</v>
      </c>
      <c r="H27" s="111">
        <f t="shared" si="14"/>
        <v>212.5</v>
      </c>
      <c r="I27" s="111"/>
      <c r="J27" s="111"/>
      <c r="K27" s="111"/>
      <c r="M27" s="57"/>
    </row>
    <row r="28" spans="2:13">
      <c r="B28" s="107">
        <f t="shared" si="2"/>
        <v>2030</v>
      </c>
      <c r="C28" s="112"/>
      <c r="D28" s="113">
        <f t="shared" ref="D28:D29" si="17">ROUND(D27*(1+$G87),2)</f>
        <v>119.54</v>
      </c>
      <c r="E28" s="113">
        <f t="shared" ref="E28:E29" si="18">ROUND(E27*(1+$G87),2)</f>
        <v>79.41</v>
      </c>
      <c r="F28" s="113">
        <f t="shared" ref="F28:F29" si="19">ROUND(F27*(1+$G87),2)</f>
        <v>3.04</v>
      </c>
      <c r="G28" s="111">
        <f t="shared" ref="G28:G29" si="20">ROUND(F28*(8.76*$G$65)+E28,2)</f>
        <v>97.86</v>
      </c>
      <c r="H28" s="111">
        <f t="shared" ref="H28:H29" si="21">ROUND(D28+G28,2)</f>
        <v>217.4</v>
      </c>
      <c r="I28" s="111"/>
      <c r="J28" s="111"/>
      <c r="K28" s="111"/>
      <c r="M28" s="57"/>
    </row>
    <row r="29" spans="2:13">
      <c r="B29" s="148">
        <f t="shared" si="2"/>
        <v>2031</v>
      </c>
      <c r="C29" s="149"/>
      <c r="D29" s="143">
        <f t="shared" si="17"/>
        <v>122.29</v>
      </c>
      <c r="E29" s="143">
        <f t="shared" si="18"/>
        <v>81.239999999999995</v>
      </c>
      <c r="F29" s="143">
        <f t="shared" si="19"/>
        <v>3.11</v>
      </c>
      <c r="G29" s="143">
        <f t="shared" si="20"/>
        <v>100.12</v>
      </c>
      <c r="H29" s="143">
        <f t="shared" si="21"/>
        <v>222.41</v>
      </c>
      <c r="I29" s="111"/>
      <c r="J29" s="111"/>
      <c r="K29" s="111"/>
      <c r="M29" s="57"/>
    </row>
    <row r="30" spans="2:13" s="145" customFormat="1">
      <c r="B30" s="148">
        <f t="shared" si="2"/>
        <v>2032</v>
      </c>
      <c r="C30" s="149"/>
      <c r="D30" s="185">
        <f t="shared" ref="D30:F30" si="22">ROUND(D29*(1+$G89),2)</f>
        <v>124.98</v>
      </c>
      <c r="E30" s="185">
        <f t="shared" si="22"/>
        <v>83.03</v>
      </c>
      <c r="F30" s="185">
        <f t="shared" si="22"/>
        <v>3.18</v>
      </c>
      <c r="G30" s="185">
        <f t="shared" si="13"/>
        <v>102.33</v>
      </c>
      <c r="H30" s="185">
        <f t="shared" si="14"/>
        <v>227.31</v>
      </c>
      <c r="I30" s="184"/>
      <c r="J30" s="184"/>
      <c r="K30" s="184"/>
      <c r="M30" s="57"/>
    </row>
    <row r="31" spans="2:13" s="145" customFormat="1">
      <c r="B31" s="148">
        <f t="shared" si="2"/>
        <v>2033</v>
      </c>
      <c r="C31" s="149"/>
      <c r="D31" s="143">
        <f t="shared" ref="D31:D32" si="23">ROUND(D30*(1+$G90),2)</f>
        <v>127.73</v>
      </c>
      <c r="E31" s="143">
        <f t="shared" ref="E31:E32" si="24">ROUND(E30*(1+$G90),2)</f>
        <v>84.86</v>
      </c>
      <c r="F31" s="143">
        <f t="shared" ref="F31:F32" si="25">ROUND(F30*(1+$G90),2)</f>
        <v>3.25</v>
      </c>
      <c r="G31" s="143">
        <f t="shared" ref="G31:G33" si="26">ROUND(F31*(8.76*$G$65)+E31,2)</f>
        <v>104.59</v>
      </c>
      <c r="H31" s="143">
        <f t="shared" ref="H31:H33" si="27">ROUND(D31+G31,2)</f>
        <v>232.32</v>
      </c>
      <c r="I31" s="111">
        <f>VLOOKUP(B31,'Table 4'!$B$13:$E$43,4,FALSE)</f>
        <v>5.53</v>
      </c>
      <c r="J31" s="111">
        <f t="shared" ref="J31:J40" si="28">ROUND($K$65*I31/1000,2)</f>
        <v>35.35</v>
      </c>
      <c r="K31" s="111">
        <f t="shared" ref="K31:K40" si="29">ROUND(H31*1000/8760/$G$65+J31,2)</f>
        <v>73.62</v>
      </c>
      <c r="M31" s="57"/>
    </row>
    <row r="32" spans="2:13" s="145" customFormat="1">
      <c r="B32" s="148">
        <f t="shared" si="2"/>
        <v>2034</v>
      </c>
      <c r="C32" s="149"/>
      <c r="D32" s="143">
        <f t="shared" si="23"/>
        <v>130.66999999999999</v>
      </c>
      <c r="E32" s="143">
        <f t="shared" si="24"/>
        <v>86.81</v>
      </c>
      <c r="F32" s="143">
        <f t="shared" si="25"/>
        <v>3.32</v>
      </c>
      <c r="G32" s="143">
        <f t="shared" si="26"/>
        <v>106.96</v>
      </c>
      <c r="H32" s="143">
        <f t="shared" si="27"/>
        <v>237.63</v>
      </c>
      <c r="I32" s="111">
        <f>VLOOKUP(B32,'Table 4'!$B$13:$E$43,4,FALSE)</f>
        <v>5.81</v>
      </c>
      <c r="J32" s="111">
        <f t="shared" si="28"/>
        <v>37.14</v>
      </c>
      <c r="K32" s="111">
        <f t="shared" si="29"/>
        <v>76.28</v>
      </c>
      <c r="M32" s="57"/>
    </row>
    <row r="33" spans="2:15">
      <c r="B33" s="107">
        <f t="shared" si="2"/>
        <v>2035</v>
      </c>
      <c r="C33" s="112"/>
      <c r="D33" s="111">
        <f>ROUND(D32*(1+$J83),2)</f>
        <v>133.68</v>
      </c>
      <c r="E33" s="109">
        <f>ROUND(E32*(1+$J83),2)</f>
        <v>88.81</v>
      </c>
      <c r="F33" s="109">
        <f>ROUND(F32*(1+$J83),2)</f>
        <v>3.4</v>
      </c>
      <c r="G33" s="111">
        <f t="shared" si="26"/>
        <v>109.45</v>
      </c>
      <c r="H33" s="111">
        <f t="shared" si="27"/>
        <v>243.13</v>
      </c>
      <c r="I33" s="111">
        <f>VLOOKUP(B33,'Table 4'!$B$13:$E$43,4,FALSE)</f>
        <v>6.03</v>
      </c>
      <c r="J33" s="111">
        <f t="shared" si="28"/>
        <v>38.54</v>
      </c>
      <c r="K33" s="111">
        <f t="shared" si="29"/>
        <v>78.59</v>
      </c>
      <c r="M33" s="57"/>
    </row>
    <row r="34" spans="2:15">
      <c r="B34" s="107">
        <f t="shared" si="2"/>
        <v>2036</v>
      </c>
      <c r="C34" s="112"/>
      <c r="D34" s="111">
        <f t="shared" ref="D34:F34" si="30">ROUND(D33*(1+$J84),2)</f>
        <v>136.75</v>
      </c>
      <c r="E34" s="109">
        <f t="shared" si="30"/>
        <v>90.85</v>
      </c>
      <c r="F34" s="109">
        <f t="shared" si="30"/>
        <v>3.48</v>
      </c>
      <c r="G34" s="111">
        <f t="shared" ref="G34:G40" si="31">ROUND(F34*(8.76*$G$65)+E34,2)</f>
        <v>111.98</v>
      </c>
      <c r="H34" s="111">
        <f t="shared" ref="H34:H40" si="32">ROUND(D34+G34,2)</f>
        <v>248.73</v>
      </c>
      <c r="I34" s="111">
        <f>VLOOKUP(B34,'Table 4'!$B$13:$E$43,4,FALSE)</f>
        <v>6.4</v>
      </c>
      <c r="J34" s="111">
        <f t="shared" si="28"/>
        <v>40.909999999999997</v>
      </c>
      <c r="K34" s="111">
        <f t="shared" si="29"/>
        <v>81.88</v>
      </c>
      <c r="M34" s="57"/>
    </row>
    <row r="35" spans="2:15">
      <c r="B35" s="107">
        <f t="shared" si="2"/>
        <v>2037</v>
      </c>
      <c r="C35" s="112"/>
      <c r="D35" s="111">
        <f t="shared" ref="D35:F35" si="33">ROUND(D34*(1+$J85),2)</f>
        <v>139.76</v>
      </c>
      <c r="E35" s="109">
        <f t="shared" si="33"/>
        <v>92.85</v>
      </c>
      <c r="F35" s="109">
        <f t="shared" si="33"/>
        <v>3.56</v>
      </c>
      <c r="G35" s="111">
        <f t="shared" si="31"/>
        <v>114.46</v>
      </c>
      <c r="H35" s="111">
        <f t="shared" si="32"/>
        <v>254.22</v>
      </c>
      <c r="I35" s="111">
        <f>VLOOKUP(B35,'Table 4'!$B$13:$E$43,4,FALSE)</f>
        <v>6.58</v>
      </c>
      <c r="J35" s="111">
        <f t="shared" si="28"/>
        <v>42.06</v>
      </c>
      <c r="K35" s="111">
        <f t="shared" si="29"/>
        <v>83.94</v>
      </c>
      <c r="M35" s="57"/>
    </row>
    <row r="36" spans="2:15">
      <c r="B36" s="107">
        <f t="shared" si="2"/>
        <v>2038</v>
      </c>
      <c r="C36" s="112"/>
      <c r="D36" s="111">
        <f t="shared" ref="D36:F36" si="34">ROUND(D35*(1+$J86),2)</f>
        <v>142.83000000000001</v>
      </c>
      <c r="E36" s="109">
        <f t="shared" si="34"/>
        <v>94.89</v>
      </c>
      <c r="F36" s="109">
        <f t="shared" si="34"/>
        <v>3.64</v>
      </c>
      <c r="G36" s="111">
        <f t="shared" si="31"/>
        <v>116.99</v>
      </c>
      <c r="H36" s="111">
        <f t="shared" si="32"/>
        <v>259.82</v>
      </c>
      <c r="I36" s="111">
        <f>VLOOKUP(B36,'Table 4'!$B$13:$E$43,4,FALSE)</f>
        <v>6.87</v>
      </c>
      <c r="J36" s="111">
        <f t="shared" si="28"/>
        <v>43.91</v>
      </c>
      <c r="K36" s="111">
        <f t="shared" si="29"/>
        <v>86.71</v>
      </c>
      <c r="M36" s="57"/>
    </row>
    <row r="37" spans="2:15">
      <c r="B37" s="107">
        <f t="shared" si="2"/>
        <v>2039</v>
      </c>
      <c r="C37" s="112"/>
      <c r="D37" s="111">
        <f t="shared" ref="D37:F37" si="35">ROUND(D36*(1+$J87),2)</f>
        <v>145.97</v>
      </c>
      <c r="E37" s="109">
        <f t="shared" si="35"/>
        <v>96.98</v>
      </c>
      <c r="F37" s="109">
        <f t="shared" si="35"/>
        <v>3.72</v>
      </c>
      <c r="G37" s="111">
        <f t="shared" si="31"/>
        <v>119.56</v>
      </c>
      <c r="H37" s="111">
        <f t="shared" si="32"/>
        <v>265.52999999999997</v>
      </c>
      <c r="I37" s="111">
        <f>VLOOKUP(B37,'Table 4'!$B$13:$E$43,4,FALSE)</f>
        <v>7.03</v>
      </c>
      <c r="J37" s="111">
        <f t="shared" si="28"/>
        <v>44.94</v>
      </c>
      <c r="K37" s="111">
        <f t="shared" si="29"/>
        <v>88.68</v>
      </c>
      <c r="M37" s="57"/>
    </row>
    <row r="38" spans="2:15">
      <c r="B38" s="107">
        <f t="shared" si="2"/>
        <v>2040</v>
      </c>
      <c r="C38" s="112"/>
      <c r="D38" s="111">
        <f t="shared" ref="D38:F38" si="36">ROUND(D37*(1+$J88),2)</f>
        <v>149.18</v>
      </c>
      <c r="E38" s="109">
        <f t="shared" si="36"/>
        <v>99.11</v>
      </c>
      <c r="F38" s="109">
        <f t="shared" si="36"/>
        <v>3.8</v>
      </c>
      <c r="G38" s="111">
        <f t="shared" si="31"/>
        <v>122.18</v>
      </c>
      <c r="H38" s="111">
        <f t="shared" si="32"/>
        <v>271.36</v>
      </c>
      <c r="I38" s="111">
        <f>VLOOKUP(B38,'Table 4'!$B$13:$E$43,4,FALSE)</f>
        <v>7.21</v>
      </c>
      <c r="J38" s="111">
        <f t="shared" si="28"/>
        <v>46.09</v>
      </c>
      <c r="K38" s="111">
        <f t="shared" si="29"/>
        <v>90.79</v>
      </c>
      <c r="M38" s="57"/>
    </row>
    <row r="39" spans="2:15">
      <c r="B39" s="107">
        <f t="shared" si="2"/>
        <v>2041</v>
      </c>
      <c r="C39" s="112"/>
      <c r="D39" s="111">
        <f t="shared" ref="D39:F39" si="37">ROUND(D38*(1+$J89),2)</f>
        <v>152.46</v>
      </c>
      <c r="E39" s="109">
        <f t="shared" si="37"/>
        <v>101.29</v>
      </c>
      <c r="F39" s="109">
        <f t="shared" si="37"/>
        <v>3.88</v>
      </c>
      <c r="G39" s="111">
        <f t="shared" si="31"/>
        <v>124.84</v>
      </c>
      <c r="H39" s="111">
        <f t="shared" si="32"/>
        <v>277.3</v>
      </c>
      <c r="I39" s="111">
        <f>VLOOKUP(B39,'Table 4'!$B$13:$E$43,4,FALSE)</f>
        <v>7.37</v>
      </c>
      <c r="J39" s="111">
        <f t="shared" si="28"/>
        <v>47.11</v>
      </c>
      <c r="K39" s="111">
        <f t="shared" si="29"/>
        <v>92.79</v>
      </c>
      <c r="M39" s="57"/>
    </row>
    <row r="40" spans="2:15">
      <c r="B40" s="107">
        <f t="shared" si="2"/>
        <v>2042</v>
      </c>
      <c r="C40" s="112"/>
      <c r="D40" s="111">
        <f t="shared" ref="D40:F40" si="38">ROUND(D39*(1+$J90),2)</f>
        <v>155.81</v>
      </c>
      <c r="E40" s="109">
        <f t="shared" si="38"/>
        <v>103.52</v>
      </c>
      <c r="F40" s="109">
        <f t="shared" si="38"/>
        <v>3.97</v>
      </c>
      <c r="G40" s="111">
        <f t="shared" si="31"/>
        <v>127.62</v>
      </c>
      <c r="H40" s="111">
        <f t="shared" si="32"/>
        <v>283.43</v>
      </c>
      <c r="I40" s="111">
        <f>VLOOKUP(B40,'Table 4'!$B$13:$E$43,4,FALSE)</f>
        <v>5.03</v>
      </c>
      <c r="J40" s="111">
        <f t="shared" si="28"/>
        <v>32.15</v>
      </c>
      <c r="K40" s="111">
        <f t="shared" si="29"/>
        <v>78.84</v>
      </c>
      <c r="M40" s="5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">
        <v>87</v>
      </c>
    </row>
    <row r="47" spans="2:15">
      <c r="C47" s="116" t="str">
        <f>D10</f>
        <v>(b)</v>
      </c>
      <c r="D47" s="111" t="str">
        <f>"= "&amp;C10&amp;" x "&amp;C76</f>
        <v>= (a) x 0.0725628795024555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69.3%)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6,392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108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82</v>
      </c>
      <c r="F58" s="118">
        <f>C69</f>
        <v>413.5678125</v>
      </c>
      <c r="G58" s="57">
        <f>F58/F60</f>
        <v>0.86778904695639725</v>
      </c>
      <c r="H58" s="132">
        <f>C70</f>
        <v>1334.2100235755099</v>
      </c>
      <c r="I58" s="134">
        <f>C73</f>
        <v>57.933984723786267</v>
      </c>
    </row>
    <row r="59" spans="3:11">
      <c r="C59" s="145" t="s">
        <v>83</v>
      </c>
      <c r="F59" s="48">
        <f>D69</f>
        <v>63.008625000000002</v>
      </c>
      <c r="G59" s="44">
        <f>1-G58</f>
        <v>0.13221095304360275</v>
      </c>
      <c r="H59" s="133">
        <f>D70</f>
        <v>341.60689307865113</v>
      </c>
      <c r="I59" s="135">
        <f>D73</f>
        <v>58.211939462399997</v>
      </c>
    </row>
    <row r="60" spans="3:11">
      <c r="C60" s="145" t="s">
        <v>45</v>
      </c>
      <c r="F60" s="118">
        <f>F58+F59</f>
        <v>476.5764375</v>
      </c>
      <c r="G60" s="57">
        <f>G58+G59</f>
        <v>1</v>
      </c>
      <c r="H60" s="132">
        <f>ROUND(((F58*H58)+(F59*H59))/F60,0)</f>
        <v>1203</v>
      </c>
      <c r="I60" s="134">
        <f>ROUND(((F58*I58)+(F59*I59))/F60,2)</f>
        <v>57.97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CCCT Dry "J" - Turbine</v>
      </c>
      <c r="D63" s="121"/>
      <c r="E63" s="121"/>
      <c r="F63" s="104">
        <f>C69</f>
        <v>413.5678125</v>
      </c>
      <c r="G63" s="57">
        <f>C77</f>
        <v>0.78</v>
      </c>
      <c r="H63" s="168">
        <f>G63*F63</f>
        <v>322.58289375000004</v>
      </c>
      <c r="I63" s="57">
        <f>H63/H65</f>
        <v>0.97709776148654981</v>
      </c>
      <c r="J63" s="120">
        <f>C74</f>
        <v>2.2696214540418311</v>
      </c>
      <c r="K63" s="122">
        <f>C75</f>
        <v>6326</v>
      </c>
    </row>
    <row r="64" spans="3:11">
      <c r="C64" s="147" t="str">
        <f>C59</f>
        <v>CCCT Dry "J" - Duct Firing</v>
      </c>
      <c r="D64" s="121"/>
      <c r="E64" s="121"/>
      <c r="F64" s="43">
        <f>D69</f>
        <v>63.008625000000002</v>
      </c>
      <c r="G64" s="44">
        <f>D77</f>
        <v>0.12</v>
      </c>
      <c r="H64" s="169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45" t="s">
        <v>50</v>
      </c>
      <c r="F65" s="104">
        <f>F63+F64</f>
        <v>476.5764375</v>
      </c>
      <c r="G65" s="123">
        <f>ROUND(H65/F65,3)</f>
        <v>0.69299999999999995</v>
      </c>
      <c r="H65" s="168">
        <f>SUM(H63:H64)</f>
        <v>330.14392875000004</v>
      </c>
      <c r="I65" s="57">
        <f>I63+I64</f>
        <v>1</v>
      </c>
      <c r="J65" s="120">
        <f>ROUND(($I63*J63)+($I64*J64),2)</f>
        <v>2.2200000000000002</v>
      </c>
      <c r="K65" s="124">
        <f>ROUND(($I63*K63)+($I64*K64),0)</f>
        <v>6392</v>
      </c>
    </row>
    <row r="66" spans="3:11">
      <c r="G66" s="123"/>
      <c r="I66" s="57"/>
      <c r="J66" s="120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- 2015 IRP - Table 6.1 &amp; 6.2 - Page 92</v>
      </c>
      <c r="F68" s="125"/>
      <c r="G68" s="125"/>
      <c r="H68" s="125"/>
      <c r="I68" s="125"/>
      <c r="J68" s="125"/>
      <c r="K68" s="126"/>
    </row>
    <row r="69" spans="3:11">
      <c r="C69" s="104">
        <v>413.5678125</v>
      </c>
      <c r="D69" s="104">
        <v>63.008625000000002</v>
      </c>
      <c r="E69" s="104" t="s">
        <v>77</v>
      </c>
      <c r="H69" s="127"/>
    </row>
    <row r="70" spans="3:11">
      <c r="C70" s="119">
        <v>1334.2100235755099</v>
      </c>
      <c r="D70" s="119">
        <v>341.60689307865113</v>
      </c>
      <c r="E70" s="104" t="s">
        <v>78</v>
      </c>
    </row>
    <row r="71" spans="3:11">
      <c r="C71" s="120">
        <v>21.292537645386268</v>
      </c>
      <c r="D71" s="120">
        <v>4.8600000000000003</v>
      </c>
      <c r="E71" s="104" t="s">
        <v>79</v>
      </c>
    </row>
    <row r="72" spans="3:11">
      <c r="C72" s="49">
        <v>36.641447078399999</v>
      </c>
      <c r="D72" s="49">
        <v>53.351939462399997</v>
      </c>
      <c r="E72" s="104" t="s">
        <v>75</v>
      </c>
    </row>
    <row r="73" spans="3:11">
      <c r="C73" s="120">
        <f>C71+C72</f>
        <v>57.933984723786267</v>
      </c>
      <c r="D73" s="120">
        <f>D71+D72</f>
        <v>58.211939462399997</v>
      </c>
      <c r="E73" s="104" t="s">
        <v>80</v>
      </c>
    </row>
    <row r="74" spans="3:11">
      <c r="C74" s="120">
        <v>2.2696214540418311</v>
      </c>
      <c r="D74" s="120">
        <v>0.16</v>
      </c>
      <c r="E74" s="104" t="s">
        <v>81</v>
      </c>
    </row>
    <row r="75" spans="3:11">
      <c r="C75" s="124">
        <v>6326</v>
      </c>
      <c r="D75" s="124">
        <v>9211</v>
      </c>
      <c r="E75" s="104" t="s">
        <v>53</v>
      </c>
    </row>
    <row r="76" spans="3:11">
      <c r="C76" s="142">
        <v>7.2562879502455491E-2</v>
      </c>
      <c r="D76" s="142">
        <v>7.2562879502455491E-2</v>
      </c>
      <c r="E76" s="104" t="s">
        <v>54</v>
      </c>
    </row>
    <row r="77" spans="3:11">
      <c r="C77" s="128">
        <v>0.78</v>
      </c>
      <c r="D77" s="128">
        <v>0.12</v>
      </c>
      <c r="E77" s="104" t="s">
        <v>55</v>
      </c>
    </row>
    <row r="78" spans="3:11">
      <c r="D78" s="57">
        <f>ROUND(H65/F65,3)</f>
        <v>0.69299999999999995</v>
      </c>
      <c r="E78" s="104" t="s">
        <v>56</v>
      </c>
    </row>
    <row r="79" spans="3:11">
      <c r="D79" s="123"/>
      <c r="E79" s="67"/>
    </row>
    <row r="80" spans="3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39">C83+1</f>
        <v>2018</v>
      </c>
      <c r="D84" s="57">
        <v>1.9E-2</v>
      </c>
      <c r="F84" s="129">
        <f t="shared" ref="F84:F91" si="40">F83+1</f>
        <v>2027</v>
      </c>
      <c r="G84" s="57">
        <v>2.3E-2</v>
      </c>
      <c r="I84" s="129">
        <f t="shared" ref="I84:I91" si="41">I83+1</f>
        <v>2036</v>
      </c>
      <c r="J84" s="57">
        <v>2.3E-2</v>
      </c>
    </row>
    <row r="85" spans="3:15">
      <c r="C85" s="129">
        <f t="shared" si="39"/>
        <v>2019</v>
      </c>
      <c r="D85" s="57">
        <v>2.1999999999999999E-2</v>
      </c>
      <c r="F85" s="129">
        <f t="shared" si="40"/>
        <v>2028</v>
      </c>
      <c r="G85" s="57">
        <v>2.3E-2</v>
      </c>
      <c r="I85" s="129">
        <f t="shared" si="41"/>
        <v>2037</v>
      </c>
      <c r="J85" s="57">
        <v>2.1999999999999999E-2</v>
      </c>
    </row>
    <row r="86" spans="3:15">
      <c r="C86" s="129">
        <f t="shared" si="39"/>
        <v>2020</v>
      </c>
      <c r="D86" s="57">
        <v>2.5999999999999999E-2</v>
      </c>
      <c r="F86" s="129">
        <f t="shared" si="40"/>
        <v>2029</v>
      </c>
      <c r="G86" s="57">
        <v>2.3E-2</v>
      </c>
      <c r="I86" s="129">
        <f t="shared" si="41"/>
        <v>2038</v>
      </c>
      <c r="J86" s="57">
        <v>2.1999999999999999E-2</v>
      </c>
    </row>
    <row r="87" spans="3:15">
      <c r="C87" s="129">
        <f t="shared" si="39"/>
        <v>2021</v>
      </c>
      <c r="D87" s="57">
        <v>2.4E-2</v>
      </c>
      <c r="F87" s="129">
        <f t="shared" si="40"/>
        <v>2030</v>
      </c>
      <c r="G87" s="57">
        <v>2.3E-2</v>
      </c>
      <c r="I87" s="129">
        <f t="shared" si="41"/>
        <v>2039</v>
      </c>
      <c r="J87" s="57">
        <v>2.1999999999999999E-2</v>
      </c>
    </row>
    <row r="88" spans="3:15">
      <c r="C88" s="129">
        <f t="shared" si="39"/>
        <v>2022</v>
      </c>
      <c r="D88" s="57">
        <v>2.3E-2</v>
      </c>
      <c r="F88" s="129">
        <f t="shared" si="40"/>
        <v>2031</v>
      </c>
      <c r="G88" s="57">
        <v>2.3E-2</v>
      </c>
      <c r="I88" s="129">
        <f t="shared" si="41"/>
        <v>2040</v>
      </c>
      <c r="J88" s="57">
        <v>2.1999999999999999E-2</v>
      </c>
    </row>
    <row r="89" spans="3:15" s="106" customFormat="1">
      <c r="C89" s="129">
        <f t="shared" si="39"/>
        <v>2023</v>
      </c>
      <c r="D89" s="57">
        <v>2.3E-2</v>
      </c>
      <c r="F89" s="129">
        <f t="shared" si="40"/>
        <v>2032</v>
      </c>
      <c r="G89" s="57">
        <v>2.1999999999999999E-2</v>
      </c>
      <c r="I89" s="129">
        <f t="shared" si="41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39"/>
        <v>2024</v>
      </c>
      <c r="D90" s="57">
        <v>2.3E-2</v>
      </c>
      <c r="F90" s="129">
        <f t="shared" si="40"/>
        <v>2033</v>
      </c>
      <c r="G90" s="57">
        <v>2.1999999999999999E-2</v>
      </c>
      <c r="I90" s="129">
        <f t="shared" si="41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39"/>
        <v>2025</v>
      </c>
      <c r="D91" s="57">
        <v>2.3E-2</v>
      </c>
      <c r="F91" s="129">
        <f t="shared" si="40"/>
        <v>2034</v>
      </c>
      <c r="G91" s="57">
        <v>2.3E-2</v>
      </c>
      <c r="I91" s="129">
        <f t="shared" si="41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8" sqref="E8"/>
      <selection pane="topRight" activeCell="E8" sqref="E8"/>
      <selection pane="bottomLeft" activeCell="E8" sqref="E8"/>
      <selection pane="bottomRight" activeCell="E8" sqref="E8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WYNE DJohns- 200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589</v>
      </c>
      <c r="D14" s="109">
        <f>ROUND(C14*$C$76,2)</f>
        <v>43.42</v>
      </c>
      <c r="E14" s="110">
        <f>$I$60</f>
        <v>71.7</v>
      </c>
      <c r="F14" s="110">
        <f>$J$65</f>
        <v>7.53</v>
      </c>
      <c r="G14" s="111">
        <f t="shared" ref="G14:G40" si="0">ROUND(F14*(8.76*$G$65)+E14,2)</f>
        <v>93.47</v>
      </c>
      <c r="H14" s="111">
        <f t="shared" ref="H14:H40" si="1">ROUND(D14+G14,2)</f>
        <v>136.88999999999999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23" si="3">ROUND(D14*(1+$D83),2)</f>
        <v>44.29</v>
      </c>
      <c r="E15" s="109">
        <f t="shared" si="3"/>
        <v>73.13</v>
      </c>
      <c r="F15" s="109">
        <f t="shared" si="3"/>
        <v>7.68</v>
      </c>
      <c r="G15" s="113">
        <f t="shared" si="0"/>
        <v>95.33</v>
      </c>
      <c r="H15" s="113">
        <f t="shared" si="1"/>
        <v>139.62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45.13</v>
      </c>
      <c r="E16" s="109">
        <f t="shared" si="3"/>
        <v>74.52</v>
      </c>
      <c r="F16" s="109">
        <f t="shared" si="3"/>
        <v>7.83</v>
      </c>
      <c r="G16" s="111">
        <f t="shared" si="0"/>
        <v>97.15</v>
      </c>
      <c r="H16" s="111">
        <f t="shared" si="1"/>
        <v>142.28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46.12</v>
      </c>
      <c r="E17" s="109">
        <f t="shared" si="3"/>
        <v>76.16</v>
      </c>
      <c r="F17" s="109">
        <f t="shared" si="3"/>
        <v>8</v>
      </c>
      <c r="G17" s="111">
        <f t="shared" si="0"/>
        <v>99.29</v>
      </c>
      <c r="H17" s="111">
        <f t="shared" si="1"/>
        <v>145.41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si="3"/>
        <v>47.32</v>
      </c>
      <c r="E18" s="109">
        <f t="shared" si="3"/>
        <v>78.14</v>
      </c>
      <c r="F18" s="109">
        <f t="shared" si="3"/>
        <v>8.2100000000000009</v>
      </c>
      <c r="G18" s="111">
        <f t="shared" si="0"/>
        <v>101.87</v>
      </c>
      <c r="H18" s="111">
        <f t="shared" si="1"/>
        <v>149.19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si="3"/>
        <v>48.46</v>
      </c>
      <c r="E19" s="109">
        <f t="shared" si="3"/>
        <v>80.02</v>
      </c>
      <c r="F19" s="109">
        <f t="shared" si="3"/>
        <v>8.41</v>
      </c>
      <c r="G19" s="111">
        <f t="shared" si="0"/>
        <v>104.33</v>
      </c>
      <c r="H19" s="111">
        <f t="shared" si="1"/>
        <v>152.79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si="3"/>
        <v>49.57</v>
      </c>
      <c r="E20" s="109">
        <f t="shared" si="3"/>
        <v>81.86</v>
      </c>
      <c r="F20" s="109">
        <f t="shared" si="3"/>
        <v>8.6</v>
      </c>
      <c r="G20" s="111">
        <f t="shared" si="0"/>
        <v>106.72</v>
      </c>
      <c r="H20" s="111">
        <f t="shared" si="1"/>
        <v>156.29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si="3"/>
        <v>50.71</v>
      </c>
      <c r="E21" s="109">
        <f t="shared" si="3"/>
        <v>83.74</v>
      </c>
      <c r="F21" s="109">
        <f t="shared" si="3"/>
        <v>8.8000000000000007</v>
      </c>
      <c r="G21" s="111">
        <f t="shared" si="0"/>
        <v>109.18</v>
      </c>
      <c r="H21" s="111">
        <f t="shared" si="1"/>
        <v>159.88999999999999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si="3"/>
        <v>51.88</v>
      </c>
      <c r="E22" s="109">
        <f t="shared" si="3"/>
        <v>85.67</v>
      </c>
      <c r="F22" s="109">
        <f t="shared" si="3"/>
        <v>9</v>
      </c>
      <c r="G22" s="111">
        <f t="shared" si="0"/>
        <v>111.69</v>
      </c>
      <c r="H22" s="111">
        <f t="shared" si="1"/>
        <v>163.57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si="3"/>
        <v>53.07</v>
      </c>
      <c r="E23" s="109">
        <f t="shared" si="3"/>
        <v>87.64</v>
      </c>
      <c r="F23" s="109">
        <f t="shared" si="3"/>
        <v>9.2100000000000009</v>
      </c>
      <c r="G23" s="111">
        <f t="shared" si="0"/>
        <v>114.26</v>
      </c>
      <c r="H23" s="111">
        <f t="shared" si="1"/>
        <v>167.33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54.29</v>
      </c>
      <c r="E24" s="113">
        <f>ROUND(E23*(1+$G83),2)</f>
        <v>89.66</v>
      </c>
      <c r="F24" s="113">
        <f>ROUND(F23*(1+$G83),2)</f>
        <v>9.42</v>
      </c>
      <c r="G24" s="111">
        <f t="shared" si="0"/>
        <v>116.89</v>
      </c>
      <c r="H24" s="111">
        <f t="shared" si="1"/>
        <v>171.18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32" si="4">ROUND(D24*(1+$G84),2)</f>
        <v>55.54</v>
      </c>
      <c r="E25" s="113">
        <f t="shared" si="4"/>
        <v>91.72</v>
      </c>
      <c r="F25" s="113">
        <f t="shared" si="4"/>
        <v>9.64</v>
      </c>
      <c r="G25" s="111">
        <f t="shared" si="0"/>
        <v>119.59</v>
      </c>
      <c r="H25" s="111">
        <f t="shared" si="1"/>
        <v>175.13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13">
        <f t="shared" si="4"/>
        <v>56.82</v>
      </c>
      <c r="E26" s="113">
        <f t="shared" si="4"/>
        <v>93.83</v>
      </c>
      <c r="F26" s="113">
        <f t="shared" si="4"/>
        <v>9.86</v>
      </c>
      <c r="G26" s="111">
        <f t="shared" si="0"/>
        <v>122.33</v>
      </c>
      <c r="H26" s="111">
        <f t="shared" si="1"/>
        <v>179.15</v>
      </c>
      <c r="I26" s="111"/>
      <c r="J26" s="111"/>
      <c r="K26" s="111"/>
      <c r="M26" s="57"/>
    </row>
    <row r="27" spans="2:13">
      <c r="B27" s="107">
        <f t="shared" si="2"/>
        <v>2029</v>
      </c>
      <c r="C27" s="112"/>
      <c r="D27" s="113">
        <f t="shared" si="4"/>
        <v>58.13</v>
      </c>
      <c r="E27" s="113">
        <f t="shared" si="4"/>
        <v>95.99</v>
      </c>
      <c r="F27" s="113">
        <f t="shared" si="4"/>
        <v>10.09</v>
      </c>
      <c r="G27" s="111">
        <f t="shared" si="0"/>
        <v>125.16</v>
      </c>
      <c r="H27" s="111">
        <f t="shared" si="1"/>
        <v>183.29</v>
      </c>
      <c r="I27" s="111"/>
      <c r="J27" s="111"/>
      <c r="K27" s="111"/>
      <c r="M27" s="57"/>
    </row>
    <row r="28" spans="2:13" s="145" customFormat="1">
      <c r="B28" s="148">
        <f t="shared" si="2"/>
        <v>2030</v>
      </c>
      <c r="C28" s="149"/>
      <c r="D28" s="143">
        <f t="shared" si="4"/>
        <v>59.47</v>
      </c>
      <c r="E28" s="143">
        <f t="shared" si="4"/>
        <v>98.2</v>
      </c>
      <c r="F28" s="143">
        <f t="shared" si="4"/>
        <v>10.32</v>
      </c>
      <c r="G28" s="143">
        <f t="shared" si="0"/>
        <v>128.03</v>
      </c>
      <c r="H28" s="143">
        <f t="shared" si="1"/>
        <v>187.5</v>
      </c>
      <c r="I28" s="111"/>
      <c r="J28" s="111"/>
      <c r="K28" s="111"/>
      <c r="M28" s="67"/>
    </row>
    <row r="29" spans="2:13" s="145" customFormat="1">
      <c r="B29" s="148">
        <f t="shared" si="2"/>
        <v>2031</v>
      </c>
      <c r="C29" s="149"/>
      <c r="D29" s="143">
        <f t="shared" si="4"/>
        <v>60.84</v>
      </c>
      <c r="E29" s="143">
        <f t="shared" si="4"/>
        <v>100.46</v>
      </c>
      <c r="F29" s="143">
        <f t="shared" si="4"/>
        <v>10.56</v>
      </c>
      <c r="G29" s="143">
        <f t="shared" si="0"/>
        <v>130.99</v>
      </c>
      <c r="H29" s="143">
        <f t="shared" si="1"/>
        <v>191.83</v>
      </c>
      <c r="I29" s="111"/>
      <c r="J29" s="111"/>
      <c r="K29" s="111"/>
      <c r="M29" s="67"/>
    </row>
    <row r="30" spans="2:13" s="145" customFormat="1">
      <c r="B30" s="148">
        <f t="shared" si="2"/>
        <v>2032</v>
      </c>
      <c r="C30" s="149"/>
      <c r="D30" s="185">
        <f t="shared" si="4"/>
        <v>62.18</v>
      </c>
      <c r="E30" s="185">
        <f t="shared" si="4"/>
        <v>102.67</v>
      </c>
      <c r="F30" s="185">
        <f t="shared" si="4"/>
        <v>10.79</v>
      </c>
      <c r="G30" s="185">
        <f t="shared" si="0"/>
        <v>133.86000000000001</v>
      </c>
      <c r="H30" s="185">
        <f t="shared" si="1"/>
        <v>196.04</v>
      </c>
      <c r="I30" s="184"/>
      <c r="J30" s="184"/>
      <c r="K30" s="184"/>
      <c r="M30" s="67"/>
    </row>
    <row r="31" spans="2:13" s="145" customFormat="1">
      <c r="B31" s="148">
        <f t="shared" si="2"/>
        <v>2033</v>
      </c>
      <c r="C31" s="149"/>
      <c r="D31" s="143">
        <f t="shared" si="4"/>
        <v>63.55</v>
      </c>
      <c r="E31" s="143">
        <f t="shared" si="4"/>
        <v>104.93</v>
      </c>
      <c r="F31" s="143">
        <f t="shared" si="4"/>
        <v>11.03</v>
      </c>
      <c r="G31" s="143">
        <f t="shared" si="0"/>
        <v>136.82</v>
      </c>
      <c r="H31" s="143">
        <f t="shared" si="1"/>
        <v>200.37</v>
      </c>
      <c r="I31" s="111">
        <f>VLOOKUP(B31,'Table 4'!$B$13:$E$43,4,FALSE)</f>
        <v>5.53</v>
      </c>
      <c r="J31" s="111">
        <f t="shared" ref="J31:J40" si="5">ROUND($K$65*I31/1000,2)</f>
        <v>53.17</v>
      </c>
      <c r="K31" s="111">
        <f t="shared" ref="K31:K40" si="6">ROUND(H31*1000/8760/$G$65+J31,2)</f>
        <v>122.48</v>
      </c>
      <c r="M31" s="67"/>
    </row>
    <row r="32" spans="2:13" s="145" customFormat="1">
      <c r="B32" s="148">
        <f t="shared" si="2"/>
        <v>2034</v>
      </c>
      <c r="C32" s="149"/>
      <c r="D32" s="143">
        <f t="shared" si="4"/>
        <v>65.010000000000005</v>
      </c>
      <c r="E32" s="143">
        <f t="shared" si="4"/>
        <v>107.34</v>
      </c>
      <c r="F32" s="143">
        <f t="shared" si="4"/>
        <v>11.28</v>
      </c>
      <c r="G32" s="143">
        <f t="shared" si="0"/>
        <v>139.94999999999999</v>
      </c>
      <c r="H32" s="143">
        <f t="shared" si="1"/>
        <v>204.96</v>
      </c>
      <c r="I32" s="111">
        <f>VLOOKUP(B32,'Table 4'!$B$13:$E$43,4,FALSE)</f>
        <v>5.81</v>
      </c>
      <c r="J32" s="111">
        <f t="shared" si="5"/>
        <v>55.86</v>
      </c>
      <c r="K32" s="111">
        <f t="shared" si="6"/>
        <v>126.76</v>
      </c>
      <c r="M32" s="67"/>
    </row>
    <row r="33" spans="2:15">
      <c r="B33" s="107">
        <f t="shared" si="2"/>
        <v>2035</v>
      </c>
      <c r="C33" s="112"/>
      <c r="D33" s="111">
        <f>ROUND(D32*(1+$J83),2)</f>
        <v>66.510000000000005</v>
      </c>
      <c r="E33" s="109">
        <f>ROUND(E32*(1+$J83),2)</f>
        <v>109.81</v>
      </c>
      <c r="F33" s="109">
        <f>ROUND(F32*(1+$J83),2)</f>
        <v>11.54</v>
      </c>
      <c r="G33" s="111">
        <f t="shared" si="0"/>
        <v>143.16999999999999</v>
      </c>
      <c r="H33" s="111">
        <f t="shared" si="1"/>
        <v>209.68</v>
      </c>
      <c r="I33" s="111">
        <f>VLOOKUP(B33,'Table 4'!$B$13:$E$43,4,FALSE)</f>
        <v>6.03</v>
      </c>
      <c r="J33" s="111">
        <f t="shared" si="5"/>
        <v>57.97</v>
      </c>
      <c r="K33" s="111">
        <f t="shared" si="6"/>
        <v>130.5</v>
      </c>
      <c r="M33" s="67"/>
    </row>
    <row r="34" spans="2:15">
      <c r="B34" s="107">
        <f t="shared" si="2"/>
        <v>2036</v>
      </c>
      <c r="C34" s="112"/>
      <c r="D34" s="111">
        <f t="shared" ref="D34:F40" si="7">ROUND(D33*(1+$J84),2)</f>
        <v>68.040000000000006</v>
      </c>
      <c r="E34" s="109">
        <f t="shared" si="7"/>
        <v>112.34</v>
      </c>
      <c r="F34" s="109">
        <f t="shared" si="7"/>
        <v>11.81</v>
      </c>
      <c r="G34" s="111">
        <f t="shared" si="0"/>
        <v>146.47999999999999</v>
      </c>
      <c r="H34" s="111">
        <f t="shared" si="1"/>
        <v>214.52</v>
      </c>
      <c r="I34" s="111">
        <f>VLOOKUP(B34,'Table 4'!$B$13:$E$43,4,FALSE)</f>
        <v>6.4</v>
      </c>
      <c r="J34" s="111">
        <f t="shared" si="5"/>
        <v>61.53</v>
      </c>
      <c r="K34" s="111">
        <f t="shared" si="6"/>
        <v>135.74</v>
      </c>
      <c r="M34" s="67"/>
    </row>
    <row r="35" spans="2:15">
      <c r="B35" s="107">
        <f t="shared" si="2"/>
        <v>2037</v>
      </c>
      <c r="C35" s="112"/>
      <c r="D35" s="111">
        <f t="shared" si="7"/>
        <v>69.540000000000006</v>
      </c>
      <c r="E35" s="109">
        <f t="shared" si="7"/>
        <v>114.81</v>
      </c>
      <c r="F35" s="109">
        <f t="shared" si="7"/>
        <v>12.07</v>
      </c>
      <c r="G35" s="111">
        <f t="shared" si="0"/>
        <v>149.69999999999999</v>
      </c>
      <c r="H35" s="111">
        <f t="shared" si="1"/>
        <v>219.24</v>
      </c>
      <c r="I35" s="111">
        <f>VLOOKUP(B35,'Table 4'!$B$13:$E$43,4,FALSE)</f>
        <v>6.58</v>
      </c>
      <c r="J35" s="111">
        <f t="shared" si="5"/>
        <v>63.26</v>
      </c>
      <c r="K35" s="111">
        <f t="shared" si="6"/>
        <v>139.1</v>
      </c>
      <c r="M35" s="67"/>
    </row>
    <row r="36" spans="2:15">
      <c r="B36" s="107">
        <f t="shared" si="2"/>
        <v>2038</v>
      </c>
      <c r="C36" s="112"/>
      <c r="D36" s="111">
        <f t="shared" si="7"/>
        <v>71.069999999999993</v>
      </c>
      <c r="E36" s="109">
        <f t="shared" si="7"/>
        <v>117.34</v>
      </c>
      <c r="F36" s="109">
        <f t="shared" si="7"/>
        <v>12.34</v>
      </c>
      <c r="G36" s="111">
        <f t="shared" si="0"/>
        <v>153.01</v>
      </c>
      <c r="H36" s="111">
        <f t="shared" si="1"/>
        <v>224.08</v>
      </c>
      <c r="I36" s="111">
        <f>VLOOKUP(B36,'Table 4'!$B$13:$E$43,4,FALSE)</f>
        <v>6.87</v>
      </c>
      <c r="J36" s="111">
        <f t="shared" si="5"/>
        <v>66.05</v>
      </c>
      <c r="K36" s="111">
        <f t="shared" si="6"/>
        <v>143.56</v>
      </c>
      <c r="M36" s="67"/>
    </row>
    <row r="37" spans="2:15">
      <c r="B37" s="107">
        <f t="shared" si="2"/>
        <v>2039</v>
      </c>
      <c r="C37" s="112"/>
      <c r="D37" s="111">
        <f t="shared" si="7"/>
        <v>72.63</v>
      </c>
      <c r="E37" s="109">
        <f t="shared" si="7"/>
        <v>119.92</v>
      </c>
      <c r="F37" s="109">
        <f t="shared" si="7"/>
        <v>12.61</v>
      </c>
      <c r="G37" s="111">
        <f t="shared" si="0"/>
        <v>156.37</v>
      </c>
      <c r="H37" s="111">
        <f t="shared" si="1"/>
        <v>229</v>
      </c>
      <c r="I37" s="111">
        <f>VLOOKUP(B37,'Table 4'!$B$13:$E$43,4,FALSE)</f>
        <v>7.03</v>
      </c>
      <c r="J37" s="111">
        <f t="shared" si="5"/>
        <v>67.59</v>
      </c>
      <c r="K37" s="111">
        <f t="shared" si="6"/>
        <v>146.81</v>
      </c>
      <c r="M37" s="67"/>
    </row>
    <row r="38" spans="2:15">
      <c r="B38" s="107">
        <f t="shared" si="2"/>
        <v>2040</v>
      </c>
      <c r="C38" s="112"/>
      <c r="D38" s="111">
        <f t="shared" si="7"/>
        <v>74.23</v>
      </c>
      <c r="E38" s="109">
        <f t="shared" si="7"/>
        <v>122.56</v>
      </c>
      <c r="F38" s="109">
        <f t="shared" si="7"/>
        <v>12.89</v>
      </c>
      <c r="G38" s="111">
        <f t="shared" si="0"/>
        <v>159.82</v>
      </c>
      <c r="H38" s="111">
        <f t="shared" si="1"/>
        <v>234.05</v>
      </c>
      <c r="I38" s="111">
        <f>VLOOKUP(B38,'Table 4'!$B$13:$E$43,4,FALSE)</f>
        <v>7.21</v>
      </c>
      <c r="J38" s="111">
        <f t="shared" si="5"/>
        <v>69.319999999999993</v>
      </c>
      <c r="K38" s="111">
        <f t="shared" si="6"/>
        <v>150.28</v>
      </c>
      <c r="M38" s="67"/>
    </row>
    <row r="39" spans="2:15">
      <c r="B39" s="107">
        <f t="shared" si="2"/>
        <v>2041</v>
      </c>
      <c r="C39" s="112"/>
      <c r="D39" s="111">
        <f t="shared" si="7"/>
        <v>75.86</v>
      </c>
      <c r="E39" s="109">
        <f t="shared" si="7"/>
        <v>125.26</v>
      </c>
      <c r="F39" s="109">
        <f t="shared" si="7"/>
        <v>13.17</v>
      </c>
      <c r="G39" s="111">
        <f t="shared" si="0"/>
        <v>163.33000000000001</v>
      </c>
      <c r="H39" s="111">
        <f t="shared" si="1"/>
        <v>239.19</v>
      </c>
      <c r="I39" s="111">
        <f>VLOOKUP(B39,'Table 4'!$B$13:$E$43,4,FALSE)</f>
        <v>7.37</v>
      </c>
      <c r="J39" s="111">
        <f t="shared" si="5"/>
        <v>70.86</v>
      </c>
      <c r="K39" s="111">
        <f t="shared" si="6"/>
        <v>153.6</v>
      </c>
      <c r="M39" s="67"/>
    </row>
    <row r="40" spans="2:15">
      <c r="B40" s="107">
        <f t="shared" si="2"/>
        <v>2042</v>
      </c>
      <c r="C40" s="112"/>
      <c r="D40" s="111">
        <f t="shared" si="7"/>
        <v>77.53</v>
      </c>
      <c r="E40" s="109">
        <f t="shared" si="7"/>
        <v>128.02000000000001</v>
      </c>
      <c r="F40" s="109">
        <f t="shared" si="7"/>
        <v>13.46</v>
      </c>
      <c r="G40" s="111">
        <f t="shared" si="0"/>
        <v>166.93</v>
      </c>
      <c r="H40" s="111">
        <f t="shared" si="1"/>
        <v>244.46</v>
      </c>
      <c r="I40" s="111">
        <f>VLOOKUP(B40,'Table 4'!$B$13:$E$43,4,FALSE)</f>
        <v>5.03</v>
      </c>
      <c r="J40" s="111">
        <f t="shared" si="5"/>
        <v>48.36</v>
      </c>
      <c r="K40" s="111">
        <f t="shared" si="6"/>
        <v>132.91999999999999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109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589.49609575732859</v>
      </c>
      <c r="I58" s="134">
        <f>C73</f>
        <v>71.702024758449483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589</v>
      </c>
      <c r="I60" s="134">
        <f>ROUND(((F58*I58)+(F59*I59))/F60,2)</f>
        <v>71.7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589.49609575732859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55.68619541759999</v>
      </c>
      <c r="D72" s="49"/>
      <c r="E72" s="104" t="s">
        <v>75</v>
      </c>
    </row>
    <row r="73" spans="2:11">
      <c r="B73" s="104" t="s">
        <v>104</v>
      </c>
      <c r="C73" s="120">
        <f>C71+C72</f>
        <v>71.702024758449483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4'!$G$5,"mmmm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8">C83+1</f>
        <v>2018</v>
      </c>
      <c r="D84" s="57">
        <v>1.9E-2</v>
      </c>
      <c r="F84" s="129">
        <f t="shared" ref="F84:F91" si="9">F83+1</f>
        <v>2027</v>
      </c>
      <c r="G84" s="57">
        <v>2.3E-2</v>
      </c>
      <c r="I84" s="129">
        <f t="shared" ref="I84:I91" si="10">I83+1</f>
        <v>2036</v>
      </c>
      <c r="J84" s="57">
        <v>2.3E-2</v>
      </c>
    </row>
    <row r="85" spans="3:15">
      <c r="C85" s="129">
        <f t="shared" si="8"/>
        <v>2019</v>
      </c>
      <c r="D85" s="57">
        <v>2.1999999999999999E-2</v>
      </c>
      <c r="F85" s="129">
        <f t="shared" si="9"/>
        <v>2028</v>
      </c>
      <c r="G85" s="57">
        <v>2.3E-2</v>
      </c>
      <c r="I85" s="129">
        <f t="shared" si="10"/>
        <v>2037</v>
      </c>
      <c r="J85" s="57">
        <v>2.1999999999999999E-2</v>
      </c>
    </row>
    <row r="86" spans="3:15">
      <c r="C86" s="129">
        <f t="shared" si="8"/>
        <v>2020</v>
      </c>
      <c r="D86" s="57">
        <v>2.5999999999999999E-2</v>
      </c>
      <c r="F86" s="129">
        <f t="shared" si="9"/>
        <v>2029</v>
      </c>
      <c r="G86" s="57">
        <v>2.3E-2</v>
      </c>
      <c r="I86" s="129">
        <f t="shared" si="10"/>
        <v>2038</v>
      </c>
      <c r="J86" s="57">
        <v>2.1999999999999999E-2</v>
      </c>
    </row>
    <row r="87" spans="3:15">
      <c r="C87" s="129">
        <f t="shared" si="8"/>
        <v>2021</v>
      </c>
      <c r="D87" s="57">
        <v>2.4E-2</v>
      </c>
      <c r="F87" s="129">
        <f t="shared" si="9"/>
        <v>2030</v>
      </c>
      <c r="G87" s="57">
        <v>2.3E-2</v>
      </c>
      <c r="I87" s="129">
        <f t="shared" si="10"/>
        <v>2039</v>
      </c>
      <c r="J87" s="57">
        <v>2.1999999999999999E-2</v>
      </c>
    </row>
    <row r="88" spans="3:15">
      <c r="C88" s="129">
        <f t="shared" si="8"/>
        <v>2022</v>
      </c>
      <c r="D88" s="57">
        <v>2.3E-2</v>
      </c>
      <c r="F88" s="129">
        <f t="shared" si="9"/>
        <v>2031</v>
      </c>
      <c r="G88" s="57">
        <v>2.3E-2</v>
      </c>
      <c r="I88" s="129">
        <f t="shared" si="10"/>
        <v>2040</v>
      </c>
      <c r="J88" s="57">
        <v>2.1999999999999999E-2</v>
      </c>
    </row>
    <row r="89" spans="3:15" s="106" customFormat="1">
      <c r="C89" s="129">
        <f t="shared" si="8"/>
        <v>2023</v>
      </c>
      <c r="D89" s="57">
        <v>2.3E-2</v>
      </c>
      <c r="F89" s="129">
        <f t="shared" si="9"/>
        <v>2032</v>
      </c>
      <c r="G89" s="57">
        <v>2.1999999999999999E-2</v>
      </c>
      <c r="I89" s="129">
        <f t="shared" si="10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8"/>
        <v>2024</v>
      </c>
      <c r="D90" s="57">
        <v>2.3E-2</v>
      </c>
      <c r="F90" s="129">
        <f t="shared" si="9"/>
        <v>2033</v>
      </c>
      <c r="G90" s="57">
        <v>2.1999999999999999E-2</v>
      </c>
      <c r="I90" s="129">
        <f t="shared" si="10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8"/>
        <v>2025</v>
      </c>
      <c r="D91" s="57">
        <v>2.3E-2</v>
      </c>
      <c r="F91" s="129">
        <f t="shared" si="9"/>
        <v>2034</v>
      </c>
      <c r="G91" s="57">
        <v>2.3E-2</v>
      </c>
      <c r="I91" s="129">
        <f t="shared" si="10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E8" sqref="E8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162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38%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ID Wind Resource - 38%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1811.0329095752811</v>
      </c>
      <c r="D10" s="199">
        <f>C10*$C$62</f>
        <v>127.99449484849457</v>
      </c>
      <c r="E10" s="199">
        <f>C56</f>
        <v>37.565582271006477</v>
      </c>
      <c r="F10" s="200">
        <f t="shared" ref="F10:F36" si="0">(D10+E10)/(8.76*$C$63)</f>
        <v>49.735663638398542</v>
      </c>
      <c r="G10" s="200">
        <f>C58</f>
        <v>0</v>
      </c>
      <c r="H10" s="247">
        <f>C59</f>
        <v>0</v>
      </c>
      <c r="I10" s="201">
        <f>F10+H10+G10</f>
        <v>49.735663638398542</v>
      </c>
      <c r="J10" s="201">
        <f>ROUND(I10*$C$63*8.76,2)</f>
        <v>165.56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1">B10+1</f>
        <v>2017</v>
      </c>
      <c r="C11" s="203"/>
      <c r="D11" s="199">
        <f>ROUND(D10*(1+$D66),2)</f>
        <v>130.55000000000001</v>
      </c>
      <c r="E11" s="199">
        <f>ROUND(E10*(1+$D66),2)</f>
        <v>38.32</v>
      </c>
      <c r="F11" s="200">
        <f t="shared" si="0"/>
        <v>50.729992790194672</v>
      </c>
      <c r="G11" s="199">
        <f>ROUND(G10*(1+$D66),2)</f>
        <v>0</v>
      </c>
      <c r="H11" s="199">
        <f>ROUND(H10*(1+$D66),2)</f>
        <v>0</v>
      </c>
      <c r="I11" s="201">
        <f>F11+H11+G11</f>
        <v>50.729992790194672</v>
      </c>
      <c r="J11" s="201">
        <f t="shared" ref="J11:J36" si="2">ROUND(I11*$C$63*8.76,2)</f>
        <v>168.87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1"/>
        <v>2018</v>
      </c>
      <c r="C12" s="211"/>
      <c r="D12" s="199">
        <f t="shared" ref="D12:G19" si="3">ROUND(D11*(1+$D67),2)</f>
        <v>133.03</v>
      </c>
      <c r="E12" s="199">
        <f t="shared" si="3"/>
        <v>39.049999999999997</v>
      </c>
      <c r="F12" s="201">
        <f t="shared" si="0"/>
        <v>51.694304253785148</v>
      </c>
      <c r="G12" s="199">
        <f t="shared" si="3"/>
        <v>0</v>
      </c>
      <c r="H12" s="199">
        <f t="shared" ref="H12" si="4">ROUND(H11*(1+$D67),2)</f>
        <v>0</v>
      </c>
      <c r="I12" s="201">
        <f t="shared" ref="I12:I36" si="5">F12+H12+G12</f>
        <v>51.694304253785148</v>
      </c>
      <c r="J12" s="201">
        <f t="shared" si="2"/>
        <v>172.08</v>
      </c>
      <c r="K12" s="199">
        <f t="shared" ref="K12:K19" si="6">ROUND(K11*(1+$D67),2)</f>
        <v>0.59</v>
      </c>
      <c r="L12" s="190"/>
      <c r="N12" s="202"/>
      <c r="P12" s="240">
        <f t="shared" ref="P12:P19" si="7">ROUND(P11*(1+$D67),2)</f>
        <v>0</v>
      </c>
    </row>
    <row r="13" spans="2:18">
      <c r="B13" s="210">
        <f t="shared" si="1"/>
        <v>2019</v>
      </c>
      <c r="C13" s="211"/>
      <c r="D13" s="199">
        <f t="shared" si="3"/>
        <v>135.96</v>
      </c>
      <c r="E13" s="199">
        <f t="shared" si="3"/>
        <v>39.909999999999997</v>
      </c>
      <c r="F13" s="201">
        <f t="shared" si="0"/>
        <v>52.832852679644319</v>
      </c>
      <c r="G13" s="199">
        <f t="shared" si="3"/>
        <v>0</v>
      </c>
      <c r="H13" s="199">
        <f t="shared" ref="H13" si="8">ROUND(H12*(1+$D68),2)</f>
        <v>0</v>
      </c>
      <c r="I13" s="201">
        <f t="shared" si="5"/>
        <v>52.832852679644319</v>
      </c>
      <c r="J13" s="201">
        <f t="shared" si="2"/>
        <v>175.87</v>
      </c>
      <c r="K13" s="199">
        <f t="shared" si="6"/>
        <v>0.6</v>
      </c>
      <c r="L13" s="190"/>
      <c r="N13" s="202"/>
      <c r="P13" s="240">
        <f t="shared" si="7"/>
        <v>0</v>
      </c>
    </row>
    <row r="14" spans="2:18">
      <c r="B14" s="210">
        <f t="shared" si="1"/>
        <v>2020</v>
      </c>
      <c r="C14" s="211"/>
      <c r="D14" s="199">
        <f t="shared" si="3"/>
        <v>139.49</v>
      </c>
      <c r="E14" s="199">
        <f t="shared" si="3"/>
        <v>40.950000000000003</v>
      </c>
      <c r="F14" s="201">
        <f t="shared" si="0"/>
        <v>54.205719778899308</v>
      </c>
      <c r="G14" s="199">
        <f t="shared" si="3"/>
        <v>0</v>
      </c>
      <c r="H14" s="199">
        <f t="shared" ref="H14" si="9">ROUND(H13*(1+$D69),2)</f>
        <v>0</v>
      </c>
      <c r="I14" s="201">
        <f t="shared" si="5"/>
        <v>54.205719778899308</v>
      </c>
      <c r="J14" s="201">
        <f t="shared" si="2"/>
        <v>180.44</v>
      </c>
      <c r="K14" s="199">
        <f t="shared" si="6"/>
        <v>0.62</v>
      </c>
      <c r="L14" s="190"/>
      <c r="N14" s="202"/>
      <c r="O14" s="207"/>
      <c r="P14" s="240">
        <f t="shared" si="7"/>
        <v>0</v>
      </c>
      <c r="Q14" s="208"/>
      <c r="R14" s="209"/>
    </row>
    <row r="15" spans="2:18">
      <c r="B15" s="210">
        <f t="shared" si="1"/>
        <v>2021</v>
      </c>
      <c r="C15" s="211"/>
      <c r="D15" s="199">
        <f t="shared" si="3"/>
        <v>142.84</v>
      </c>
      <c r="E15" s="199">
        <f t="shared" si="3"/>
        <v>41.93</v>
      </c>
      <c r="F15" s="201">
        <f t="shared" si="0"/>
        <v>55.506488824801735</v>
      </c>
      <c r="G15" s="199">
        <f t="shared" si="3"/>
        <v>0</v>
      </c>
      <c r="H15" s="199">
        <f t="shared" ref="H15" si="10">ROUND(H14*(1+$D70),2)</f>
        <v>0</v>
      </c>
      <c r="I15" s="201">
        <f t="shared" si="5"/>
        <v>55.506488824801735</v>
      </c>
      <c r="J15" s="201">
        <f t="shared" si="2"/>
        <v>184.77</v>
      </c>
      <c r="K15" s="199">
        <f t="shared" si="6"/>
        <v>0.63</v>
      </c>
      <c r="L15" s="190"/>
      <c r="N15" s="208"/>
      <c r="O15" s="208"/>
      <c r="P15" s="240">
        <f t="shared" si="7"/>
        <v>0</v>
      </c>
      <c r="Q15" s="208"/>
      <c r="R15" s="209"/>
    </row>
    <row r="16" spans="2:18">
      <c r="B16" s="210">
        <f t="shared" si="1"/>
        <v>2022</v>
      </c>
      <c r="C16" s="211"/>
      <c r="D16" s="199">
        <f t="shared" si="3"/>
        <v>146.13</v>
      </c>
      <c r="E16" s="199">
        <f t="shared" si="3"/>
        <v>42.89</v>
      </c>
      <c r="F16" s="201">
        <f t="shared" si="0"/>
        <v>56.783225186253304</v>
      </c>
      <c r="G16" s="199">
        <f t="shared" si="3"/>
        <v>0</v>
      </c>
      <c r="H16" s="199">
        <f t="shared" ref="H16" si="11">ROUND(H15*(1+$D71),2)</f>
        <v>0</v>
      </c>
      <c r="I16" s="201">
        <f t="shared" si="5"/>
        <v>56.783225186253304</v>
      </c>
      <c r="J16" s="201">
        <f t="shared" si="2"/>
        <v>189.02</v>
      </c>
      <c r="K16" s="199">
        <f t="shared" si="6"/>
        <v>0.64</v>
      </c>
      <c r="L16" s="190"/>
      <c r="N16" s="202"/>
      <c r="P16" s="240">
        <f t="shared" si="7"/>
        <v>0</v>
      </c>
    </row>
    <row r="17" spans="2:16">
      <c r="B17" s="210">
        <f t="shared" si="1"/>
        <v>2023</v>
      </c>
      <c r="C17" s="211"/>
      <c r="D17" s="199">
        <f t="shared" si="3"/>
        <v>149.49</v>
      </c>
      <c r="E17" s="199">
        <f t="shared" si="3"/>
        <v>43.88</v>
      </c>
      <c r="F17" s="201">
        <f t="shared" si="0"/>
        <v>58.09000240326845</v>
      </c>
      <c r="G17" s="199">
        <f t="shared" si="3"/>
        <v>0</v>
      </c>
      <c r="H17" s="199">
        <f t="shared" ref="H17" si="12">ROUND(H16*(1+$D72),2)</f>
        <v>0</v>
      </c>
      <c r="I17" s="201">
        <f t="shared" si="5"/>
        <v>58.09000240326845</v>
      </c>
      <c r="J17" s="201">
        <f t="shared" si="2"/>
        <v>193.37</v>
      </c>
      <c r="K17" s="199">
        <f t="shared" si="6"/>
        <v>0.65</v>
      </c>
      <c r="L17" s="190"/>
      <c r="N17" s="202"/>
      <c r="O17" s="207"/>
      <c r="P17" s="240">
        <f t="shared" si="7"/>
        <v>0</v>
      </c>
    </row>
    <row r="18" spans="2:16">
      <c r="B18" s="210">
        <f t="shared" si="1"/>
        <v>2024</v>
      </c>
      <c r="C18" s="211"/>
      <c r="D18" s="199">
        <f t="shared" si="3"/>
        <v>152.93</v>
      </c>
      <c r="E18" s="199">
        <f t="shared" si="3"/>
        <v>44.89</v>
      </c>
      <c r="F18" s="201">
        <f t="shared" si="0"/>
        <v>59.426820475847151</v>
      </c>
      <c r="G18" s="199">
        <f t="shared" si="3"/>
        <v>0</v>
      </c>
      <c r="H18" s="199">
        <f t="shared" ref="H18" si="13">ROUND(H17*(1+$D73),2)</f>
        <v>0</v>
      </c>
      <c r="I18" s="201">
        <f t="shared" si="5"/>
        <v>59.426820475847151</v>
      </c>
      <c r="J18" s="201">
        <f t="shared" si="2"/>
        <v>197.82</v>
      </c>
      <c r="K18" s="199">
        <f t="shared" si="6"/>
        <v>0.66</v>
      </c>
      <c r="L18" s="190"/>
      <c r="N18" s="202"/>
      <c r="O18" s="207"/>
      <c r="P18" s="240">
        <f t="shared" si="7"/>
        <v>0</v>
      </c>
    </row>
    <row r="19" spans="2:16">
      <c r="B19" s="210">
        <f t="shared" si="1"/>
        <v>2025</v>
      </c>
      <c r="C19" s="211"/>
      <c r="D19" s="199">
        <f t="shared" si="3"/>
        <v>156.44999999999999</v>
      </c>
      <c r="E19" s="199">
        <f t="shared" si="3"/>
        <v>45.92</v>
      </c>
      <c r="F19" s="201">
        <f t="shared" si="0"/>
        <v>60.793679403989429</v>
      </c>
      <c r="G19" s="199">
        <f t="shared" si="3"/>
        <v>0</v>
      </c>
      <c r="H19" s="199">
        <f t="shared" ref="H19" si="14">ROUND(H18*(1+$D74),2)</f>
        <v>0</v>
      </c>
      <c r="I19" s="201">
        <f t="shared" si="5"/>
        <v>60.793679403989429</v>
      </c>
      <c r="J19" s="201">
        <f t="shared" si="2"/>
        <v>202.37</v>
      </c>
      <c r="K19" s="199">
        <f t="shared" si="6"/>
        <v>0.68</v>
      </c>
      <c r="L19" s="190"/>
      <c r="N19" s="202"/>
      <c r="O19" s="207"/>
      <c r="P19" s="240">
        <f t="shared" si="7"/>
        <v>0</v>
      </c>
    </row>
    <row r="20" spans="2:16">
      <c r="B20" s="210">
        <f t="shared" si="1"/>
        <v>2026</v>
      </c>
      <c r="C20" s="211"/>
      <c r="D20" s="199">
        <f>ROUND(D19*(1+$G66),2)</f>
        <v>160.05000000000001</v>
      </c>
      <c r="E20" s="199">
        <f>ROUND(E19*(1+$G66),2)</f>
        <v>46.98</v>
      </c>
      <c r="F20" s="201">
        <f t="shared" si="0"/>
        <v>62.193583273251626</v>
      </c>
      <c r="G20" s="199">
        <f>ROUND(G19*(1+$G66),2)</f>
        <v>0</v>
      </c>
      <c r="H20" s="199">
        <f>ROUND(H19*(1+$G66),2)</f>
        <v>0</v>
      </c>
      <c r="I20" s="201">
        <f t="shared" si="5"/>
        <v>62.193583273251626</v>
      </c>
      <c r="J20" s="201">
        <f t="shared" si="2"/>
        <v>207.03</v>
      </c>
      <c r="K20" s="199">
        <f>ROUND(K19*(1+$G66),2)</f>
        <v>0.7</v>
      </c>
      <c r="L20" s="190"/>
      <c r="N20" s="202"/>
      <c r="O20" s="207"/>
      <c r="P20" s="240">
        <f>ROUND(P19*(1+$G66),2)</f>
        <v>0</v>
      </c>
    </row>
    <row r="21" spans="2:16">
      <c r="B21" s="210">
        <f t="shared" si="1"/>
        <v>2027</v>
      </c>
      <c r="C21" s="211"/>
      <c r="D21" s="199">
        <f t="shared" ref="D21:G28" si="15">ROUND(D20*(1+$G67),2)</f>
        <v>163.72999999999999</v>
      </c>
      <c r="E21" s="199">
        <f t="shared" si="15"/>
        <v>48.06</v>
      </c>
      <c r="F21" s="201">
        <f t="shared" si="0"/>
        <v>63.623527998077385</v>
      </c>
      <c r="G21" s="199">
        <f t="shared" si="15"/>
        <v>0</v>
      </c>
      <c r="H21" s="199">
        <f t="shared" ref="H21" si="16">ROUND(H20*(1+$G67),2)</f>
        <v>0</v>
      </c>
      <c r="I21" s="201">
        <f t="shared" si="5"/>
        <v>63.623527998077385</v>
      </c>
      <c r="J21" s="201">
        <f t="shared" si="2"/>
        <v>211.79</v>
      </c>
      <c r="K21" s="199">
        <f t="shared" ref="K21:K28" si="17">ROUND(K20*(1+$G67),2)</f>
        <v>0.72</v>
      </c>
      <c r="L21" s="190"/>
      <c r="N21" s="202"/>
      <c r="O21" s="207"/>
      <c r="P21" s="240">
        <f t="shared" ref="P21:P28" si="18">ROUND(P20*(1+$G67),2)</f>
        <v>0</v>
      </c>
    </row>
    <row r="22" spans="2:16">
      <c r="B22" s="210">
        <f t="shared" si="1"/>
        <v>2028</v>
      </c>
      <c r="C22" s="211"/>
      <c r="D22" s="199">
        <f t="shared" si="15"/>
        <v>167.5</v>
      </c>
      <c r="E22" s="199">
        <f t="shared" si="15"/>
        <v>49.17</v>
      </c>
      <c r="F22" s="201">
        <f t="shared" si="0"/>
        <v>65.089521749579433</v>
      </c>
      <c r="G22" s="199">
        <f t="shared" si="15"/>
        <v>0</v>
      </c>
      <c r="H22" s="199">
        <f t="shared" ref="H22" si="19">ROUND(H21*(1+$G68),2)</f>
        <v>0</v>
      </c>
      <c r="I22" s="201">
        <f t="shared" si="5"/>
        <v>65.089521749579433</v>
      </c>
      <c r="J22" s="201">
        <f t="shared" si="2"/>
        <v>216.67</v>
      </c>
      <c r="K22" s="199">
        <f t="shared" si="17"/>
        <v>0.74</v>
      </c>
      <c r="L22" s="190"/>
      <c r="N22" s="202"/>
      <c r="O22" s="207"/>
      <c r="P22" s="240">
        <f t="shared" si="18"/>
        <v>0</v>
      </c>
    </row>
    <row r="23" spans="2:16">
      <c r="B23" s="210">
        <f t="shared" si="1"/>
        <v>2029</v>
      </c>
      <c r="C23" s="211"/>
      <c r="D23" s="199">
        <f t="shared" si="15"/>
        <v>171.35</v>
      </c>
      <c r="E23" s="199">
        <f t="shared" si="15"/>
        <v>50.3</v>
      </c>
      <c r="F23" s="201">
        <f t="shared" si="0"/>
        <v>66.585556356645029</v>
      </c>
      <c r="G23" s="199">
        <f t="shared" si="15"/>
        <v>0</v>
      </c>
      <c r="H23" s="199">
        <f t="shared" ref="H23" si="20">ROUND(H22*(1+$G69),2)</f>
        <v>0</v>
      </c>
      <c r="I23" s="201">
        <f t="shared" si="5"/>
        <v>66.585556356645029</v>
      </c>
      <c r="J23" s="201">
        <f t="shared" si="2"/>
        <v>221.65</v>
      </c>
      <c r="K23" s="199">
        <f t="shared" si="17"/>
        <v>0.76</v>
      </c>
      <c r="L23" s="190"/>
      <c r="N23" s="202"/>
      <c r="O23" s="207"/>
      <c r="P23" s="240">
        <f t="shared" si="18"/>
        <v>0</v>
      </c>
    </row>
    <row r="24" spans="2:16">
      <c r="B24" s="210">
        <f t="shared" si="1"/>
        <v>2030</v>
      </c>
      <c r="C24" s="211"/>
      <c r="D24" s="199">
        <f t="shared" si="15"/>
        <v>175.29</v>
      </c>
      <c r="E24" s="199">
        <f t="shared" si="15"/>
        <v>51.46</v>
      </c>
      <c r="F24" s="201">
        <f t="shared" si="0"/>
        <v>68.117639990386934</v>
      </c>
      <c r="G24" s="199">
        <f t="shared" si="15"/>
        <v>0</v>
      </c>
      <c r="H24" s="199">
        <f t="shared" ref="H24" si="21">ROUND(H23*(1+$G70),2)</f>
        <v>0</v>
      </c>
      <c r="I24" s="201">
        <f t="shared" si="5"/>
        <v>68.117639990386934</v>
      </c>
      <c r="J24" s="201">
        <f t="shared" si="2"/>
        <v>226.75</v>
      </c>
      <c r="K24" s="199">
        <f t="shared" si="17"/>
        <v>0.78</v>
      </c>
      <c r="L24" s="190"/>
      <c r="N24" s="202"/>
      <c r="O24" s="207"/>
      <c r="P24" s="240">
        <f t="shared" si="18"/>
        <v>0</v>
      </c>
    </row>
    <row r="25" spans="2:16">
      <c r="B25" s="210">
        <f t="shared" si="1"/>
        <v>2031</v>
      </c>
      <c r="C25" s="211"/>
      <c r="D25" s="199">
        <f t="shared" si="15"/>
        <v>179.32</v>
      </c>
      <c r="E25" s="199">
        <f t="shared" si="15"/>
        <v>52.64</v>
      </c>
      <c r="F25" s="201">
        <f t="shared" si="0"/>
        <v>69.682768565248736</v>
      </c>
      <c r="G25" s="199">
        <f t="shared" si="15"/>
        <v>0</v>
      </c>
      <c r="H25" s="199">
        <f t="shared" ref="H25" si="22">ROUND(H24*(1+$G71),2)</f>
        <v>0</v>
      </c>
      <c r="I25" s="201">
        <f t="shared" si="5"/>
        <v>69.682768565248736</v>
      </c>
      <c r="J25" s="201">
        <f t="shared" si="2"/>
        <v>231.96</v>
      </c>
      <c r="K25" s="199">
        <f t="shared" si="17"/>
        <v>0.8</v>
      </c>
      <c r="L25" s="190"/>
      <c r="N25" s="202"/>
      <c r="O25" s="207"/>
      <c r="P25" s="240">
        <f t="shared" si="18"/>
        <v>0</v>
      </c>
    </row>
    <row r="26" spans="2:16">
      <c r="B26" s="210">
        <f t="shared" si="1"/>
        <v>2032</v>
      </c>
      <c r="C26" s="211"/>
      <c r="D26" s="199">
        <f t="shared" si="15"/>
        <v>183.27</v>
      </c>
      <c r="E26" s="199">
        <f t="shared" si="15"/>
        <v>53.8</v>
      </c>
      <c r="F26" s="201">
        <f t="shared" si="0"/>
        <v>71.217856284546983</v>
      </c>
      <c r="G26" s="199">
        <f t="shared" si="15"/>
        <v>0</v>
      </c>
      <c r="H26" s="199">
        <f t="shared" ref="H26" si="23">ROUND(H25*(1+$G72),2)</f>
        <v>0</v>
      </c>
      <c r="I26" s="201">
        <f t="shared" si="5"/>
        <v>71.217856284546983</v>
      </c>
      <c r="J26" s="201">
        <f t="shared" si="2"/>
        <v>237.07</v>
      </c>
      <c r="K26" s="199">
        <f t="shared" si="17"/>
        <v>0.82</v>
      </c>
      <c r="L26" s="190"/>
      <c r="N26" s="202"/>
      <c r="O26" s="207"/>
      <c r="P26" s="240">
        <f t="shared" si="18"/>
        <v>0</v>
      </c>
    </row>
    <row r="27" spans="2:16">
      <c r="B27" s="210">
        <f t="shared" si="1"/>
        <v>2033</v>
      </c>
      <c r="C27" s="211"/>
      <c r="D27" s="199">
        <f t="shared" si="15"/>
        <v>187.3</v>
      </c>
      <c r="E27" s="199">
        <f t="shared" si="15"/>
        <v>54.98</v>
      </c>
      <c r="F27" s="201">
        <f t="shared" si="0"/>
        <v>72.782984859408799</v>
      </c>
      <c r="G27" s="199">
        <f t="shared" si="15"/>
        <v>0</v>
      </c>
      <c r="H27" s="199">
        <f t="shared" ref="H27" si="24">ROUND(H26*(1+$G73),2)</f>
        <v>0</v>
      </c>
      <c r="I27" s="201">
        <f t="shared" si="5"/>
        <v>72.782984859408799</v>
      </c>
      <c r="J27" s="201">
        <f t="shared" si="2"/>
        <v>242.28</v>
      </c>
      <c r="K27" s="199">
        <f t="shared" si="17"/>
        <v>0.84</v>
      </c>
      <c r="L27" s="190"/>
      <c r="P27" s="240">
        <f t="shared" si="18"/>
        <v>0</v>
      </c>
    </row>
    <row r="28" spans="2:16">
      <c r="B28" s="210">
        <f t="shared" si="1"/>
        <v>2034</v>
      </c>
      <c r="C28" s="211"/>
      <c r="D28" s="199">
        <f t="shared" si="15"/>
        <v>191.61</v>
      </c>
      <c r="E28" s="199">
        <f t="shared" si="15"/>
        <v>56.24</v>
      </c>
      <c r="F28" s="201">
        <f t="shared" si="0"/>
        <v>74.456260514299458</v>
      </c>
      <c r="G28" s="199">
        <f t="shared" si="15"/>
        <v>0</v>
      </c>
      <c r="H28" s="199">
        <f t="shared" ref="H28" si="25">ROUND(H27*(1+$G74),2)</f>
        <v>0</v>
      </c>
      <c r="I28" s="201">
        <f t="shared" si="5"/>
        <v>74.456260514299458</v>
      </c>
      <c r="J28" s="201">
        <f t="shared" si="2"/>
        <v>247.85</v>
      </c>
      <c r="K28" s="199">
        <f t="shared" si="17"/>
        <v>0.86</v>
      </c>
      <c r="L28" s="190"/>
      <c r="P28" s="240">
        <f t="shared" si="18"/>
        <v>0</v>
      </c>
    </row>
    <row r="29" spans="2:16">
      <c r="B29" s="210">
        <f t="shared" si="1"/>
        <v>2035</v>
      </c>
      <c r="C29" s="211"/>
      <c r="D29" s="199">
        <f t="shared" ref="D29:E36" si="26">ROUND(D28*(1+$K66),2)</f>
        <v>196.02</v>
      </c>
      <c r="E29" s="199">
        <f t="shared" si="26"/>
        <v>57.53</v>
      </c>
      <c r="F29" s="201">
        <f t="shared" si="0"/>
        <v>76.16858928142274</v>
      </c>
      <c r="G29" s="199">
        <f t="shared" ref="G29:H36" si="27">ROUND(G28*(1+$K66),2)</f>
        <v>0</v>
      </c>
      <c r="H29" s="199">
        <f t="shared" si="27"/>
        <v>0</v>
      </c>
      <c r="I29" s="201">
        <f t="shared" si="5"/>
        <v>76.16858928142274</v>
      </c>
      <c r="J29" s="201">
        <f t="shared" si="2"/>
        <v>253.55</v>
      </c>
      <c r="K29" s="199">
        <f>ROUND(K28*(1+$K66),2)</f>
        <v>0.88</v>
      </c>
      <c r="L29" s="190"/>
      <c r="P29" s="240">
        <f>ROUND(P28*(1+$K66),2)</f>
        <v>0</v>
      </c>
    </row>
    <row r="30" spans="2:16">
      <c r="B30" s="210">
        <f t="shared" si="1"/>
        <v>2036</v>
      </c>
      <c r="C30" s="211"/>
      <c r="D30" s="199">
        <f t="shared" si="26"/>
        <v>200.53</v>
      </c>
      <c r="E30" s="199">
        <f t="shared" si="26"/>
        <v>58.85</v>
      </c>
      <c r="F30" s="201">
        <f t="shared" si="0"/>
        <v>77.919971160778658</v>
      </c>
      <c r="G30" s="199">
        <f t="shared" si="27"/>
        <v>0</v>
      </c>
      <c r="H30" s="199">
        <f t="shared" si="27"/>
        <v>0</v>
      </c>
      <c r="I30" s="201">
        <f t="shared" si="5"/>
        <v>77.919971160778658</v>
      </c>
      <c r="J30" s="201">
        <f t="shared" si="2"/>
        <v>259.38</v>
      </c>
      <c r="K30" s="199">
        <f t="shared" ref="K30:K36" si="28">ROUND(K29*(1+$K67),2)</f>
        <v>0.9</v>
      </c>
      <c r="L30" s="190"/>
      <c r="P30" s="240">
        <f t="shared" ref="P30:P36" si="29">ROUND(P29*(1+$K67),2)</f>
        <v>0</v>
      </c>
    </row>
    <row r="31" spans="2:16">
      <c r="B31" s="210">
        <f t="shared" si="1"/>
        <v>2037</v>
      </c>
      <c r="C31" s="211"/>
      <c r="D31" s="199">
        <f t="shared" si="26"/>
        <v>204.94</v>
      </c>
      <c r="E31" s="199">
        <f t="shared" si="26"/>
        <v>60.14</v>
      </c>
      <c r="F31" s="201">
        <f t="shared" si="0"/>
        <v>79.632299927901954</v>
      </c>
      <c r="G31" s="199">
        <f t="shared" si="27"/>
        <v>0</v>
      </c>
      <c r="H31" s="199">
        <f t="shared" si="27"/>
        <v>0</v>
      </c>
      <c r="I31" s="201">
        <f t="shared" si="5"/>
        <v>79.632299927901954</v>
      </c>
      <c r="J31" s="201">
        <f t="shared" si="2"/>
        <v>265.08</v>
      </c>
      <c r="K31" s="199">
        <f t="shared" si="28"/>
        <v>0.92</v>
      </c>
      <c r="L31" s="190"/>
      <c r="P31" s="240">
        <f t="shared" si="29"/>
        <v>0</v>
      </c>
    </row>
    <row r="32" spans="2:16">
      <c r="B32" s="210">
        <f t="shared" si="1"/>
        <v>2038</v>
      </c>
      <c r="C32" s="211"/>
      <c r="D32" s="199">
        <f t="shared" si="26"/>
        <v>209.45</v>
      </c>
      <c r="E32" s="199">
        <f t="shared" si="26"/>
        <v>61.46</v>
      </c>
      <c r="F32" s="201">
        <f t="shared" si="0"/>
        <v>81.383681807257872</v>
      </c>
      <c r="G32" s="199">
        <f t="shared" si="27"/>
        <v>0</v>
      </c>
      <c r="H32" s="199">
        <f t="shared" si="27"/>
        <v>0</v>
      </c>
      <c r="I32" s="201">
        <f t="shared" si="5"/>
        <v>81.383681807257872</v>
      </c>
      <c r="J32" s="201">
        <f t="shared" si="2"/>
        <v>270.91000000000003</v>
      </c>
      <c r="K32" s="199">
        <f t="shared" si="28"/>
        <v>0.94</v>
      </c>
      <c r="L32" s="190"/>
      <c r="P32" s="240">
        <f t="shared" si="29"/>
        <v>0</v>
      </c>
    </row>
    <row r="33" spans="2:16">
      <c r="B33" s="210">
        <f t="shared" si="1"/>
        <v>2039</v>
      </c>
      <c r="C33" s="211"/>
      <c r="D33" s="199">
        <f t="shared" si="26"/>
        <v>214.06</v>
      </c>
      <c r="E33" s="199">
        <f t="shared" si="26"/>
        <v>62.81</v>
      </c>
      <c r="F33" s="201">
        <f t="shared" si="0"/>
        <v>83.174116798846441</v>
      </c>
      <c r="G33" s="199">
        <f t="shared" si="27"/>
        <v>0</v>
      </c>
      <c r="H33" s="199">
        <f t="shared" si="27"/>
        <v>0</v>
      </c>
      <c r="I33" s="201">
        <f t="shared" si="5"/>
        <v>83.174116798846441</v>
      </c>
      <c r="J33" s="201">
        <f t="shared" si="2"/>
        <v>276.87</v>
      </c>
      <c r="K33" s="199">
        <f t="shared" si="28"/>
        <v>0.96</v>
      </c>
      <c r="L33" s="190"/>
      <c r="P33" s="240">
        <f t="shared" si="29"/>
        <v>0</v>
      </c>
    </row>
    <row r="34" spans="2:16">
      <c r="B34" s="210">
        <f t="shared" si="1"/>
        <v>2040</v>
      </c>
      <c r="C34" s="211"/>
      <c r="D34" s="199">
        <f t="shared" si="26"/>
        <v>218.77</v>
      </c>
      <c r="E34" s="199">
        <f t="shared" si="26"/>
        <v>64.19</v>
      </c>
      <c r="F34" s="201">
        <f t="shared" si="0"/>
        <v>85.003604902667647</v>
      </c>
      <c r="G34" s="199">
        <f t="shared" si="27"/>
        <v>0</v>
      </c>
      <c r="H34" s="199">
        <f t="shared" si="27"/>
        <v>0</v>
      </c>
      <c r="I34" s="201">
        <f t="shared" si="5"/>
        <v>85.003604902667647</v>
      </c>
      <c r="J34" s="201">
        <f t="shared" si="2"/>
        <v>282.95999999999998</v>
      </c>
      <c r="K34" s="199">
        <f t="shared" si="28"/>
        <v>0.98</v>
      </c>
      <c r="L34" s="190"/>
      <c r="P34" s="240">
        <f t="shared" si="29"/>
        <v>0</v>
      </c>
    </row>
    <row r="35" spans="2:16">
      <c r="B35" s="210">
        <f t="shared" si="1"/>
        <v>2041</v>
      </c>
      <c r="C35" s="211"/>
      <c r="D35" s="199">
        <f t="shared" si="26"/>
        <v>223.58</v>
      </c>
      <c r="E35" s="199">
        <f t="shared" si="26"/>
        <v>65.599999999999994</v>
      </c>
      <c r="F35" s="201">
        <f t="shared" si="0"/>
        <v>86.872146118721474</v>
      </c>
      <c r="G35" s="199">
        <f t="shared" si="27"/>
        <v>0</v>
      </c>
      <c r="H35" s="199">
        <f t="shared" si="27"/>
        <v>0</v>
      </c>
      <c r="I35" s="201">
        <f t="shared" si="5"/>
        <v>86.872146118721474</v>
      </c>
      <c r="J35" s="201">
        <f t="shared" si="2"/>
        <v>289.18</v>
      </c>
      <c r="K35" s="199">
        <f t="shared" si="28"/>
        <v>1</v>
      </c>
      <c r="L35" s="190"/>
      <c r="P35" s="240">
        <f t="shared" si="29"/>
        <v>0</v>
      </c>
    </row>
    <row r="36" spans="2:16">
      <c r="B36" s="210">
        <f t="shared" si="1"/>
        <v>2042</v>
      </c>
      <c r="C36" s="211"/>
      <c r="D36" s="199">
        <f t="shared" si="26"/>
        <v>228.5</v>
      </c>
      <c r="E36" s="199">
        <f t="shared" si="26"/>
        <v>67.040000000000006</v>
      </c>
      <c r="F36" s="201">
        <f t="shared" si="0"/>
        <v>88.782744532564294</v>
      </c>
      <c r="G36" s="199">
        <f t="shared" si="27"/>
        <v>0</v>
      </c>
      <c r="H36" s="199">
        <f t="shared" si="27"/>
        <v>0</v>
      </c>
      <c r="I36" s="201">
        <f t="shared" si="5"/>
        <v>88.782744532564294</v>
      </c>
      <c r="J36" s="201">
        <f t="shared" si="2"/>
        <v>295.54000000000002</v>
      </c>
      <c r="K36" s="199">
        <f t="shared" si="28"/>
        <v>1.02</v>
      </c>
      <c r="L36" s="190"/>
      <c r="P36" s="240">
        <f t="shared" si="29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38.0%)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1811.0329095752811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0.38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0">C66+1</f>
        <v>2018</v>
      </c>
      <c r="D67" s="57">
        <v>1.9E-2</v>
      </c>
      <c r="E67" s="104"/>
      <c r="F67" s="129">
        <f t="shared" ref="F67:F74" si="31">F66+1</f>
        <v>2027</v>
      </c>
      <c r="G67" s="57">
        <v>2.3E-2</v>
      </c>
      <c r="H67" s="104"/>
      <c r="I67" s="129">
        <f t="shared" ref="I67:I74" si="32">I66+1</f>
        <v>2036</v>
      </c>
      <c r="J67" s="129"/>
      <c r="K67" s="57">
        <v>2.3E-2</v>
      </c>
    </row>
    <row r="68" spans="3:11">
      <c r="C68" s="129">
        <f t="shared" si="30"/>
        <v>2019</v>
      </c>
      <c r="D68" s="57">
        <v>2.1999999999999999E-2</v>
      </c>
      <c r="E68" s="104"/>
      <c r="F68" s="129">
        <f t="shared" si="31"/>
        <v>2028</v>
      </c>
      <c r="G68" s="57">
        <v>2.3E-2</v>
      </c>
      <c r="H68" s="104"/>
      <c r="I68" s="129">
        <f t="shared" si="32"/>
        <v>2037</v>
      </c>
      <c r="J68" s="129"/>
      <c r="K68" s="57">
        <v>2.1999999999999999E-2</v>
      </c>
    </row>
    <row r="69" spans="3:11">
      <c r="C69" s="129">
        <f t="shared" si="30"/>
        <v>2020</v>
      </c>
      <c r="D69" s="57">
        <v>2.5999999999999999E-2</v>
      </c>
      <c r="E69" s="104"/>
      <c r="F69" s="129">
        <f t="shared" si="31"/>
        <v>2029</v>
      </c>
      <c r="G69" s="57">
        <v>2.3E-2</v>
      </c>
      <c r="H69" s="104"/>
      <c r="I69" s="129">
        <f t="shared" si="32"/>
        <v>2038</v>
      </c>
      <c r="J69" s="129"/>
      <c r="K69" s="57">
        <v>2.1999999999999999E-2</v>
      </c>
    </row>
    <row r="70" spans="3:11">
      <c r="C70" s="129">
        <f t="shared" si="30"/>
        <v>2021</v>
      </c>
      <c r="D70" s="57">
        <v>2.4E-2</v>
      </c>
      <c r="E70" s="104"/>
      <c r="F70" s="129">
        <f t="shared" si="31"/>
        <v>2030</v>
      </c>
      <c r="G70" s="57">
        <v>2.3E-2</v>
      </c>
      <c r="H70" s="104"/>
      <c r="I70" s="129">
        <f t="shared" si="32"/>
        <v>2039</v>
      </c>
      <c r="J70" s="129"/>
      <c r="K70" s="57">
        <v>2.1999999999999999E-2</v>
      </c>
    </row>
    <row r="71" spans="3:11">
      <c r="C71" s="129">
        <f t="shared" si="30"/>
        <v>2022</v>
      </c>
      <c r="D71" s="57">
        <v>2.3E-2</v>
      </c>
      <c r="E71" s="104"/>
      <c r="F71" s="129">
        <f t="shared" si="31"/>
        <v>2031</v>
      </c>
      <c r="G71" s="57">
        <v>2.3E-2</v>
      </c>
      <c r="H71" s="104"/>
      <c r="I71" s="129">
        <f t="shared" si="32"/>
        <v>2040</v>
      </c>
      <c r="J71" s="129"/>
      <c r="K71" s="57">
        <v>2.1999999999999999E-2</v>
      </c>
    </row>
    <row r="72" spans="3:11" s="190" customFormat="1">
      <c r="C72" s="129">
        <f t="shared" si="30"/>
        <v>2023</v>
      </c>
      <c r="D72" s="57">
        <v>2.3E-2</v>
      </c>
      <c r="E72" s="106"/>
      <c r="F72" s="129">
        <f t="shared" si="31"/>
        <v>2032</v>
      </c>
      <c r="G72" s="57">
        <v>2.1999999999999999E-2</v>
      </c>
      <c r="H72" s="106"/>
      <c r="I72" s="129">
        <f t="shared" si="32"/>
        <v>2041</v>
      </c>
      <c r="J72" s="129"/>
      <c r="K72" s="57">
        <v>2.1999999999999999E-2</v>
      </c>
    </row>
    <row r="73" spans="3:11" s="190" customFormat="1">
      <c r="C73" s="129">
        <f t="shared" si="30"/>
        <v>2024</v>
      </c>
      <c r="D73" s="57">
        <v>2.3E-2</v>
      </c>
      <c r="E73" s="106"/>
      <c r="F73" s="129">
        <f t="shared" si="31"/>
        <v>2033</v>
      </c>
      <c r="G73" s="57">
        <v>2.1999999999999999E-2</v>
      </c>
      <c r="H73" s="106"/>
      <c r="I73" s="129">
        <f t="shared" si="32"/>
        <v>2042</v>
      </c>
      <c r="J73" s="129"/>
      <c r="K73" s="57">
        <v>2.1999999999999999E-2</v>
      </c>
    </row>
    <row r="74" spans="3:11" s="190" customFormat="1">
      <c r="C74" s="129">
        <f t="shared" si="30"/>
        <v>2025</v>
      </c>
      <c r="D74" s="57">
        <v>2.3E-2</v>
      </c>
      <c r="E74" s="106"/>
      <c r="F74" s="129">
        <f t="shared" si="31"/>
        <v>2034</v>
      </c>
      <c r="G74" s="57">
        <v>2.3E-2</v>
      </c>
      <c r="H74" s="106"/>
      <c r="I74" s="129">
        <f t="shared" si="32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3"/>
  <sheetViews>
    <sheetView zoomScale="70" zoomScaleNormal="70" workbookViewId="0">
      <selection activeCell="D38" sqref="D38"/>
    </sheetView>
  </sheetViews>
  <sheetFormatPr defaultRowHeight="12.75"/>
  <sheetData>
    <row r="3" spans="2:16" ht="15.75">
      <c r="B3" s="1" t="s">
        <v>177</v>
      </c>
      <c r="C3" s="1"/>
      <c r="D3" s="1"/>
      <c r="E3" s="1"/>
      <c r="F3" s="1"/>
      <c r="G3" s="301"/>
      <c r="H3" s="1"/>
      <c r="I3" s="1"/>
      <c r="J3" s="1"/>
      <c r="K3" s="1"/>
      <c r="L3" s="302"/>
      <c r="M3" s="303"/>
      <c r="N3" s="303"/>
      <c r="O3" s="303"/>
      <c r="P3" s="303"/>
    </row>
    <row r="4" spans="2:16" ht="14.25">
      <c r="B4" s="5" t="s">
        <v>178</v>
      </c>
      <c r="C4" s="5"/>
      <c r="D4" s="5"/>
      <c r="E4" s="5"/>
      <c r="F4" s="5"/>
      <c r="G4" s="5"/>
      <c r="H4" s="5"/>
      <c r="I4" s="5"/>
      <c r="J4" s="5"/>
      <c r="K4" s="5"/>
      <c r="L4" s="5"/>
      <c r="M4" s="304"/>
      <c r="N4" s="304"/>
      <c r="O4" s="304"/>
      <c r="P4" s="304"/>
    </row>
    <row r="5" spans="2:16" ht="14.25">
      <c r="B5" s="5" t="str">
        <f ca="1">'Table 1'!B5</f>
        <v>Utah 2017.Q4 - 10.0 MW and 85.0%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ht="14.25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04"/>
      <c r="N6" s="304"/>
      <c r="O6" s="304"/>
      <c r="P6" s="304"/>
    </row>
    <row r="7" spans="2:16">
      <c r="B7" s="4"/>
      <c r="C7" s="4"/>
      <c r="D7" s="305"/>
      <c r="E7" s="305"/>
      <c r="F7" s="305"/>
      <c r="G7" s="306"/>
      <c r="H7" s="306"/>
      <c r="I7" s="306"/>
      <c r="J7" s="306"/>
      <c r="K7" s="306"/>
      <c r="L7" s="306"/>
      <c r="M7" s="307"/>
      <c r="N7" s="4"/>
      <c r="O7" s="4"/>
      <c r="P7" s="4"/>
    </row>
    <row r="8" spans="2:16">
      <c r="B8" s="308" t="s">
        <v>0</v>
      </c>
      <c r="C8" s="308"/>
      <c r="D8" s="309" t="s">
        <v>179</v>
      </c>
      <c r="E8" s="310"/>
      <c r="F8" s="310"/>
      <c r="G8" s="309"/>
      <c r="H8" s="309"/>
      <c r="I8" s="311" t="s">
        <v>180</v>
      </c>
      <c r="J8" s="312"/>
      <c r="K8" s="312"/>
      <c r="L8" s="313"/>
      <c r="M8" s="314" t="s">
        <v>179</v>
      </c>
      <c r="N8" s="315"/>
      <c r="O8" s="316"/>
      <c r="P8" s="4"/>
    </row>
    <row r="9" spans="2:16">
      <c r="B9" s="317"/>
      <c r="C9" s="317" t="s">
        <v>181</v>
      </c>
      <c r="D9" s="318" t="s">
        <v>182</v>
      </c>
      <c r="E9" s="319" t="s">
        <v>183</v>
      </c>
      <c r="F9" s="319" t="s">
        <v>184</v>
      </c>
      <c r="G9" s="319" t="s">
        <v>185</v>
      </c>
      <c r="H9" s="320" t="s">
        <v>186</v>
      </c>
      <c r="I9" s="266" t="s">
        <v>187</v>
      </c>
      <c r="J9" s="266" t="s">
        <v>188</v>
      </c>
      <c r="K9" s="266" t="s">
        <v>189</v>
      </c>
      <c r="L9" s="266" t="s">
        <v>190</v>
      </c>
      <c r="M9" s="318" t="s">
        <v>191</v>
      </c>
      <c r="N9" s="319" t="s">
        <v>192</v>
      </c>
      <c r="O9" s="320" t="s">
        <v>193</v>
      </c>
      <c r="P9" s="4"/>
    </row>
    <row r="10" spans="2:16">
      <c r="B10" s="300"/>
      <c r="C10" s="300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6"/>
      <c r="P10" s="4"/>
    </row>
    <row r="11" spans="2:16">
      <c r="B11" s="322" t="s">
        <v>194</v>
      </c>
      <c r="C11" s="322"/>
      <c r="D11" s="4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6"/>
      <c r="P11" s="4"/>
    </row>
    <row r="12" spans="2:16">
      <c r="B12" s="323"/>
      <c r="C12" s="324"/>
      <c r="D12" s="9"/>
      <c r="E12" s="9"/>
      <c r="F12" s="9"/>
      <c r="G12" s="9"/>
      <c r="H12" s="14"/>
      <c r="I12" s="325"/>
      <c r="J12" s="326"/>
      <c r="K12" s="326"/>
      <c r="L12" s="327"/>
      <c r="M12" s="325"/>
      <c r="N12" s="326"/>
      <c r="O12" s="327"/>
      <c r="P12" s="4"/>
    </row>
    <row r="13" spans="2:16">
      <c r="B13" s="16">
        <f>YEAR('Table 5'!B13)</f>
        <v>2018</v>
      </c>
      <c r="C13" s="328">
        <f>'[6]Avoided Costs'!C7</f>
        <v>19.839246230886854</v>
      </c>
      <c r="D13" s="329">
        <f>'[6]Avoided Costs'!D7</f>
        <v>20.274669062925867</v>
      </c>
      <c r="E13" s="329">
        <f>'[6]Avoided Costs'!E7</f>
        <v>19.156949879314634</v>
      </c>
      <c r="F13" s="329">
        <f>'[6]Avoided Costs'!F7</f>
        <v>17.611297219723067</v>
      </c>
      <c r="G13" s="329">
        <f>'[6]Avoided Costs'!G7</f>
        <v>16.542519540712238</v>
      </c>
      <c r="H13" s="330">
        <f>'[6]Avoided Costs'!H7</f>
        <v>16.701992643925205</v>
      </c>
      <c r="I13" s="331">
        <f>'[6]Avoided Costs'!I7</f>
        <v>16.379700081296313</v>
      </c>
      <c r="J13" s="329">
        <f>'[6]Avoided Costs'!J7</f>
        <v>28.464666875789696</v>
      </c>
      <c r="K13" s="329">
        <f>'[6]Avoided Costs'!K7</f>
        <v>24.115941859060719</v>
      </c>
      <c r="L13" s="330">
        <f>'[6]Avoided Costs'!L7</f>
        <v>19.623236688075501</v>
      </c>
      <c r="M13" s="331">
        <f>'[6]Avoided Costs'!M7</f>
        <v>17.951924777635096</v>
      </c>
      <c r="N13" s="329">
        <f>'[6]Avoided Costs'!N7</f>
        <v>18.725397698225734</v>
      </c>
      <c r="O13" s="330">
        <f>'[6]Avoided Costs'!O7</f>
        <v>22.195786832125503</v>
      </c>
      <c r="P13" s="4"/>
    </row>
    <row r="14" spans="2:16">
      <c r="B14" s="16">
        <f>B13+1</f>
        <v>2019</v>
      </c>
      <c r="C14" s="328">
        <f>'[6]Avoided Costs'!C8</f>
        <v>20.259799046100802</v>
      </c>
      <c r="D14" s="329">
        <f>'[6]Avoided Costs'!D8</f>
        <v>22.331725205050322</v>
      </c>
      <c r="E14" s="329">
        <f>'[6]Avoided Costs'!E8</f>
        <v>20.577766481434786</v>
      </c>
      <c r="F14" s="329">
        <f>'[6]Avoided Costs'!F8</f>
        <v>18.402029085343564</v>
      </c>
      <c r="G14" s="329">
        <f>'[6]Avoided Costs'!G8</f>
        <v>16.54470483247994</v>
      </c>
      <c r="H14" s="330">
        <f>'[6]Avoided Costs'!H8</f>
        <v>16.824071931073668</v>
      </c>
      <c r="I14" s="331">
        <f>'[6]Avoided Costs'!I8</f>
        <v>17.393458811020832</v>
      </c>
      <c r="J14" s="329">
        <f>'[6]Avoided Costs'!J8</f>
        <v>28.809785015065785</v>
      </c>
      <c r="K14" s="329">
        <f>'[6]Avoided Costs'!K8</f>
        <v>23.615682460683423</v>
      </c>
      <c r="L14" s="330">
        <f>'[6]Avoided Costs'!L8</f>
        <v>19.889025753675625</v>
      </c>
      <c r="M14" s="331">
        <f>'[6]Avoided Costs'!M8</f>
        <v>18.594969255987561</v>
      </c>
      <c r="N14" s="329">
        <f>'[6]Avoided Costs'!N8</f>
        <v>19.18618724924433</v>
      </c>
      <c r="O14" s="330">
        <f>'[6]Avoided Costs'!O8</f>
        <v>20.720056109936234</v>
      </c>
      <c r="P14" s="4"/>
    </row>
    <row r="15" spans="2:16">
      <c r="B15" s="16">
        <f t="shared" ref="B15:B32" si="0">B14+1</f>
        <v>2020</v>
      </c>
      <c r="C15" s="328">
        <f>'[6]Avoided Costs'!C9</f>
        <v>22.211240465022431</v>
      </c>
      <c r="D15" s="329">
        <f>'[6]Avoided Costs'!D9</f>
        <v>22.521199430092217</v>
      </c>
      <c r="E15" s="329">
        <f>'[6]Avoided Costs'!E9</f>
        <v>23.641110831658789</v>
      </c>
      <c r="F15" s="329">
        <f>'[6]Avoided Costs'!F9</f>
        <v>20.297492021401421</v>
      </c>
      <c r="G15" s="329">
        <f>'[6]Avoided Costs'!G9</f>
        <v>18.414586479837695</v>
      </c>
      <c r="H15" s="330">
        <f>'[6]Avoided Costs'!H9</f>
        <v>18.636043055559131</v>
      </c>
      <c r="I15" s="331">
        <f>'[6]Avoided Costs'!I9</f>
        <v>19.947404041406667</v>
      </c>
      <c r="J15" s="329">
        <f>'[6]Avoided Costs'!J9</f>
        <v>28.068161539120776</v>
      </c>
      <c r="K15" s="329">
        <f>'[6]Avoided Costs'!K9</f>
        <v>24.223606774473893</v>
      </c>
      <c r="L15" s="330">
        <f>'[6]Avoided Costs'!L9</f>
        <v>19.674498005111527</v>
      </c>
      <c r="M15" s="331">
        <f>'[6]Avoided Costs'!M9</f>
        <v>20.727796948286908</v>
      </c>
      <c r="N15" s="329">
        <f>'[6]Avoided Costs'!N9</f>
        <v>22.082126031433738</v>
      </c>
      <c r="O15" s="330">
        <f>'[6]Avoided Costs'!O9</f>
        <v>28.111615048746174</v>
      </c>
      <c r="P15" s="4"/>
    </row>
    <row r="16" spans="2:16">
      <c r="B16" s="16">
        <f t="shared" si="0"/>
        <v>2021</v>
      </c>
      <c r="C16" s="328">
        <f>'[6]Avoided Costs'!C10</f>
        <v>20.50645526577765</v>
      </c>
      <c r="D16" s="329">
        <f>'[6]Avoided Costs'!D10</f>
        <v>21.059204653819705</v>
      </c>
      <c r="E16" s="329">
        <f>'[6]Avoided Costs'!E10</f>
        <v>20.061589887856144</v>
      </c>
      <c r="F16" s="329">
        <f>'[6]Avoided Costs'!F10</f>
        <v>20.971480382404923</v>
      </c>
      <c r="G16" s="329">
        <f>'[6]Avoided Costs'!G10</f>
        <v>16.053785558965277</v>
      </c>
      <c r="H16" s="330">
        <f>'[6]Avoided Costs'!H10</f>
        <v>17.329856651614243</v>
      </c>
      <c r="I16" s="331">
        <f>'[6]Avoided Costs'!I10</f>
        <v>18.864772264661841</v>
      </c>
      <c r="J16" s="329">
        <f>'[6]Avoided Costs'!J10</f>
        <v>28.752158441040653</v>
      </c>
      <c r="K16" s="329">
        <f>'[6]Avoided Costs'!K10</f>
        <v>22.851613159077612</v>
      </c>
      <c r="L16" s="330">
        <f>'[6]Avoided Costs'!L10</f>
        <v>19.332490083813862</v>
      </c>
      <c r="M16" s="331">
        <f>'[6]Avoided Costs'!M10</f>
        <v>18.622899667380505</v>
      </c>
      <c r="N16" s="329">
        <f>'[6]Avoided Costs'!N10</f>
        <v>20.625641026004566</v>
      </c>
      <c r="O16" s="330">
        <f>'[6]Avoided Costs'!O10</f>
        <v>21.278302759064065</v>
      </c>
      <c r="P16" s="4"/>
    </row>
    <row r="17" spans="2:16">
      <c r="B17" s="16">
        <f t="shared" si="0"/>
        <v>2022</v>
      </c>
      <c r="C17" s="328">
        <f>'[6]Avoided Costs'!C11</f>
        <v>21.956965914747261</v>
      </c>
      <c r="D17" s="329">
        <f>'[6]Avoided Costs'!D11</f>
        <v>22.996083442708461</v>
      </c>
      <c r="E17" s="329">
        <f>'[6]Avoided Costs'!E11</f>
        <v>22.674691450862991</v>
      </c>
      <c r="F17" s="329">
        <f>'[6]Avoided Costs'!F11</f>
        <v>20.624672253636771</v>
      </c>
      <c r="G17" s="329">
        <f>'[6]Avoided Costs'!G11</f>
        <v>17.515931213072506</v>
      </c>
      <c r="H17" s="330">
        <f>'[6]Avoided Costs'!H11</f>
        <v>18.184410944628159</v>
      </c>
      <c r="I17" s="331">
        <f>'[6]Avoided Costs'!I11</f>
        <v>20.075844466583987</v>
      </c>
      <c r="J17" s="329">
        <f>'[6]Avoided Costs'!J11</f>
        <v>31.856851507286947</v>
      </c>
      <c r="K17" s="329">
        <f>'[6]Avoided Costs'!K11</f>
        <v>24.676351053007583</v>
      </c>
      <c r="L17" s="330">
        <f>'[6]Avoided Costs'!L11</f>
        <v>20.937186077490352</v>
      </c>
      <c r="M17" s="331">
        <f>'[6]Avoided Costs'!M11</f>
        <v>20.341991852236127</v>
      </c>
      <c r="N17" s="329">
        <f>'[6]Avoided Costs'!N11</f>
        <v>21.522207641382426</v>
      </c>
      <c r="O17" s="330">
        <f>'[6]Avoided Costs'!O11</f>
        <v>21.895965278806056</v>
      </c>
      <c r="P17" s="4"/>
    </row>
    <row r="18" spans="2:16">
      <c r="B18" s="16">
        <f t="shared" si="0"/>
        <v>2023</v>
      </c>
      <c r="C18" s="328">
        <f>'[6]Avoided Costs'!C12</f>
        <v>21.676904485227599</v>
      </c>
      <c r="D18" s="329">
        <f>'[6]Avoided Costs'!D12</f>
        <v>20.038908312741636</v>
      </c>
      <c r="E18" s="329">
        <f>'[6]Avoided Costs'!E12</f>
        <v>22.736179515268102</v>
      </c>
      <c r="F18" s="329">
        <f>'[6]Avoided Costs'!F12</f>
        <v>20.979928555031844</v>
      </c>
      <c r="G18" s="329">
        <f>'[6]Avoided Costs'!G12</f>
        <v>17.393208809092251</v>
      </c>
      <c r="H18" s="330">
        <f>'[6]Avoided Costs'!H12</f>
        <v>18.525067343846068</v>
      </c>
      <c r="I18" s="331">
        <f>'[6]Avoided Costs'!I12</f>
        <v>18.578739204155465</v>
      </c>
      <c r="J18" s="329">
        <f>'[6]Avoided Costs'!J12</f>
        <v>32.516633865611418</v>
      </c>
      <c r="K18" s="329">
        <f>'[6]Avoided Costs'!K12</f>
        <v>25.329525903098233</v>
      </c>
      <c r="L18" s="330">
        <f>'[6]Avoided Costs'!L12</f>
        <v>21.624676941605468</v>
      </c>
      <c r="M18" s="331">
        <f>'[6]Avoided Costs'!M12</f>
        <v>20.78316981224302</v>
      </c>
      <c r="N18" s="329">
        <f>'[6]Avoided Costs'!N12</f>
        <v>19.820840865553787</v>
      </c>
      <c r="O18" s="330">
        <f>'[6]Avoided Costs'!O12</f>
        <v>21.598802854834215</v>
      </c>
      <c r="P18" s="4"/>
    </row>
    <row r="19" spans="2:16">
      <c r="B19" s="16">
        <f t="shared" si="0"/>
        <v>2024</v>
      </c>
      <c r="C19" s="328">
        <f>'[6]Avoided Costs'!C13</f>
        <v>24.786588687027791</v>
      </c>
      <c r="D19" s="329">
        <f>'[6]Avoided Costs'!D13</f>
        <v>20.424364781248691</v>
      </c>
      <c r="E19" s="329">
        <f>'[6]Avoided Costs'!E13</f>
        <v>24.626563849447749</v>
      </c>
      <c r="F19" s="329">
        <f>'[6]Avoided Costs'!F13</f>
        <v>25.006046187919598</v>
      </c>
      <c r="G19" s="329">
        <f>'[6]Avoided Costs'!G13</f>
        <v>19.497309609763082</v>
      </c>
      <c r="H19" s="330">
        <f>'[6]Avoided Costs'!H13</f>
        <v>21.383752422146898</v>
      </c>
      <c r="I19" s="331">
        <f>'[6]Avoided Costs'!I13</f>
        <v>23.702811257059082</v>
      </c>
      <c r="J19" s="329">
        <f>'[6]Avoided Costs'!J13</f>
        <v>35.464087026871169</v>
      </c>
      <c r="K19" s="329">
        <f>'[6]Avoided Costs'!K13</f>
        <v>27.466469717277409</v>
      </c>
      <c r="L19" s="330">
        <f>'[6]Avoided Costs'!L13</f>
        <v>22.989668931006118</v>
      </c>
      <c r="M19" s="331">
        <f>'[6]Avoided Costs'!M13</f>
        <v>22.832182225311183</v>
      </c>
      <c r="N19" s="329">
        <f>'[6]Avoided Costs'!N13</f>
        <v>20.856374488030774</v>
      </c>
      <c r="O19" s="330">
        <f>'[6]Avoided Costs'!O13</f>
        <v>32.788780840586192</v>
      </c>
      <c r="P19" s="4"/>
    </row>
    <row r="20" spans="2:16">
      <c r="B20" s="16">
        <f t="shared" si="0"/>
        <v>2025</v>
      </c>
      <c r="C20" s="328">
        <f>'[6]Avoided Costs'!C14</f>
        <v>28.877782272245497</v>
      </c>
      <c r="D20" s="329">
        <f>'[6]Avoided Costs'!D14</f>
        <v>26.158594655100394</v>
      </c>
      <c r="E20" s="329">
        <f>'[6]Avoided Costs'!E14</f>
        <v>26.596716772853618</v>
      </c>
      <c r="F20" s="329">
        <f>'[6]Avoided Costs'!F14</f>
        <v>26.953945690581008</v>
      </c>
      <c r="G20" s="329">
        <f>'[6]Avoided Costs'!G14</f>
        <v>27.004608543146571</v>
      </c>
      <c r="H20" s="330">
        <f>'[6]Avoided Costs'!H14</f>
        <v>23.345151641391393</v>
      </c>
      <c r="I20" s="331">
        <f>'[6]Avoided Costs'!I14</f>
        <v>27.201910589223885</v>
      </c>
      <c r="J20" s="329">
        <f>'[6]Avoided Costs'!J14</f>
        <v>40.684672249703752</v>
      </c>
      <c r="K20" s="329">
        <f>'[6]Avoided Costs'!K14</f>
        <v>31.876003880188065</v>
      </c>
      <c r="L20" s="330">
        <f>'[6]Avoided Costs'!L14</f>
        <v>26.087832854315639</v>
      </c>
      <c r="M20" s="331">
        <f>'[6]Avoided Costs'!M14</f>
        <v>28.555578863338948</v>
      </c>
      <c r="N20" s="329">
        <f>'[6]Avoided Costs'!N14</f>
        <v>30.714352830482365</v>
      </c>
      <c r="O20" s="330">
        <f>'[6]Avoided Costs'!O14</f>
        <v>30.988030929740454</v>
      </c>
      <c r="P20" s="4"/>
    </row>
    <row r="21" spans="2:16">
      <c r="B21" s="16">
        <f t="shared" si="0"/>
        <v>2026</v>
      </c>
      <c r="C21" s="328">
        <f>'[6]Avoided Costs'!C15</f>
        <v>28.878895072907554</v>
      </c>
      <c r="D21" s="329">
        <f>'[6]Avoided Costs'!D15</f>
        <v>29.457131690961283</v>
      </c>
      <c r="E21" s="329">
        <f>'[6]Avoided Costs'!E15</f>
        <v>27.489356916489115</v>
      </c>
      <c r="F21" s="329">
        <f>'[6]Avoided Costs'!F15</f>
        <v>27.509413984424512</v>
      </c>
      <c r="G21" s="329">
        <f>'[6]Avoided Costs'!G15</f>
        <v>26.804038579033968</v>
      </c>
      <c r="H21" s="330">
        <f>'[6]Avoided Costs'!H15</f>
        <v>23.314916651896251</v>
      </c>
      <c r="I21" s="331">
        <f>'[6]Avoided Costs'!I15</f>
        <v>27.844325846160938</v>
      </c>
      <c r="J21" s="329">
        <f>'[6]Avoided Costs'!J15</f>
        <v>38.686967346221117</v>
      </c>
      <c r="K21" s="329">
        <f>'[6]Avoided Costs'!K15</f>
        <v>32.044664433448659</v>
      </c>
      <c r="L21" s="330">
        <f>'[6]Avoided Costs'!L15</f>
        <v>26.195665691990186</v>
      </c>
      <c r="M21" s="331">
        <f>'[6]Avoided Costs'!M15</f>
        <v>28.343213887368009</v>
      </c>
      <c r="N21" s="329">
        <f>'[6]Avoided Costs'!N15</f>
        <v>26.852742327859296</v>
      </c>
      <c r="O21" s="330">
        <f>'[6]Avoided Costs'!O15</f>
        <v>31.617612476586107</v>
      </c>
      <c r="P21" s="4"/>
    </row>
    <row r="22" spans="2:16">
      <c r="B22" s="16">
        <f t="shared" si="0"/>
        <v>2027</v>
      </c>
      <c r="C22" s="328">
        <f>'[6]Avoided Costs'!C16</f>
        <v>29.680891044704047</v>
      </c>
      <c r="D22" s="329">
        <f>'[6]Avoided Costs'!D16</f>
        <v>29.87391660154422</v>
      </c>
      <c r="E22" s="329">
        <f>'[6]Avoided Costs'!E16</f>
        <v>27.912687814864917</v>
      </c>
      <c r="F22" s="329">
        <f>'[6]Avoided Costs'!F16</f>
        <v>28.264389285564441</v>
      </c>
      <c r="G22" s="329">
        <f>'[6]Avoided Costs'!G16</f>
        <v>24.437083064182815</v>
      </c>
      <c r="H22" s="330">
        <f>'[6]Avoided Costs'!H16</f>
        <v>24.950711958602795</v>
      </c>
      <c r="I22" s="331">
        <f>'[6]Avoided Costs'!I16</f>
        <v>29.963364804764979</v>
      </c>
      <c r="J22" s="329">
        <f>'[6]Avoided Costs'!J16</f>
        <v>41.667926962209947</v>
      </c>
      <c r="K22" s="329">
        <f>'[6]Avoided Costs'!K16</f>
        <v>33.059008975376024</v>
      </c>
      <c r="L22" s="330">
        <f>'[6]Avoided Costs'!L16</f>
        <v>28.224474883749107</v>
      </c>
      <c r="M22" s="331">
        <f>'[6]Avoided Costs'!M16</f>
        <v>25.624447141156061</v>
      </c>
      <c r="N22" s="329">
        <f>'[6]Avoided Costs'!N16</f>
        <v>28.185097059916728</v>
      </c>
      <c r="O22" s="330">
        <f>'[6]Avoided Costs'!O16</f>
        <v>33.581191918294898</v>
      </c>
      <c r="P22" s="4"/>
    </row>
    <row r="23" spans="2:16">
      <c r="B23" s="16">
        <f t="shared" si="0"/>
        <v>2028</v>
      </c>
      <c r="C23" s="328">
        <f>'[6]Avoided Costs'!C17</f>
        <v>34.989628737933074</v>
      </c>
      <c r="D23" s="329">
        <f>'[6]Avoided Costs'!D17</f>
        <v>34.093488630527077</v>
      </c>
      <c r="E23" s="329">
        <f>'[6]Avoided Costs'!E17</f>
        <v>33.426465119441126</v>
      </c>
      <c r="F23" s="329">
        <f>'[6]Avoided Costs'!F17</f>
        <v>32.944408345015589</v>
      </c>
      <c r="G23" s="329">
        <f>'[6]Avoided Costs'!G17</f>
        <v>26.737002429171326</v>
      </c>
      <c r="H23" s="330">
        <f>'[6]Avoided Costs'!H17</f>
        <v>30.18296269686029</v>
      </c>
      <c r="I23" s="331">
        <f>'[6]Avoided Costs'!I17</f>
        <v>31.497672762217768</v>
      </c>
      <c r="J23" s="329">
        <f>'[6]Avoided Costs'!J17</f>
        <v>49.891096393408688</v>
      </c>
      <c r="K23" s="329">
        <f>'[6]Avoided Costs'!K17</f>
        <v>43.278845769192394</v>
      </c>
      <c r="L23" s="330">
        <f>'[6]Avoided Costs'!L17</f>
        <v>32.908832687020201</v>
      </c>
      <c r="M23" s="331">
        <f>'[6]Avoided Costs'!M17</f>
        <v>30.833330540536686</v>
      </c>
      <c r="N23" s="329">
        <f>'[6]Avoided Costs'!N17</f>
        <v>32.850125890863097</v>
      </c>
      <c r="O23" s="330">
        <f>'[6]Avoided Costs'!O17</f>
        <v>40.615468158078563</v>
      </c>
      <c r="P23" s="4"/>
    </row>
    <row r="24" spans="2:16">
      <c r="B24" s="16">
        <f t="shared" si="0"/>
        <v>2029</v>
      </c>
      <c r="C24" s="328">
        <f>'[6]Avoided Costs'!C18</f>
        <v>37.225057065214742</v>
      </c>
      <c r="D24" s="329">
        <f>'[6]Avoided Costs'!D18</f>
        <v>33.639778373985635</v>
      </c>
      <c r="E24" s="329">
        <f>'[6]Avoided Costs'!E18</f>
        <v>33.245298984285746</v>
      </c>
      <c r="F24" s="329">
        <f>'[6]Avoided Costs'!F18</f>
        <v>34.222703687415461</v>
      </c>
      <c r="G24" s="329">
        <f>'[6]Avoided Costs'!G18</f>
        <v>30.68781602369025</v>
      </c>
      <c r="H24" s="330">
        <f>'[6]Avoided Costs'!H18</f>
        <v>33.442475852513525</v>
      </c>
      <c r="I24" s="331">
        <f>'[6]Avoided Costs'!I18</f>
        <v>35.889814974718234</v>
      </c>
      <c r="J24" s="329">
        <f>'[6]Avoided Costs'!J18</f>
        <v>41.884032925884227</v>
      </c>
      <c r="K24" s="329">
        <f>'[6]Avoided Costs'!K18</f>
        <v>49.478680862440179</v>
      </c>
      <c r="L24" s="330">
        <f>'[6]Avoided Costs'!L18</f>
        <v>40.128648446646395</v>
      </c>
      <c r="M24" s="331">
        <f>'[6]Avoided Costs'!M18</f>
        <v>41.003051888402659</v>
      </c>
      <c r="N24" s="329">
        <f>'[6]Avoided Costs'!N18</f>
        <v>32.861657560782298</v>
      </c>
      <c r="O24" s="330">
        <f>'[6]Avoided Costs'!O18</f>
        <v>39.530545669608408</v>
      </c>
      <c r="P24" s="4"/>
    </row>
    <row r="25" spans="2:16">
      <c r="B25" s="16">
        <f t="shared" si="0"/>
        <v>2030</v>
      </c>
      <c r="C25" s="328">
        <f>'[6]Avoided Costs'!C19</f>
        <v>37.743641301755012</v>
      </c>
      <c r="D25" s="329">
        <f>'[6]Avoided Costs'!D19</f>
        <v>36.717759912255104</v>
      </c>
      <c r="E25" s="329">
        <f>'[6]Avoided Costs'!E19</f>
        <v>35.783865398964757</v>
      </c>
      <c r="F25" s="329">
        <f>'[6]Avoided Costs'!F19</f>
        <v>35.060897868887714</v>
      </c>
      <c r="G25" s="329">
        <f>'[6]Avoided Costs'!G19</f>
        <v>28.202900515002462</v>
      </c>
      <c r="H25" s="330">
        <f>'[6]Avoided Costs'!H19</f>
        <v>35.853739410089794</v>
      </c>
      <c r="I25" s="331">
        <f>'[6]Avoided Costs'!I19</f>
        <v>33.349672721292265</v>
      </c>
      <c r="J25" s="329">
        <f>'[6]Avoided Costs'!J19</f>
        <v>47.196619940526986</v>
      </c>
      <c r="K25" s="329">
        <f>'[6]Avoided Costs'!K19</f>
        <v>51.822185340733903</v>
      </c>
      <c r="L25" s="330">
        <f>'[6]Avoided Costs'!L19</f>
        <v>41.434414382502922</v>
      </c>
      <c r="M25" s="331">
        <f>'[6]Avoided Costs'!M19</f>
        <v>37.085482854876787</v>
      </c>
      <c r="N25" s="329">
        <f>'[6]Avoided Costs'!N19</f>
        <v>32.722054051232881</v>
      </c>
      <c r="O25" s="330">
        <f>'[6]Avoided Costs'!O19</f>
        <v>37.012011249030714</v>
      </c>
      <c r="P25" s="4"/>
    </row>
    <row r="26" spans="2:16">
      <c r="B26" s="16">
        <f t="shared" si="0"/>
        <v>2031</v>
      </c>
      <c r="C26" s="328">
        <f>'[6]Avoided Costs'!C20</f>
        <v>39.456955197041246</v>
      </c>
      <c r="D26" s="329">
        <f>'[6]Avoided Costs'!D20</f>
        <v>36.659024214406202</v>
      </c>
      <c r="E26" s="329">
        <f>'[6]Avoided Costs'!E20</f>
        <v>38.443388556234581</v>
      </c>
      <c r="F26" s="329">
        <f>'[6]Avoided Costs'!F20</f>
        <v>37.271837588258272</v>
      </c>
      <c r="G26" s="329">
        <f>'[6]Avoided Costs'!G20</f>
        <v>30.970875723277725</v>
      </c>
      <c r="H26" s="330">
        <f>'[6]Avoided Costs'!H20</f>
        <v>35.797674663758386</v>
      </c>
      <c r="I26" s="331">
        <f>'[6]Avoided Costs'!I20</f>
        <v>35.580849675176772</v>
      </c>
      <c r="J26" s="329">
        <f>'[6]Avoided Costs'!J20</f>
        <v>47.303631224105771</v>
      </c>
      <c r="K26" s="329">
        <f>'[6]Avoided Costs'!K20</f>
        <v>56.059620790536989</v>
      </c>
      <c r="L26" s="330">
        <f>'[6]Avoided Costs'!L20</f>
        <v>43.499248726247181</v>
      </c>
      <c r="M26" s="331">
        <f>'[6]Avoided Costs'!M20</f>
        <v>38.462143051641263</v>
      </c>
      <c r="N26" s="329">
        <f>'[6]Avoided Costs'!N20</f>
        <v>33.856881864997099</v>
      </c>
      <c r="O26" s="330">
        <f>'[6]Avoided Costs'!O20</f>
        <v>39.031168069080188</v>
      </c>
      <c r="P26" s="4"/>
    </row>
    <row r="27" spans="2:16">
      <c r="B27" s="16">
        <f t="shared" si="0"/>
        <v>2032</v>
      </c>
      <c r="C27" s="328">
        <f>'[6]Avoided Costs'!C21</f>
        <v>41.223591659449184</v>
      </c>
      <c r="D27" s="329">
        <f>'[6]Avoided Costs'!D21</f>
        <v>37.901411288905038</v>
      </c>
      <c r="E27" s="329">
        <f>'[6]Avoided Costs'!E21</f>
        <v>39.542422870689144</v>
      </c>
      <c r="F27" s="329">
        <f>'[6]Avoided Costs'!F21</f>
        <v>38.626289341028524</v>
      </c>
      <c r="G27" s="329">
        <f>'[6]Avoided Costs'!G21</f>
        <v>36.996486046956548</v>
      </c>
      <c r="H27" s="330">
        <f>'[6]Avoided Costs'!H21</f>
        <v>36.974691123375877</v>
      </c>
      <c r="I27" s="331">
        <f>'[6]Avoided Costs'!I21</f>
        <v>37.788909912922605</v>
      </c>
      <c r="J27" s="329">
        <f>'[6]Avoided Costs'!J21</f>
        <v>48.726352045584676</v>
      </c>
      <c r="K27" s="329">
        <f>'[6]Avoided Costs'!K21</f>
        <v>56.710603218843744</v>
      </c>
      <c r="L27" s="330">
        <f>'[6]Avoided Costs'!L21</f>
        <v>45.523455279539611</v>
      </c>
      <c r="M27" s="331">
        <f>'[6]Avoided Costs'!M21</f>
        <v>38.859327815965543</v>
      </c>
      <c r="N27" s="329">
        <f>'[6]Avoided Costs'!N21</f>
        <v>35.538304914409913</v>
      </c>
      <c r="O27" s="330">
        <f>'[6]Avoided Costs'!O21</f>
        <v>41.094538053159546</v>
      </c>
      <c r="P27" s="4"/>
    </row>
    <row r="28" spans="2:16">
      <c r="B28" s="16">
        <f t="shared" si="0"/>
        <v>2033</v>
      </c>
      <c r="C28" s="328">
        <f>'[6]Avoided Costs'!C22</f>
        <v>41.419230289533516</v>
      </c>
      <c r="D28" s="329">
        <f>'[6]Avoided Costs'!D22</f>
        <v>39.512680365801195</v>
      </c>
      <c r="E28" s="329">
        <f>'[6]Avoided Costs'!E22</f>
        <v>40.002911957873017</v>
      </c>
      <c r="F28" s="329">
        <f>'[6]Avoided Costs'!F22</f>
        <v>36.226794421781207</v>
      </c>
      <c r="G28" s="329">
        <f>'[6]Avoided Costs'!G22</f>
        <v>32.133772296341611</v>
      </c>
      <c r="H28" s="330">
        <f>'[6]Avoided Costs'!H22</f>
        <v>36.480537365193634</v>
      </c>
      <c r="I28" s="331">
        <f>'[6]Avoided Costs'!I22</f>
        <v>35.538046058247879</v>
      </c>
      <c r="J28" s="329">
        <f>'[6]Avoided Costs'!J22</f>
        <v>51.14677687593931</v>
      </c>
      <c r="K28" s="329">
        <f>'[6]Avoided Costs'!K22</f>
        <v>58.493825088934308</v>
      </c>
      <c r="L28" s="330">
        <f>'[6]Avoided Costs'!L22</f>
        <v>46.50270942334646</v>
      </c>
      <c r="M28" s="331">
        <f>'[6]Avoided Costs'!M22</f>
        <v>41.459704291004776</v>
      </c>
      <c r="N28" s="329">
        <f>'[6]Avoided Costs'!N22</f>
        <v>36.539294941450649</v>
      </c>
      <c r="O28" s="330">
        <f>'[6]Avoided Costs'!O22</f>
        <v>42.373966729373286</v>
      </c>
      <c r="P28" s="4"/>
    </row>
    <row r="29" spans="2:16">
      <c r="B29" s="16">
        <f t="shared" si="0"/>
        <v>2034</v>
      </c>
      <c r="C29" s="328">
        <f>'[6]Avoided Costs'!C23</f>
        <v>44.034066381090724</v>
      </c>
      <c r="D29" s="329">
        <f>'[6]Avoided Costs'!D23</f>
        <v>41.652236368038245</v>
      </c>
      <c r="E29" s="329">
        <f>'[6]Avoided Costs'!E23</f>
        <v>39.868823294099997</v>
      </c>
      <c r="F29" s="329">
        <f>'[6]Avoided Costs'!F23</f>
        <v>38.739612099091929</v>
      </c>
      <c r="G29" s="329">
        <f>'[6]Avoided Costs'!G23</f>
        <v>40.253586937231468</v>
      </c>
      <c r="H29" s="330">
        <f>'[6]Avoided Costs'!H23</f>
        <v>38.589680025647382</v>
      </c>
      <c r="I29" s="331">
        <f>'[6]Avoided Costs'!I23</f>
        <v>38.370389050191719</v>
      </c>
      <c r="J29" s="329">
        <f>'[6]Avoided Costs'!J23</f>
        <v>53.035677413819599</v>
      </c>
      <c r="K29" s="329">
        <f>'[6]Avoided Costs'!K23</f>
        <v>61.598374545682574</v>
      </c>
      <c r="L29" s="330">
        <f>'[6]Avoided Costs'!L23</f>
        <v>48.322464979274407</v>
      </c>
      <c r="M29" s="331">
        <f>'[6]Avoided Costs'!M23</f>
        <v>42.977302049959974</v>
      </c>
      <c r="N29" s="329">
        <f>'[6]Avoided Costs'!N23</f>
        <v>39.287088768142794</v>
      </c>
      <c r="O29" s="330">
        <f>'[6]Avoided Costs'!O23</f>
        <v>44.991029911223919</v>
      </c>
      <c r="P29" s="4"/>
    </row>
    <row r="30" spans="2:16">
      <c r="B30" s="16">
        <f t="shared" si="0"/>
        <v>2035</v>
      </c>
      <c r="C30" s="328">
        <f>'[6]Avoided Costs'!C24</f>
        <v>45.455155664059603</v>
      </c>
      <c r="D30" s="329">
        <f>'[6]Avoided Costs'!D24</f>
        <v>44.230933507382495</v>
      </c>
      <c r="E30" s="329">
        <f>'[6]Avoided Costs'!E24</f>
        <v>42.262545387158873</v>
      </c>
      <c r="F30" s="329">
        <f>'[6]Avoided Costs'!F24</f>
        <v>40.366564324786587</v>
      </c>
      <c r="G30" s="329">
        <f>'[6]Avoided Costs'!G24</f>
        <v>38.075351944207853</v>
      </c>
      <c r="H30" s="330">
        <f>'[6]Avoided Costs'!H24</f>
        <v>39.998773172139593</v>
      </c>
      <c r="I30" s="331">
        <f>'[6]Avoided Costs'!I24</f>
        <v>40.071969844658973</v>
      </c>
      <c r="J30" s="329">
        <f>'[6]Avoided Costs'!J24</f>
        <v>55.139100930934497</v>
      </c>
      <c r="K30" s="329">
        <f>'[6]Avoided Costs'!K24</f>
        <v>63.569790662178541</v>
      </c>
      <c r="L30" s="330">
        <f>'[6]Avoided Costs'!L24</f>
        <v>50.357775044562963</v>
      </c>
      <c r="M30" s="331">
        <f>'[6]Avoided Costs'!M24</f>
        <v>43.411827805000229</v>
      </c>
      <c r="N30" s="329">
        <f>'[6]Avoided Costs'!N24</f>
        <v>40.271079991806566</v>
      </c>
      <c r="O30" s="330">
        <f>'[6]Avoided Costs'!O24</f>
        <v>46.976404493840754</v>
      </c>
      <c r="P30" s="4"/>
    </row>
    <row r="31" spans="2:16">
      <c r="B31" s="16">
        <f t="shared" si="0"/>
        <v>2036</v>
      </c>
      <c r="C31" s="328">
        <f>'[6]Avoided Costs'!C25</f>
        <v>47.518093648912767</v>
      </c>
      <c r="D31" s="329">
        <f>'[6]Avoided Costs'!D25</f>
        <v>43.626553442044056</v>
      </c>
      <c r="E31" s="329">
        <f>'[6]Avoided Costs'!E25</f>
        <v>39.727612458864648</v>
      </c>
      <c r="F31" s="329">
        <f>'[6]Avoided Costs'!F25</f>
        <v>52.538306960354191</v>
      </c>
      <c r="G31" s="329">
        <f>'[6]Avoided Costs'!G25</f>
        <v>36.971286993498119</v>
      </c>
      <c r="H31" s="330">
        <f>'[6]Avoided Costs'!H25</f>
        <v>39.794933034247286</v>
      </c>
      <c r="I31" s="331">
        <f>'[6]Avoided Costs'!I25</f>
        <v>40.510616622524324</v>
      </c>
      <c r="J31" s="329">
        <f>'[6]Avoided Costs'!J25</f>
        <v>57.803680838473909</v>
      </c>
      <c r="K31" s="329">
        <f>'[6]Avoided Costs'!K25</f>
        <v>67.625990186445065</v>
      </c>
      <c r="L31" s="330">
        <f>'[6]Avoided Costs'!L25</f>
        <v>54.738950473138317</v>
      </c>
      <c r="M31" s="331">
        <f>'[6]Avoided Costs'!M25</f>
        <v>46.786371480614648</v>
      </c>
      <c r="N31" s="329">
        <f>'[6]Avoided Costs'!N25</f>
        <v>42.279068596181432</v>
      </c>
      <c r="O31" s="330">
        <f>'[6]Avoided Costs'!O25</f>
        <v>46.808803852456684</v>
      </c>
      <c r="P31" s="4"/>
    </row>
    <row r="32" spans="2:16" hidden="1">
      <c r="B32" s="332">
        <f t="shared" si="0"/>
        <v>2037</v>
      </c>
      <c r="C32" s="333">
        <f>'[6]Avoided Costs'!C26</f>
        <v>0</v>
      </c>
      <c r="D32" s="334">
        <f>'[6]Avoided Costs'!D26</f>
        <v>0</v>
      </c>
      <c r="E32" s="334">
        <f>'[6]Avoided Costs'!E26</f>
        <v>0</v>
      </c>
      <c r="F32" s="334">
        <f>'[6]Avoided Costs'!F26</f>
        <v>0</v>
      </c>
      <c r="G32" s="334">
        <f>'[6]Avoided Costs'!G26</f>
        <v>0</v>
      </c>
      <c r="H32" s="335">
        <f>'[6]Avoided Costs'!H26</f>
        <v>0</v>
      </c>
      <c r="I32" s="336">
        <f>'[6]Avoided Costs'!I26</f>
        <v>0</v>
      </c>
      <c r="J32" s="334">
        <f>'[6]Avoided Costs'!J26</f>
        <v>0</v>
      </c>
      <c r="K32" s="334">
        <f>'[6]Avoided Costs'!K26</f>
        <v>0</v>
      </c>
      <c r="L32" s="335">
        <f>'[6]Avoided Costs'!L26</f>
        <v>0</v>
      </c>
      <c r="M32" s="336">
        <f>'[6]Avoided Costs'!M26</f>
        <v>0</v>
      </c>
      <c r="N32" s="334">
        <f>'[6]Avoided Costs'!N26</f>
        <v>0</v>
      </c>
      <c r="O32" s="335">
        <f>'[6]Avoided Costs'!O26</f>
        <v>0</v>
      </c>
      <c r="P32" s="4"/>
    </row>
    <row r="33" spans="2:16">
      <c r="B33" s="4"/>
      <c r="C33" s="4"/>
      <c r="D33" s="11"/>
      <c r="E33" s="11"/>
      <c r="F33" s="11"/>
      <c r="G33" s="4"/>
      <c r="H33" s="4"/>
      <c r="I33" s="4"/>
      <c r="J33" s="4"/>
      <c r="K33" s="4"/>
      <c r="L33" s="4"/>
      <c r="M33" s="337"/>
      <c r="N33" s="4"/>
      <c r="O33" s="4"/>
      <c r="P33" s="4"/>
    </row>
  </sheetData>
  <conditionalFormatting sqref="C29:O31">
    <cfRule type="cellIs" dxfId="0" priority="1" stopIfTrue="1" operator="equal">
      <formula>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activeCell="E15" sqref="E15"/>
      <selection pane="topRight" activeCell="E15" sqref="E15"/>
      <selection pane="bottomLeft" activeCell="E15" sqref="E15"/>
      <selection pane="bottomRight" activeCell="H29" sqref="H29"/>
    </sheetView>
  </sheetViews>
  <sheetFormatPr defaultColWidth="9.33203125" defaultRowHeight="12.75"/>
  <cols>
    <col min="1" max="1" width="2.83203125" style="104" customWidth="1"/>
    <col min="2" max="2" width="10.83203125" style="104" customWidth="1"/>
    <col min="3" max="3" width="14.1640625" style="104" customWidth="1"/>
    <col min="4" max="4" width="12.33203125" style="104" customWidth="1"/>
    <col min="5" max="5" width="9.1640625" style="104" customWidth="1"/>
    <col min="6" max="6" width="10.5" style="104" customWidth="1"/>
    <col min="7" max="7" width="10.5" style="104" bestFit="1" customWidth="1"/>
    <col min="8" max="8" width="11.6640625" style="104" bestFit="1" customWidth="1"/>
    <col min="9" max="9" width="11.1640625" style="104" customWidth="1"/>
    <col min="10" max="10" width="12" style="104" bestFit="1" customWidth="1"/>
    <col min="11" max="11" width="12" style="104" customWidth="1"/>
    <col min="12" max="13" width="9.33203125" style="104"/>
    <col min="14" max="15" width="9.33203125" style="104" customWidth="1"/>
    <col min="16" max="16384" width="9.33203125" style="104"/>
  </cols>
  <sheetData>
    <row r="1" spans="2:14" ht="15.75" hidden="1">
      <c r="B1" s="1" t="s">
        <v>52</v>
      </c>
      <c r="C1" s="103"/>
      <c r="D1" s="103"/>
      <c r="E1" s="103"/>
      <c r="F1" s="103"/>
      <c r="G1" s="103"/>
      <c r="H1" s="103"/>
      <c r="I1" s="103"/>
      <c r="J1" s="103"/>
      <c r="K1" s="103"/>
    </row>
    <row r="2" spans="2:14" ht="15.75">
      <c r="B2" s="1"/>
      <c r="C2" s="103"/>
      <c r="D2" s="103"/>
      <c r="E2" s="103"/>
      <c r="F2" s="103"/>
      <c r="G2" s="103"/>
      <c r="H2" s="103"/>
      <c r="I2" s="103"/>
      <c r="J2" s="103"/>
      <c r="K2" s="103"/>
    </row>
    <row r="3" spans="2:14" ht="15.75">
      <c r="B3" s="1" t="s">
        <v>85</v>
      </c>
      <c r="C3" s="103"/>
      <c r="D3" s="103"/>
      <c r="E3" s="103"/>
      <c r="F3" s="103"/>
      <c r="G3" s="103"/>
      <c r="H3" s="103"/>
      <c r="I3" s="103"/>
      <c r="J3" s="103"/>
      <c r="K3" s="103"/>
    </row>
    <row r="4" spans="2:14" ht="15.75">
      <c r="B4" s="1" t="s">
        <v>161</v>
      </c>
      <c r="C4" s="103"/>
      <c r="D4" s="103"/>
      <c r="E4" s="103"/>
      <c r="F4" s="103"/>
      <c r="G4" s="103"/>
      <c r="H4" s="103"/>
      <c r="I4" s="103"/>
      <c r="J4" s="103"/>
      <c r="K4" s="103"/>
    </row>
    <row r="5" spans="2:14" ht="15.75">
      <c r="B5" s="1" t="str">
        <f>C54</f>
        <v>UT N - 200 MW - SCCT Frame "F" x1 - East Side Resource (5,050')</v>
      </c>
      <c r="C5" s="103"/>
      <c r="D5" s="103"/>
      <c r="E5" s="103"/>
      <c r="F5" s="103"/>
      <c r="G5" s="103"/>
      <c r="H5" s="103"/>
      <c r="I5" s="103"/>
      <c r="J5" s="103"/>
      <c r="K5" s="103"/>
    </row>
    <row r="6" spans="2:14" ht="15.75">
      <c r="B6" s="1"/>
      <c r="C6" s="103"/>
      <c r="D6" s="103"/>
      <c r="E6" s="103"/>
      <c r="F6" s="103"/>
      <c r="G6" s="103"/>
      <c r="H6" s="103"/>
      <c r="I6" s="103"/>
      <c r="K6" s="17"/>
    </row>
    <row r="7" spans="2:14">
      <c r="B7" s="105"/>
      <c r="C7" s="105"/>
      <c r="D7" s="105"/>
      <c r="E7" s="105"/>
      <c r="F7" s="105"/>
      <c r="G7" s="105"/>
      <c r="H7" s="105"/>
      <c r="I7" s="103"/>
      <c r="J7" s="106"/>
      <c r="K7" s="106"/>
      <c r="L7" s="106"/>
      <c r="M7" s="106"/>
      <c r="N7" s="106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06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06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06"/>
      <c r="E12" s="106"/>
      <c r="F12" s="106"/>
      <c r="G12" s="106"/>
      <c r="H12" s="106"/>
      <c r="I12" s="105"/>
      <c r="J12" s="105"/>
      <c r="K12" s="105"/>
      <c r="L12" s="106"/>
    </row>
    <row r="13" spans="2:14" ht="4.5" customHeight="1">
      <c r="B13" s="107"/>
      <c r="C13" s="108"/>
      <c r="D13" s="109"/>
      <c r="E13" s="110"/>
      <c r="F13" s="110"/>
      <c r="G13" s="111"/>
      <c r="H13" s="111"/>
      <c r="I13" s="111"/>
      <c r="J13" s="111"/>
      <c r="K13" s="111"/>
    </row>
    <row r="14" spans="2:14">
      <c r="B14" s="107">
        <v>2016</v>
      </c>
      <c r="C14" s="108">
        <f>$H$60</f>
        <v>702</v>
      </c>
      <c r="D14" s="109">
        <f>ROUND(C14*$C$76,2)</f>
        <v>51.76</v>
      </c>
      <c r="E14" s="110">
        <f>$I$60</f>
        <v>30.66</v>
      </c>
      <c r="F14" s="110">
        <f>$J$65</f>
        <v>7.53</v>
      </c>
      <c r="G14" s="111">
        <f t="shared" ref="G14:G24" si="0">ROUND(F14*(8.76*$G$65)+E14,2)</f>
        <v>52.43</v>
      </c>
      <c r="H14" s="111">
        <f t="shared" ref="H14:H24" si="1">ROUND(D14+G14,2)</f>
        <v>104.19</v>
      </c>
      <c r="I14" s="111"/>
      <c r="J14" s="111"/>
      <c r="K14" s="111"/>
    </row>
    <row r="15" spans="2:14">
      <c r="B15" s="107">
        <f t="shared" ref="B15:B40" si="2">B14+1</f>
        <v>2017</v>
      </c>
      <c r="C15" s="112"/>
      <c r="D15" s="109">
        <f t="shared" ref="D15:F17" si="3">ROUND(D14*(1+$D83),2)</f>
        <v>52.8</v>
      </c>
      <c r="E15" s="109">
        <f t="shared" si="3"/>
        <v>31.27</v>
      </c>
      <c r="F15" s="109">
        <f t="shared" si="3"/>
        <v>7.68</v>
      </c>
      <c r="G15" s="113">
        <f t="shared" si="0"/>
        <v>53.47</v>
      </c>
      <c r="H15" s="113">
        <f t="shared" si="1"/>
        <v>106.27</v>
      </c>
      <c r="I15" s="111"/>
      <c r="J15" s="111"/>
      <c r="K15" s="111"/>
      <c r="M15" s="57"/>
    </row>
    <row r="16" spans="2:14">
      <c r="B16" s="107">
        <f t="shared" si="2"/>
        <v>2018</v>
      </c>
      <c r="C16" s="112"/>
      <c r="D16" s="109">
        <f t="shared" si="3"/>
        <v>53.8</v>
      </c>
      <c r="E16" s="109">
        <f t="shared" si="3"/>
        <v>31.86</v>
      </c>
      <c r="F16" s="109">
        <f t="shared" si="3"/>
        <v>7.83</v>
      </c>
      <c r="G16" s="111">
        <f t="shared" si="0"/>
        <v>54.49</v>
      </c>
      <c r="H16" s="111">
        <f t="shared" si="1"/>
        <v>108.29</v>
      </c>
      <c r="I16" s="111"/>
      <c r="J16" s="111"/>
      <c r="K16" s="111"/>
      <c r="M16" s="57"/>
    </row>
    <row r="17" spans="2:13">
      <c r="B17" s="107">
        <f t="shared" si="2"/>
        <v>2019</v>
      </c>
      <c r="C17" s="112"/>
      <c r="D17" s="109">
        <f t="shared" si="3"/>
        <v>54.98</v>
      </c>
      <c r="E17" s="109">
        <f t="shared" si="3"/>
        <v>32.56</v>
      </c>
      <c r="F17" s="109">
        <f t="shared" si="3"/>
        <v>8</v>
      </c>
      <c r="G17" s="111">
        <f t="shared" si="0"/>
        <v>55.69</v>
      </c>
      <c r="H17" s="111">
        <f t="shared" si="1"/>
        <v>110.67</v>
      </c>
      <c r="I17" s="111"/>
      <c r="J17" s="111"/>
      <c r="K17" s="111"/>
      <c r="M17" s="57"/>
    </row>
    <row r="18" spans="2:13">
      <c r="B18" s="107">
        <f t="shared" si="2"/>
        <v>2020</v>
      </c>
      <c r="C18" s="112"/>
      <c r="D18" s="109">
        <f t="shared" ref="D18:F18" si="4">ROUND(D17*(1+$D86),2)</f>
        <v>56.41</v>
      </c>
      <c r="E18" s="109">
        <f t="shared" si="4"/>
        <v>33.409999999999997</v>
      </c>
      <c r="F18" s="109">
        <f t="shared" si="4"/>
        <v>8.2100000000000009</v>
      </c>
      <c r="G18" s="111">
        <f t="shared" ref="G18:G23" si="5">ROUND(F18*(8.76*$G$65)+E18,2)</f>
        <v>57.14</v>
      </c>
      <c r="H18" s="111">
        <f t="shared" ref="H18:H23" si="6">ROUND(D18+G18,2)</f>
        <v>113.55</v>
      </c>
      <c r="I18" s="111"/>
      <c r="J18" s="111"/>
      <c r="K18" s="111"/>
      <c r="M18" s="57"/>
    </row>
    <row r="19" spans="2:13">
      <c r="B19" s="107">
        <f t="shared" si="2"/>
        <v>2021</v>
      </c>
      <c r="C19" s="112"/>
      <c r="D19" s="109">
        <f t="shared" ref="D19:F19" si="7">ROUND(D18*(1+$D87),2)</f>
        <v>57.76</v>
      </c>
      <c r="E19" s="109">
        <f t="shared" si="7"/>
        <v>34.21</v>
      </c>
      <c r="F19" s="109">
        <f t="shared" si="7"/>
        <v>8.41</v>
      </c>
      <c r="G19" s="111">
        <f t="shared" si="5"/>
        <v>58.52</v>
      </c>
      <c r="H19" s="111">
        <f t="shared" si="6"/>
        <v>116.28</v>
      </c>
      <c r="I19" s="111"/>
      <c r="J19" s="111"/>
      <c r="K19" s="111"/>
      <c r="M19" s="57"/>
    </row>
    <row r="20" spans="2:13">
      <c r="B20" s="107">
        <f t="shared" si="2"/>
        <v>2022</v>
      </c>
      <c r="C20" s="112"/>
      <c r="D20" s="109">
        <f t="shared" ref="D20:F20" si="8">ROUND(D19*(1+$D88),2)</f>
        <v>59.09</v>
      </c>
      <c r="E20" s="109">
        <f t="shared" si="8"/>
        <v>35</v>
      </c>
      <c r="F20" s="109">
        <f t="shared" si="8"/>
        <v>8.6</v>
      </c>
      <c r="G20" s="111">
        <f t="shared" si="5"/>
        <v>59.86</v>
      </c>
      <c r="H20" s="111">
        <f t="shared" si="6"/>
        <v>118.95</v>
      </c>
      <c r="I20" s="111"/>
      <c r="J20" s="111"/>
      <c r="K20" s="111"/>
      <c r="M20" s="57"/>
    </row>
    <row r="21" spans="2:13">
      <c r="B21" s="107">
        <f t="shared" si="2"/>
        <v>2023</v>
      </c>
      <c r="C21" s="112"/>
      <c r="D21" s="109">
        <f t="shared" ref="D21:F21" si="9">ROUND(D20*(1+$D89),2)</f>
        <v>60.45</v>
      </c>
      <c r="E21" s="109">
        <f t="shared" si="9"/>
        <v>35.81</v>
      </c>
      <c r="F21" s="109">
        <f t="shared" si="9"/>
        <v>8.8000000000000007</v>
      </c>
      <c r="G21" s="111">
        <f t="shared" si="5"/>
        <v>61.25</v>
      </c>
      <c r="H21" s="111">
        <f t="shared" si="6"/>
        <v>121.7</v>
      </c>
      <c r="I21" s="111"/>
      <c r="J21" s="111"/>
      <c r="K21" s="111"/>
      <c r="M21" s="57"/>
    </row>
    <row r="22" spans="2:13">
      <c r="B22" s="107">
        <f t="shared" si="2"/>
        <v>2024</v>
      </c>
      <c r="C22" s="112"/>
      <c r="D22" s="109">
        <f t="shared" ref="D22:F22" si="10">ROUND(D21*(1+$D90),2)</f>
        <v>61.84</v>
      </c>
      <c r="E22" s="109">
        <f t="shared" si="10"/>
        <v>36.630000000000003</v>
      </c>
      <c r="F22" s="109">
        <f t="shared" si="10"/>
        <v>9</v>
      </c>
      <c r="G22" s="111">
        <f t="shared" si="5"/>
        <v>62.65</v>
      </c>
      <c r="H22" s="111">
        <f t="shared" si="6"/>
        <v>124.49</v>
      </c>
      <c r="I22" s="111"/>
      <c r="J22" s="111"/>
      <c r="K22" s="111"/>
      <c r="M22" s="57"/>
    </row>
    <row r="23" spans="2:13">
      <c r="B23" s="107">
        <f t="shared" si="2"/>
        <v>2025</v>
      </c>
      <c r="C23" s="112"/>
      <c r="D23" s="109">
        <f t="shared" ref="D23:F23" si="11">ROUND(D22*(1+$D91),2)</f>
        <v>63.26</v>
      </c>
      <c r="E23" s="109">
        <f t="shared" si="11"/>
        <v>37.47</v>
      </c>
      <c r="F23" s="109">
        <f t="shared" si="11"/>
        <v>9.2100000000000009</v>
      </c>
      <c r="G23" s="111">
        <f t="shared" si="5"/>
        <v>64.09</v>
      </c>
      <c r="H23" s="111">
        <f t="shared" si="6"/>
        <v>127.35</v>
      </c>
      <c r="I23" s="111"/>
      <c r="J23" s="111"/>
      <c r="K23" s="111"/>
      <c r="M23" s="57"/>
    </row>
    <row r="24" spans="2:13">
      <c r="B24" s="107">
        <f t="shared" si="2"/>
        <v>2026</v>
      </c>
      <c r="C24" s="112"/>
      <c r="D24" s="113">
        <f>ROUND(D23*(1+$G83),2)</f>
        <v>64.709999999999994</v>
      </c>
      <c r="E24" s="113">
        <f>ROUND(E23*(1+$G83),2)</f>
        <v>38.33</v>
      </c>
      <c r="F24" s="113">
        <f>ROUND(F23*(1+$G83),2)</f>
        <v>9.42</v>
      </c>
      <c r="G24" s="111">
        <f t="shared" si="0"/>
        <v>65.56</v>
      </c>
      <c r="H24" s="111">
        <f t="shared" si="1"/>
        <v>130.27000000000001</v>
      </c>
      <c r="I24" s="111"/>
      <c r="J24" s="111"/>
      <c r="K24" s="111"/>
      <c r="M24" s="57"/>
    </row>
    <row r="25" spans="2:13">
      <c r="B25" s="107">
        <f t="shared" si="2"/>
        <v>2027</v>
      </c>
      <c r="C25" s="112"/>
      <c r="D25" s="113">
        <f t="shared" ref="D25:F25" si="12">ROUND(D24*(1+$G84),2)</f>
        <v>66.2</v>
      </c>
      <c r="E25" s="113">
        <f t="shared" si="12"/>
        <v>39.21</v>
      </c>
      <c r="F25" s="113">
        <f t="shared" si="12"/>
        <v>9.64</v>
      </c>
      <c r="G25" s="111">
        <f t="shared" ref="G25:G30" si="13">ROUND(F25*(8.76*$G$65)+E25,2)</f>
        <v>67.08</v>
      </c>
      <c r="H25" s="111">
        <f t="shared" ref="H25:H30" si="14">ROUND(D25+G25,2)</f>
        <v>133.28</v>
      </c>
      <c r="I25" s="111"/>
      <c r="J25" s="111"/>
      <c r="K25" s="111"/>
      <c r="M25" s="57"/>
    </row>
    <row r="26" spans="2:13">
      <c r="B26" s="107">
        <f t="shared" si="2"/>
        <v>2028</v>
      </c>
      <c r="C26" s="112"/>
      <c r="D26" s="183">
        <f t="shared" ref="D26:F26" si="15">ROUND(D25*(1+$G85),2)</f>
        <v>67.72</v>
      </c>
      <c r="E26" s="183">
        <f t="shared" si="15"/>
        <v>40.11</v>
      </c>
      <c r="F26" s="183">
        <f t="shared" si="15"/>
        <v>9.86</v>
      </c>
      <c r="G26" s="184">
        <f t="shared" si="13"/>
        <v>68.61</v>
      </c>
      <c r="H26" s="184">
        <f t="shared" si="14"/>
        <v>136.33000000000001</v>
      </c>
      <c r="I26" s="184"/>
      <c r="J26" s="184"/>
      <c r="K26" s="184"/>
      <c r="M26" s="57"/>
    </row>
    <row r="27" spans="2:13">
      <c r="B27" s="107">
        <f t="shared" si="2"/>
        <v>2029</v>
      </c>
      <c r="C27" s="112"/>
      <c r="D27" s="113">
        <f t="shared" ref="D27:F28" si="16">ROUND(D26*(1+$G86),2)</f>
        <v>69.28</v>
      </c>
      <c r="E27" s="113">
        <f t="shared" si="16"/>
        <v>41.03</v>
      </c>
      <c r="F27" s="113">
        <f t="shared" si="16"/>
        <v>10.09</v>
      </c>
      <c r="G27" s="111">
        <f t="shared" si="13"/>
        <v>70.2</v>
      </c>
      <c r="H27" s="111">
        <f t="shared" si="14"/>
        <v>139.47999999999999</v>
      </c>
      <c r="I27" s="111">
        <f>VLOOKUP(B27,'Table 4'!$B$13:$D$43,2,FALSE)</f>
        <v>4.51</v>
      </c>
      <c r="J27" s="111">
        <f t="shared" ref="J27" si="17">ROUND($K$65*I27/1000,2)</f>
        <v>43.36</v>
      </c>
      <c r="K27" s="111">
        <f t="shared" ref="K27" si="18">ROUND(H27*1000/8760/$G$65+J27,2)</f>
        <v>91.61</v>
      </c>
      <c r="M27" s="57"/>
    </row>
    <row r="28" spans="2:13" s="145" customFormat="1">
      <c r="B28" s="148">
        <f t="shared" si="2"/>
        <v>2030</v>
      </c>
      <c r="C28" s="149"/>
      <c r="D28" s="143">
        <f t="shared" si="16"/>
        <v>70.87</v>
      </c>
      <c r="E28" s="143">
        <f t="shared" si="16"/>
        <v>41.97</v>
      </c>
      <c r="F28" s="143">
        <f t="shared" si="16"/>
        <v>10.32</v>
      </c>
      <c r="G28" s="143">
        <f t="shared" ref="G28" si="19">ROUND(F28*(8.76*$G$65)+E28,2)</f>
        <v>71.8</v>
      </c>
      <c r="H28" s="143">
        <f t="shared" ref="H28" si="20">ROUND(D28+G28,2)</f>
        <v>142.66999999999999</v>
      </c>
      <c r="I28" s="111">
        <f>VLOOKUP(B28,'Table 4'!$B$13:$D$43,3,FALSE)</f>
        <v>4.7699999999999996</v>
      </c>
      <c r="J28" s="111">
        <f t="shared" ref="J28" si="21">ROUND($K$65*I28/1000,2)</f>
        <v>45.86</v>
      </c>
      <c r="K28" s="111">
        <f t="shared" ref="K28" si="22">ROUND(H28*1000/8760/$G$65+J28,2)</f>
        <v>95.21</v>
      </c>
      <c r="M28" s="67"/>
    </row>
    <row r="29" spans="2:13" s="145" customFormat="1">
      <c r="B29" s="148">
        <f t="shared" si="2"/>
        <v>2031</v>
      </c>
      <c r="C29" s="149"/>
      <c r="D29" s="143">
        <f t="shared" ref="D29" si="23">ROUND(D28*(1+$G88),2)</f>
        <v>72.5</v>
      </c>
      <c r="E29" s="143">
        <f t="shared" ref="E29" si="24">ROUND(E28*(1+$G88),2)</f>
        <v>42.94</v>
      </c>
      <c r="F29" s="143">
        <f t="shared" ref="F29" si="25">ROUND(F28*(1+$G88),2)</f>
        <v>10.56</v>
      </c>
      <c r="G29" s="143">
        <f t="shared" ref="G29" si="26">ROUND(F29*(8.76*$G$65)+E29,2)</f>
        <v>73.47</v>
      </c>
      <c r="H29" s="143">
        <f t="shared" ref="H29" si="27">ROUND(D29+G29,2)</f>
        <v>145.97</v>
      </c>
      <c r="I29" s="111">
        <f>VLOOKUP(B29,'Table 4'!$B$13:$C$43,2,FALSE)</f>
        <v>5.08</v>
      </c>
      <c r="J29" s="111">
        <f t="shared" ref="J29" si="28">ROUND($K$65*I29/1000,2)</f>
        <v>48.84</v>
      </c>
      <c r="K29" s="111">
        <f t="shared" ref="K29" si="29">ROUND(H29*1000/8760/$G$65+J29,2)</f>
        <v>99.33</v>
      </c>
      <c r="M29" s="67"/>
    </row>
    <row r="30" spans="2:13" s="145" customFormat="1">
      <c r="B30" s="148">
        <f t="shared" si="2"/>
        <v>2032</v>
      </c>
      <c r="C30" s="149"/>
      <c r="D30" s="143">
        <f t="shared" ref="D30:F30" si="30">ROUND(D29*(1+$G89),2)</f>
        <v>74.099999999999994</v>
      </c>
      <c r="E30" s="143">
        <f t="shared" si="30"/>
        <v>43.88</v>
      </c>
      <c r="F30" s="143">
        <f t="shared" si="30"/>
        <v>10.79</v>
      </c>
      <c r="G30" s="143">
        <f t="shared" si="13"/>
        <v>75.069999999999993</v>
      </c>
      <c r="H30" s="143">
        <f t="shared" si="14"/>
        <v>149.16999999999999</v>
      </c>
      <c r="I30" s="111">
        <f>VLOOKUP(B30,'Table 4'!$B$13:$C$43,2,FALSE)</f>
        <v>5.25</v>
      </c>
      <c r="J30" s="111">
        <f t="shared" ref="J30:J40" si="31">ROUND($K$65*I30/1000,2)</f>
        <v>50.47</v>
      </c>
      <c r="K30" s="111">
        <f t="shared" ref="K30:K40" si="32">ROUND(H30*1000/8760/$G$65+J30,2)</f>
        <v>102.07</v>
      </c>
      <c r="M30" s="67"/>
    </row>
    <row r="31" spans="2:13" s="145" customFormat="1">
      <c r="B31" s="148">
        <f t="shared" si="2"/>
        <v>2033</v>
      </c>
      <c r="C31" s="149"/>
      <c r="D31" s="143">
        <f t="shared" ref="D31:D32" si="33">ROUND(D30*(1+$G90),2)</f>
        <v>75.73</v>
      </c>
      <c r="E31" s="143">
        <f t="shared" ref="E31:E32" si="34">ROUND(E30*(1+$G90),2)</f>
        <v>44.85</v>
      </c>
      <c r="F31" s="143">
        <f t="shared" ref="F31:F32" si="35">ROUND(F30*(1+$G90),2)</f>
        <v>11.03</v>
      </c>
      <c r="G31" s="143">
        <f t="shared" ref="G31:G33" si="36">ROUND(F31*(8.76*$G$65)+E31,2)</f>
        <v>76.739999999999995</v>
      </c>
      <c r="H31" s="143">
        <f t="shared" ref="H31:H33" si="37">ROUND(D31+G31,2)</f>
        <v>152.47</v>
      </c>
      <c r="I31" s="111">
        <f>VLOOKUP(B31,'Table 4'!$B$13:$C$43,2,FALSE)</f>
        <v>5.5</v>
      </c>
      <c r="J31" s="111">
        <f t="shared" si="31"/>
        <v>52.88</v>
      </c>
      <c r="K31" s="111">
        <f t="shared" si="32"/>
        <v>105.62</v>
      </c>
      <c r="M31" s="67"/>
    </row>
    <row r="32" spans="2:13" s="145" customFormat="1">
      <c r="B32" s="148">
        <f t="shared" si="2"/>
        <v>2034</v>
      </c>
      <c r="C32" s="149"/>
      <c r="D32" s="143">
        <f t="shared" si="33"/>
        <v>77.47</v>
      </c>
      <c r="E32" s="143">
        <f t="shared" si="34"/>
        <v>45.88</v>
      </c>
      <c r="F32" s="143">
        <f t="shared" si="35"/>
        <v>11.28</v>
      </c>
      <c r="G32" s="143">
        <f t="shared" si="36"/>
        <v>78.489999999999995</v>
      </c>
      <c r="H32" s="143">
        <f t="shared" si="37"/>
        <v>155.96</v>
      </c>
      <c r="I32" s="111">
        <f>VLOOKUP(B32,'Table 4'!$B$13:$C$43,2,FALSE)</f>
        <v>5.78</v>
      </c>
      <c r="J32" s="111">
        <f t="shared" si="31"/>
        <v>55.57</v>
      </c>
      <c r="K32" s="111">
        <f t="shared" si="32"/>
        <v>109.52</v>
      </c>
      <c r="M32" s="67"/>
    </row>
    <row r="33" spans="2:15">
      <c r="B33" s="107">
        <f t="shared" si="2"/>
        <v>2035</v>
      </c>
      <c r="C33" s="112"/>
      <c r="D33" s="111">
        <f>ROUND(D32*(1+$J83),2)</f>
        <v>79.25</v>
      </c>
      <c r="E33" s="109">
        <f>ROUND(E32*(1+$J83),2)</f>
        <v>46.94</v>
      </c>
      <c r="F33" s="109">
        <f>ROUND(F32*(1+$J83),2)</f>
        <v>11.54</v>
      </c>
      <c r="G33" s="111">
        <f t="shared" si="36"/>
        <v>80.3</v>
      </c>
      <c r="H33" s="111">
        <f t="shared" si="37"/>
        <v>159.55000000000001</v>
      </c>
      <c r="I33" s="111">
        <f>VLOOKUP(B33,'Table 4'!$B$13:$C$43,2,FALSE)</f>
        <v>6</v>
      </c>
      <c r="J33" s="111">
        <f t="shared" si="31"/>
        <v>57.68</v>
      </c>
      <c r="K33" s="111">
        <f t="shared" si="32"/>
        <v>112.87</v>
      </c>
      <c r="M33" s="67"/>
    </row>
    <row r="34" spans="2:15">
      <c r="B34" s="107">
        <f t="shared" si="2"/>
        <v>2036</v>
      </c>
      <c r="C34" s="112"/>
      <c r="D34" s="111">
        <f t="shared" ref="D34:F34" si="38">ROUND(D33*(1+$J84),2)</f>
        <v>81.069999999999993</v>
      </c>
      <c r="E34" s="109">
        <f t="shared" si="38"/>
        <v>48.02</v>
      </c>
      <c r="F34" s="109">
        <f t="shared" si="38"/>
        <v>11.81</v>
      </c>
      <c r="G34" s="111">
        <f t="shared" ref="G34:G40" si="39">ROUND(F34*(8.76*$G$65)+E34,2)</f>
        <v>82.16</v>
      </c>
      <c r="H34" s="111">
        <f t="shared" ref="H34:H40" si="40">ROUND(D34+G34,2)</f>
        <v>163.22999999999999</v>
      </c>
      <c r="I34" s="111">
        <f>VLOOKUP(B34,'Table 4'!$B$13:$C$43,2,FALSE)</f>
        <v>6.37</v>
      </c>
      <c r="J34" s="111">
        <f t="shared" si="31"/>
        <v>61.24</v>
      </c>
      <c r="K34" s="111">
        <f t="shared" si="32"/>
        <v>117.71</v>
      </c>
      <c r="M34" s="67"/>
    </row>
    <row r="35" spans="2:15">
      <c r="B35" s="107">
        <f t="shared" si="2"/>
        <v>2037</v>
      </c>
      <c r="C35" s="112"/>
      <c r="D35" s="111">
        <f t="shared" ref="D35:F35" si="41">ROUND(D34*(1+$J85),2)</f>
        <v>82.85</v>
      </c>
      <c r="E35" s="109">
        <f t="shared" si="41"/>
        <v>49.08</v>
      </c>
      <c r="F35" s="109">
        <f t="shared" si="41"/>
        <v>12.07</v>
      </c>
      <c r="G35" s="111">
        <f t="shared" si="39"/>
        <v>83.97</v>
      </c>
      <c r="H35" s="111">
        <f t="shared" si="40"/>
        <v>166.82</v>
      </c>
      <c r="I35" s="111">
        <f>VLOOKUP(B35,'Table 4'!$B$13:$C$43,2,FALSE)</f>
        <v>6.55</v>
      </c>
      <c r="J35" s="111">
        <f t="shared" si="31"/>
        <v>62.97</v>
      </c>
      <c r="K35" s="111">
        <f t="shared" si="32"/>
        <v>120.68</v>
      </c>
      <c r="M35" s="67"/>
    </row>
    <row r="36" spans="2:15">
      <c r="B36" s="107">
        <f t="shared" si="2"/>
        <v>2038</v>
      </c>
      <c r="C36" s="112"/>
      <c r="D36" s="111">
        <f t="shared" ref="D36:F36" si="42">ROUND(D35*(1+$J86),2)</f>
        <v>84.67</v>
      </c>
      <c r="E36" s="109">
        <f t="shared" si="42"/>
        <v>50.16</v>
      </c>
      <c r="F36" s="109">
        <f t="shared" si="42"/>
        <v>12.34</v>
      </c>
      <c r="G36" s="111">
        <f t="shared" si="39"/>
        <v>85.83</v>
      </c>
      <c r="H36" s="111">
        <f t="shared" si="40"/>
        <v>170.5</v>
      </c>
      <c r="I36" s="111">
        <f>VLOOKUP(B36,'Table 4'!$B$13:$C$43,2,FALSE)</f>
        <v>6.83</v>
      </c>
      <c r="J36" s="111">
        <f t="shared" si="31"/>
        <v>65.66</v>
      </c>
      <c r="K36" s="111">
        <f t="shared" si="32"/>
        <v>124.64</v>
      </c>
      <c r="M36" s="67"/>
    </row>
    <row r="37" spans="2:15">
      <c r="B37" s="107">
        <f t="shared" si="2"/>
        <v>2039</v>
      </c>
      <c r="C37" s="112"/>
      <c r="D37" s="111">
        <f t="shared" ref="D37:F37" si="43">ROUND(D36*(1+$J87),2)</f>
        <v>86.53</v>
      </c>
      <c r="E37" s="109">
        <f t="shared" si="43"/>
        <v>51.26</v>
      </c>
      <c r="F37" s="109">
        <f t="shared" si="43"/>
        <v>12.61</v>
      </c>
      <c r="G37" s="111">
        <f t="shared" si="39"/>
        <v>87.71</v>
      </c>
      <c r="H37" s="111">
        <f t="shared" si="40"/>
        <v>174.24</v>
      </c>
      <c r="I37" s="111">
        <f>VLOOKUP(B37,'Table 4'!$B$13:$C$43,2,FALSE)</f>
        <v>6.99</v>
      </c>
      <c r="J37" s="111">
        <f t="shared" si="31"/>
        <v>67.2</v>
      </c>
      <c r="K37" s="111">
        <f t="shared" si="32"/>
        <v>127.47</v>
      </c>
      <c r="M37" s="67"/>
    </row>
    <row r="38" spans="2:15">
      <c r="B38" s="107">
        <f t="shared" si="2"/>
        <v>2040</v>
      </c>
      <c r="C38" s="112"/>
      <c r="D38" s="111">
        <f t="shared" ref="D38:F38" si="44">ROUND(D37*(1+$J88),2)</f>
        <v>88.43</v>
      </c>
      <c r="E38" s="109">
        <f t="shared" si="44"/>
        <v>52.39</v>
      </c>
      <c r="F38" s="109">
        <f t="shared" si="44"/>
        <v>12.89</v>
      </c>
      <c r="G38" s="111">
        <f t="shared" si="39"/>
        <v>89.65</v>
      </c>
      <c r="H38" s="111">
        <f t="shared" si="40"/>
        <v>178.08</v>
      </c>
      <c r="I38" s="111">
        <f>VLOOKUP(B38,'Table 4'!$B$13:$C$43,2,FALSE)</f>
        <v>7.17</v>
      </c>
      <c r="J38" s="111">
        <f t="shared" si="31"/>
        <v>68.930000000000007</v>
      </c>
      <c r="K38" s="111">
        <f t="shared" si="32"/>
        <v>130.53</v>
      </c>
      <c r="M38" s="67"/>
    </row>
    <row r="39" spans="2:15">
      <c r="B39" s="107">
        <f t="shared" si="2"/>
        <v>2041</v>
      </c>
      <c r="C39" s="112"/>
      <c r="D39" s="111">
        <f t="shared" ref="D39:F39" si="45">ROUND(D38*(1+$J89),2)</f>
        <v>90.38</v>
      </c>
      <c r="E39" s="109">
        <f t="shared" si="45"/>
        <v>53.54</v>
      </c>
      <c r="F39" s="109">
        <f t="shared" si="45"/>
        <v>13.17</v>
      </c>
      <c r="G39" s="111">
        <f t="shared" si="39"/>
        <v>91.61</v>
      </c>
      <c r="H39" s="111">
        <f t="shared" si="40"/>
        <v>181.99</v>
      </c>
      <c r="I39" s="111">
        <f>VLOOKUP(B39,'Table 4'!$B$13:$C$43,2,FALSE)</f>
        <v>7.33</v>
      </c>
      <c r="J39" s="111">
        <f t="shared" si="31"/>
        <v>70.47</v>
      </c>
      <c r="K39" s="111">
        <f t="shared" si="32"/>
        <v>133.41999999999999</v>
      </c>
      <c r="M39" s="67"/>
    </row>
    <row r="40" spans="2:15">
      <c r="B40" s="107">
        <f t="shared" si="2"/>
        <v>2042</v>
      </c>
      <c r="C40" s="112"/>
      <c r="D40" s="111">
        <f t="shared" ref="D40:F40" si="46">ROUND(D39*(1+$J90),2)</f>
        <v>92.37</v>
      </c>
      <c r="E40" s="109">
        <f t="shared" si="46"/>
        <v>54.72</v>
      </c>
      <c r="F40" s="109">
        <f t="shared" si="46"/>
        <v>13.46</v>
      </c>
      <c r="G40" s="111">
        <f t="shared" si="39"/>
        <v>93.63</v>
      </c>
      <c r="H40" s="111">
        <f t="shared" si="40"/>
        <v>186</v>
      </c>
      <c r="I40" s="111">
        <f>VLOOKUP(B40,'Table 4'!$B$13:$C$43,2,FALSE)</f>
        <v>5.01</v>
      </c>
      <c r="J40" s="111">
        <f t="shared" si="31"/>
        <v>48.17</v>
      </c>
      <c r="K40" s="111">
        <f t="shared" si="32"/>
        <v>112.51</v>
      </c>
      <c r="M40" s="67"/>
    </row>
    <row r="41" spans="2:15">
      <c r="B41" s="107"/>
      <c r="C41" s="112"/>
      <c r="D41" s="111"/>
      <c r="E41" s="109"/>
      <c r="F41" s="109"/>
      <c r="G41" s="111"/>
      <c r="H41" s="111"/>
      <c r="I41" s="111"/>
      <c r="J41" s="111"/>
      <c r="K41" s="111"/>
    </row>
    <row r="42" spans="2:15">
      <c r="B42" s="107"/>
      <c r="C42" s="112"/>
      <c r="D42" s="111"/>
      <c r="E42" s="109"/>
      <c r="F42" s="109"/>
      <c r="G42" s="111"/>
      <c r="H42" s="111"/>
      <c r="I42" s="111"/>
      <c r="J42" s="111"/>
      <c r="K42" s="111"/>
    </row>
    <row r="43" spans="2:15">
      <c r="M43" s="107"/>
      <c r="O43" s="114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07"/>
      <c r="N44" s="114"/>
      <c r="O44" s="114"/>
    </row>
    <row r="46" spans="2:15">
      <c r="B46" s="104" t="s">
        <v>16</v>
      </c>
      <c r="D46" s="115" t="str">
        <f>'Table 3 436MW (West M) 2030'!D46</f>
        <v xml:space="preserve">Plant Costs  - 2017 IRP - Table 6.1 &amp; 6.2 </v>
      </c>
    </row>
    <row r="47" spans="2:15">
      <c r="C47" s="116" t="str">
        <f>D10</f>
        <v>(b)</v>
      </c>
      <c r="D47" s="111" t="str">
        <f>"= "&amp;C10&amp;" x "&amp;C76</f>
        <v>= (a) x 0.0737263117964292</v>
      </c>
    </row>
    <row r="48" spans="2:15">
      <c r="C48" s="116" t="str">
        <f>G10</f>
        <v>(e)</v>
      </c>
      <c r="D48" s="111" t="str">
        <f>"= "&amp;$F$10&amp;" x  (8.76 x "&amp;TEXT(G65,"0.0%")&amp;") + "&amp;$E$10</f>
        <v>= (d) x  (8.76 x 33.0%) + (c)</v>
      </c>
    </row>
    <row r="49" spans="3:11">
      <c r="C49" s="116" t="str">
        <f>H10</f>
        <v>(f)</v>
      </c>
      <c r="D49" s="111" t="str">
        <f>"= "&amp;D10&amp;" + "&amp;G10</f>
        <v>= (b) + (e)</v>
      </c>
    </row>
    <row r="50" spans="3:11">
      <c r="C50" s="116" t="str">
        <f>I10</f>
        <v>(g)</v>
      </c>
      <c r="D50" s="144" t="str">
        <f>'Table 4'!B3&amp;" - "&amp;'Table 4'!B4</f>
        <v>Table 4 - Burnertip Natural Gas Price Forecast</v>
      </c>
    </row>
    <row r="51" spans="3:11">
      <c r="C51" s="116" t="str">
        <f>J10</f>
        <v>(h)</v>
      </c>
      <c r="D51" s="111" t="str">
        <f>"= "&amp;TEXT(K65,"?,0")&amp;" MMBtu/MWH x "&amp;I9</f>
        <v>= 9,614 MMBtu/MWH x $/MMBtu</v>
      </c>
    </row>
    <row r="52" spans="3:11">
      <c r="C52" s="116" t="str">
        <f>K10</f>
        <v>(i)</v>
      </c>
      <c r="D52" s="111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105</v>
      </c>
      <c r="D54" s="55"/>
      <c r="E54" s="55"/>
      <c r="F54" s="55"/>
      <c r="G54" s="55"/>
      <c r="H54" s="55"/>
      <c r="I54" s="55"/>
      <c r="J54" s="56"/>
      <c r="K54" s="117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45" t="s">
        <v>107</v>
      </c>
      <c r="F58" s="118">
        <f>C69</f>
        <v>199.924125</v>
      </c>
      <c r="G58" s="57">
        <f>F58/F60</f>
        <v>1</v>
      </c>
      <c r="H58" s="132">
        <f>C70</f>
        <v>701.59905041057641</v>
      </c>
      <c r="I58" s="134">
        <f>C73</f>
        <v>30.657239904849501</v>
      </c>
    </row>
    <row r="59" spans="3:11">
      <c r="C59" s="145"/>
      <c r="F59" s="48">
        <f>D69</f>
        <v>0</v>
      </c>
      <c r="G59" s="44">
        <f>1-G58</f>
        <v>0</v>
      </c>
      <c r="H59" s="133">
        <f>D70</f>
        <v>0</v>
      </c>
      <c r="I59" s="135">
        <f>D73</f>
        <v>0</v>
      </c>
    </row>
    <row r="60" spans="3:11">
      <c r="C60" s="145" t="s">
        <v>45</v>
      </c>
      <c r="F60" s="118">
        <f>F58+F59</f>
        <v>199.924125</v>
      </c>
      <c r="G60" s="57">
        <f>G58+G59</f>
        <v>1</v>
      </c>
      <c r="H60" s="132">
        <f>ROUND(((F58*H58)+(F59*H59))/F60,0)</f>
        <v>702</v>
      </c>
      <c r="I60" s="134">
        <f>ROUND(((F58*I58)+(F59*I59))/F60,2)</f>
        <v>30.66</v>
      </c>
    </row>
    <row r="61" spans="3:11">
      <c r="C61" s="145"/>
      <c r="F61" s="118"/>
      <c r="G61" s="57"/>
      <c r="H61" s="119"/>
      <c r="I61" s="120"/>
    </row>
    <row r="62" spans="3:11">
      <c r="C62" s="14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47" t="str">
        <f>C58</f>
        <v>SCCT Dry "F" - Turbine</v>
      </c>
      <c r="D63" s="121"/>
      <c r="E63" s="121"/>
      <c r="F63" s="104">
        <f>C69</f>
        <v>199.924125</v>
      </c>
      <c r="G63" s="57">
        <f>C77</f>
        <v>0.33</v>
      </c>
      <c r="H63" s="168">
        <f>G63*F63</f>
        <v>65.974961250000007</v>
      </c>
      <c r="I63" s="57">
        <f>H63/H65</f>
        <v>1</v>
      </c>
      <c r="J63" s="120">
        <f>C74</f>
        <v>7.5299874286936257</v>
      </c>
      <c r="K63" s="122">
        <f>C75</f>
        <v>9614</v>
      </c>
    </row>
    <row r="64" spans="3:11">
      <c r="C64" s="147">
        <f>C59</f>
        <v>0</v>
      </c>
      <c r="D64" s="121"/>
      <c r="E64" s="121"/>
      <c r="F64" s="43">
        <f>D69</f>
        <v>0</v>
      </c>
      <c r="G64" s="44">
        <f>D77</f>
        <v>0</v>
      </c>
      <c r="H64" s="16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45" t="s">
        <v>50</v>
      </c>
      <c r="F65" s="104">
        <f>F63+F64</f>
        <v>199.924125</v>
      </c>
      <c r="G65" s="123">
        <f>ROUND(H65/F65,3)</f>
        <v>0.33</v>
      </c>
      <c r="H65" s="168">
        <f>SUM(H63:H64)</f>
        <v>65.974961250000007</v>
      </c>
      <c r="I65" s="57">
        <f>I63+I64</f>
        <v>1</v>
      </c>
      <c r="J65" s="120">
        <f>ROUND(($I63*J63)+($I64*J64),2)</f>
        <v>7.53</v>
      </c>
      <c r="K65" s="124">
        <f>ROUND(($I63*K63)+($I64*K64),0)</f>
        <v>9614</v>
      </c>
    </row>
    <row r="66" spans="2:11">
      <c r="G66" s="123"/>
      <c r="I66" s="57"/>
      <c r="J66" s="120"/>
      <c r="K66" s="47" t="s">
        <v>51</v>
      </c>
    </row>
    <row r="68" spans="2:11">
      <c r="C68" s="41" t="s">
        <v>106</v>
      </c>
      <c r="D68" s="41" t="s">
        <v>35</v>
      </c>
      <c r="E68" s="59" t="str">
        <f>D46</f>
        <v xml:space="preserve">Plant Costs  - 2017 IRP - Table 6.1 &amp; 6.2 </v>
      </c>
      <c r="F68" s="125"/>
      <c r="G68" s="125"/>
      <c r="H68" s="125"/>
      <c r="I68" s="125"/>
      <c r="J68" s="125"/>
      <c r="K68" s="126"/>
    </row>
    <row r="69" spans="2:11">
      <c r="C69" s="104">
        <v>199.924125</v>
      </c>
      <c r="E69" s="104" t="s">
        <v>77</v>
      </c>
      <c r="H69" s="127"/>
    </row>
    <row r="70" spans="2:11">
      <c r="B70" s="104" t="s">
        <v>104</v>
      </c>
      <c r="C70" s="119">
        <v>701.59905041057641</v>
      </c>
      <c r="D70" s="119"/>
      <c r="E70" s="104" t="s">
        <v>78</v>
      </c>
    </row>
    <row r="71" spans="2:11">
      <c r="B71" s="104" t="s">
        <v>104</v>
      </c>
      <c r="C71" s="120">
        <v>16.0158293408495</v>
      </c>
      <c r="D71" s="120"/>
      <c r="E71" s="104" t="s">
        <v>79</v>
      </c>
    </row>
    <row r="72" spans="2:11">
      <c r="B72" s="104" t="s">
        <v>104</v>
      </c>
      <c r="C72" s="49">
        <v>14.641410564000001</v>
      </c>
      <c r="D72" s="49"/>
      <c r="E72" s="104" t="s">
        <v>75</v>
      </c>
    </row>
    <row r="73" spans="2:11">
      <c r="B73" s="104" t="s">
        <v>104</v>
      </c>
      <c r="C73" s="120">
        <f>C71+C72</f>
        <v>30.657239904849501</v>
      </c>
      <c r="D73" s="120"/>
      <c r="E73" s="104" t="s">
        <v>80</v>
      </c>
    </row>
    <row r="74" spans="2:11">
      <c r="B74" s="104" t="s">
        <v>104</v>
      </c>
      <c r="C74" s="120">
        <v>7.5299874286936257</v>
      </c>
      <c r="D74" s="120"/>
      <c r="E74" s="104" t="s">
        <v>81</v>
      </c>
    </row>
    <row r="75" spans="2:11">
      <c r="C75" s="124">
        <v>9614</v>
      </c>
      <c r="D75" s="124"/>
      <c r="E75" s="104" t="s">
        <v>53</v>
      </c>
    </row>
    <row r="76" spans="2:11">
      <c r="C76" s="142">
        <v>7.3726311796429175E-2</v>
      </c>
      <c r="D76" s="142"/>
      <c r="E76" s="104" t="s">
        <v>54</v>
      </c>
    </row>
    <row r="77" spans="2:11">
      <c r="C77" s="128">
        <v>0.33</v>
      </c>
      <c r="D77" s="128"/>
      <c r="E77" s="104" t="s">
        <v>55</v>
      </c>
    </row>
    <row r="78" spans="2:11">
      <c r="D78" s="57">
        <f>ROUND(H65/F65,3)</f>
        <v>0.33</v>
      </c>
      <c r="E78" s="104" t="s">
        <v>56</v>
      </c>
    </row>
    <row r="79" spans="2:11">
      <c r="D79" s="123"/>
      <c r="E79" s="67"/>
    </row>
    <row r="80" spans="2:11">
      <c r="C80" s="128"/>
      <c r="D80" s="128"/>
    </row>
    <row r="82" spans="3:15" ht="13.5" thickBot="1">
      <c r="C82" s="54" t="str">
        <f>"Company Official Inflation Forecast Dated "&amp;TEXT('Table 4'!G5,"mmmm dd, yyyy")</f>
        <v>Company Official Inflation Forecast Dated December 29, 2017</v>
      </c>
      <c r="D82" s="55"/>
      <c r="E82" s="55"/>
      <c r="F82" s="55"/>
      <c r="G82" s="55"/>
      <c r="H82" s="55"/>
      <c r="I82" s="55"/>
      <c r="J82" s="56"/>
      <c r="K82" s="117"/>
    </row>
    <row r="83" spans="3:15">
      <c r="C83" s="129">
        <v>2017</v>
      </c>
      <c r="D83" s="57">
        <v>0.02</v>
      </c>
      <c r="F83" s="129">
        <f>C91+1</f>
        <v>2026</v>
      </c>
      <c r="G83" s="57">
        <v>2.3E-2</v>
      </c>
      <c r="I83" s="129">
        <f>F91+1</f>
        <v>2035</v>
      </c>
      <c r="J83" s="57">
        <v>2.3E-2</v>
      </c>
    </row>
    <row r="84" spans="3:15">
      <c r="C84" s="129">
        <f t="shared" ref="C84:C91" si="47">C83+1</f>
        <v>2018</v>
      </c>
      <c r="D84" s="57">
        <v>1.9E-2</v>
      </c>
      <c r="F84" s="129">
        <f t="shared" ref="F84:F91" si="48">F83+1</f>
        <v>2027</v>
      </c>
      <c r="G84" s="57">
        <v>2.3E-2</v>
      </c>
      <c r="I84" s="129">
        <f t="shared" ref="I84:I91" si="49">I83+1</f>
        <v>2036</v>
      </c>
      <c r="J84" s="57">
        <v>2.3E-2</v>
      </c>
    </row>
    <row r="85" spans="3:15">
      <c r="C85" s="129">
        <f t="shared" si="47"/>
        <v>2019</v>
      </c>
      <c r="D85" s="57">
        <v>2.1999999999999999E-2</v>
      </c>
      <c r="F85" s="129">
        <f t="shared" si="48"/>
        <v>2028</v>
      </c>
      <c r="G85" s="57">
        <v>2.3E-2</v>
      </c>
      <c r="I85" s="129">
        <f t="shared" si="49"/>
        <v>2037</v>
      </c>
      <c r="J85" s="57">
        <v>2.1999999999999999E-2</v>
      </c>
    </row>
    <row r="86" spans="3:15">
      <c r="C86" s="129">
        <f t="shared" si="47"/>
        <v>2020</v>
      </c>
      <c r="D86" s="57">
        <v>2.5999999999999999E-2</v>
      </c>
      <c r="F86" s="129">
        <f t="shared" si="48"/>
        <v>2029</v>
      </c>
      <c r="G86" s="57">
        <v>2.3E-2</v>
      </c>
      <c r="I86" s="129">
        <f t="shared" si="49"/>
        <v>2038</v>
      </c>
      <c r="J86" s="57">
        <v>2.1999999999999999E-2</v>
      </c>
    </row>
    <row r="87" spans="3:15">
      <c r="C87" s="129">
        <f t="shared" si="47"/>
        <v>2021</v>
      </c>
      <c r="D87" s="57">
        <v>2.4E-2</v>
      </c>
      <c r="F87" s="129">
        <f t="shared" si="48"/>
        <v>2030</v>
      </c>
      <c r="G87" s="57">
        <v>2.3E-2</v>
      </c>
      <c r="I87" s="129">
        <f t="shared" si="49"/>
        <v>2039</v>
      </c>
      <c r="J87" s="57">
        <v>2.1999999999999999E-2</v>
      </c>
    </row>
    <row r="88" spans="3:15">
      <c r="C88" s="129">
        <f t="shared" si="47"/>
        <v>2022</v>
      </c>
      <c r="D88" s="57">
        <v>2.3E-2</v>
      </c>
      <c r="F88" s="129">
        <f t="shared" si="48"/>
        <v>2031</v>
      </c>
      <c r="G88" s="57">
        <v>2.3E-2</v>
      </c>
      <c r="I88" s="129">
        <f t="shared" si="49"/>
        <v>2040</v>
      </c>
      <c r="J88" s="57">
        <v>2.1999999999999999E-2</v>
      </c>
    </row>
    <row r="89" spans="3:15" s="106" customFormat="1">
      <c r="C89" s="129">
        <f t="shared" si="47"/>
        <v>2023</v>
      </c>
      <c r="D89" s="57">
        <v>2.3E-2</v>
      </c>
      <c r="F89" s="129">
        <f t="shared" si="48"/>
        <v>2032</v>
      </c>
      <c r="G89" s="57">
        <v>2.1999999999999999E-2</v>
      </c>
      <c r="I89" s="129">
        <f t="shared" si="49"/>
        <v>2041</v>
      </c>
      <c r="J89" s="57">
        <v>2.1999999999999999E-2</v>
      </c>
      <c r="N89" s="104"/>
      <c r="O89" s="104"/>
    </row>
    <row r="90" spans="3:15" s="106" customFormat="1">
      <c r="C90" s="129">
        <f t="shared" si="47"/>
        <v>2024</v>
      </c>
      <c r="D90" s="57">
        <v>2.3E-2</v>
      </c>
      <c r="F90" s="129">
        <f t="shared" si="48"/>
        <v>2033</v>
      </c>
      <c r="G90" s="57">
        <v>2.1999999999999999E-2</v>
      </c>
      <c r="I90" s="129">
        <f t="shared" si="49"/>
        <v>2042</v>
      </c>
      <c r="J90" s="57">
        <v>2.1999999999999999E-2</v>
      </c>
      <c r="N90" s="104"/>
      <c r="O90" s="104"/>
    </row>
    <row r="91" spans="3:15" s="106" customFormat="1">
      <c r="C91" s="129">
        <f t="shared" si="47"/>
        <v>2025</v>
      </c>
      <c r="D91" s="57">
        <v>2.3E-2</v>
      </c>
      <c r="F91" s="129">
        <f t="shared" si="48"/>
        <v>2034</v>
      </c>
      <c r="G91" s="57">
        <v>2.3E-2</v>
      </c>
      <c r="I91" s="129">
        <f t="shared" si="49"/>
        <v>2043</v>
      </c>
      <c r="J91" s="57">
        <v>2.3E-2</v>
      </c>
      <c r="N91" s="104"/>
      <c r="O91" s="104"/>
    </row>
    <row r="92" spans="3:15" s="106" customFormat="1">
      <c r="N92" s="104"/>
      <c r="O92" s="104"/>
    </row>
    <row r="93" spans="3:15" s="106" customFormat="1">
      <c r="N93" s="104"/>
      <c r="O93" s="104"/>
    </row>
    <row r="94" spans="3:15">
      <c r="D94" s="136"/>
    </row>
    <row r="95" spans="3:15">
      <c r="D95" s="136"/>
    </row>
  </sheetData>
  <phoneticPr fontId="7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O345"/>
  <sheetViews>
    <sheetView zoomScaleNormal="100" workbookViewId="0">
      <pane ySplit="10" topLeftCell="A31" activePane="bottomLeft" state="frozen"/>
      <selection activeCell="C14" sqref="C14"/>
      <selection pane="bottomLeft" activeCell="D36" sqref="D36"/>
    </sheetView>
  </sheetViews>
  <sheetFormatPr defaultColWidth="9.33203125"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3" hidden="1" customWidth="1"/>
    <col min="8" max="8" width="16.6640625" style="37" hidden="1" customWidth="1"/>
    <col min="9" max="10" width="0" style="4" hidden="1" customWidth="1"/>
    <col min="11" max="11" width="9.33203125" style="150" hidden="1" customWidth="1"/>
    <col min="12" max="12" width="10.33203125" style="150" hidden="1" customWidth="1"/>
    <col min="13" max="13" width="13.83203125" style="150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2:15" ht="15.75" hidden="1">
      <c r="B1" s="1" t="s">
        <v>52</v>
      </c>
      <c r="C1" s="1"/>
      <c r="G1" s="34"/>
    </row>
    <row r="2" spans="2:15" ht="5.25" customHeight="1">
      <c r="B2" s="1"/>
      <c r="C2" s="1"/>
      <c r="G2" s="34"/>
    </row>
    <row r="3" spans="2:15" ht="15.75">
      <c r="B3" s="1" t="s">
        <v>84</v>
      </c>
      <c r="C3" s="1"/>
      <c r="G3" s="34"/>
    </row>
    <row r="4" spans="2:15" ht="15.75">
      <c r="B4" s="1" t="s">
        <v>38</v>
      </c>
      <c r="C4" s="1"/>
      <c r="G4" s="151" t="s">
        <v>37</v>
      </c>
    </row>
    <row r="5" spans="2:15" ht="15.75">
      <c r="B5" s="1" t="str">
        <f ca="1">'Table 1'!$B$5</f>
        <v>Utah 2017.Q4 - 10.0 MW and 85.0% CF</v>
      </c>
      <c r="C5" s="1"/>
      <c r="G5" s="152">
        <v>43098</v>
      </c>
    </row>
    <row r="6" spans="2:15">
      <c r="B6" s="12"/>
      <c r="C6" s="12"/>
      <c r="G6" s="34"/>
    </row>
    <row r="7" spans="2:15" ht="14.25">
      <c r="B7" s="25"/>
      <c r="C7" s="33" t="s">
        <v>32</v>
      </c>
      <c r="G7" s="34"/>
    </row>
    <row r="8" spans="2:15">
      <c r="B8" s="26"/>
      <c r="C8" s="18" t="s">
        <v>33</v>
      </c>
      <c r="D8" s="18" t="s">
        <v>33</v>
      </c>
      <c r="E8" s="18" t="s">
        <v>33</v>
      </c>
      <c r="G8" s="34"/>
    </row>
    <row r="9" spans="2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2:15">
      <c r="B10" s="27"/>
      <c r="C10" s="28" t="s">
        <v>26</v>
      </c>
      <c r="D10" s="28" t="s">
        <v>26</v>
      </c>
      <c r="E10" s="28" t="s">
        <v>26</v>
      </c>
      <c r="G10" s="153"/>
      <c r="H10" s="154"/>
    </row>
    <row r="11" spans="2:15" hidden="1">
      <c r="C11" s="13"/>
      <c r="G11" s="153"/>
      <c r="H11" s="154"/>
    </row>
    <row r="12" spans="2:15" hidden="1">
      <c r="C12" s="29"/>
      <c r="G12" s="153"/>
      <c r="H12" s="154"/>
    </row>
    <row r="13" spans="2:15" ht="6" customHeight="1">
      <c r="G13" s="155"/>
      <c r="H13" s="156"/>
    </row>
    <row r="14" spans="2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2.2999999999999998</v>
      </c>
      <c r="E14" s="31">
        <f>ROUND(SUMIF($K$17:$K$340,$B14,$J$17:$J$340)/COUNTIF($K$17:$K$340,$B14),2)</f>
        <v>2.35</v>
      </c>
      <c r="G14" s="157"/>
      <c r="H14" s="38"/>
    </row>
    <row r="15" spans="2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2.71</v>
      </c>
      <c r="D15" s="31">
        <f t="shared" ref="D15:D40" si="2">ROUND(SUMIF($K$17:$K$340,$B15,$I$17:$I$340)/COUNTIF($K$17:$K$340,$B15),2)</f>
        <v>2.72</v>
      </c>
      <c r="E15" s="31">
        <f t="shared" ref="E15:E40" si="3">ROUND(SUMIF($K$17:$K$340,$B15,$J$17:$J$340)/COUNTIF($K$17:$K$340,$B15),2)</f>
        <v>2.76</v>
      </c>
      <c r="G15" s="35"/>
      <c r="H15" s="39" t="s">
        <v>99</v>
      </c>
      <c r="I15" s="4" t="s">
        <v>100</v>
      </c>
      <c r="J15" s="4" t="s">
        <v>102</v>
      </c>
      <c r="N15" s="4" t="s">
        <v>100</v>
      </c>
    </row>
    <row r="16" spans="2:15" ht="13.5" thickBot="1">
      <c r="B16" s="30">
        <f t="shared" si="0"/>
        <v>2018</v>
      </c>
      <c r="C16" s="31">
        <f t="shared" si="1"/>
        <v>2.4300000000000002</v>
      </c>
      <c r="D16" s="31">
        <f t="shared" si="2"/>
        <v>2.11</v>
      </c>
      <c r="E16" s="31">
        <f t="shared" si="3"/>
        <v>2.4</v>
      </c>
      <c r="G16" s="35" t="s">
        <v>36</v>
      </c>
      <c r="H16" s="39" t="s">
        <v>33</v>
      </c>
      <c r="I16" s="39" t="s">
        <v>33</v>
      </c>
      <c r="J16" s="39" t="s">
        <v>33</v>
      </c>
      <c r="K16" s="158" t="s">
        <v>0</v>
      </c>
      <c r="M16" s="159" t="str">
        <f>IF(_30_Geo_West&gt;0,"IRP - Wyo NE",IF(_436_CCCT_WestMain&gt;0,"West Side","IRP - Utah Greenfield"))</f>
        <v>IRP - Utah Greenfield</v>
      </c>
      <c r="N16" s="159" t="s">
        <v>101</v>
      </c>
      <c r="O16" s="159" t="s">
        <v>102</v>
      </c>
    </row>
    <row r="17" spans="2:15" ht="13.5" thickBot="1">
      <c r="B17" s="30">
        <f t="shared" si="0"/>
        <v>2019</v>
      </c>
      <c r="C17" s="31">
        <f t="shared" si="1"/>
        <v>2.4</v>
      </c>
      <c r="D17" s="31">
        <f t="shared" si="2"/>
        <v>2.11</v>
      </c>
      <c r="E17" s="31">
        <f t="shared" si="3"/>
        <v>2.38</v>
      </c>
      <c r="G17" s="36">
        <v>42370</v>
      </c>
      <c r="H17" s="40">
        <v>2.2763825364431489</v>
      </c>
      <c r="I17" s="40">
        <v>2.3748742653912789</v>
      </c>
      <c r="J17" s="40">
        <v>2.2757987901986261</v>
      </c>
      <c r="K17" s="160">
        <f t="shared" ref="K17:K64" si="4">YEAR(G17)</f>
        <v>2016</v>
      </c>
      <c r="M17" s="161">
        <v>47</v>
      </c>
      <c r="N17" s="161">
        <v>43</v>
      </c>
      <c r="O17" s="161">
        <v>46</v>
      </c>
    </row>
    <row r="18" spans="2:15">
      <c r="B18" s="30">
        <f t="shared" si="0"/>
        <v>2020</v>
      </c>
      <c r="C18" s="31">
        <f t="shared" si="1"/>
        <v>2.4</v>
      </c>
      <c r="D18" s="31">
        <f t="shared" si="2"/>
        <v>2.15</v>
      </c>
      <c r="E18" s="31">
        <f t="shared" si="3"/>
        <v>2.39</v>
      </c>
      <c r="G18" s="36">
        <v>42401</v>
      </c>
      <c r="H18" s="40">
        <v>1.8452064945978397</v>
      </c>
      <c r="I18" s="40">
        <v>1.7746276302006363</v>
      </c>
      <c r="J18" s="40">
        <v>1.8289735727586562</v>
      </c>
      <c r="K18" s="160">
        <f t="shared" si="4"/>
        <v>2016</v>
      </c>
    </row>
    <row r="19" spans="2:15">
      <c r="B19" s="30">
        <f t="shared" si="0"/>
        <v>2021</v>
      </c>
      <c r="C19" s="31">
        <f t="shared" si="1"/>
        <v>2.4300000000000002</v>
      </c>
      <c r="D19" s="31">
        <f t="shared" si="2"/>
        <v>2.27</v>
      </c>
      <c r="E19" s="31">
        <f t="shared" si="3"/>
        <v>2.4</v>
      </c>
      <c r="G19" s="36">
        <v>42430</v>
      </c>
      <c r="H19" s="40">
        <v>1.5253593249607535</v>
      </c>
      <c r="I19" s="40">
        <v>1.4851256469456469</v>
      </c>
      <c r="J19" s="40">
        <v>1.5765269848510393</v>
      </c>
      <c r="K19" s="160">
        <f t="shared" si="4"/>
        <v>2016</v>
      </c>
    </row>
    <row r="20" spans="2:15">
      <c r="B20" s="30">
        <f t="shared" si="0"/>
        <v>2022</v>
      </c>
      <c r="C20" s="31">
        <f t="shared" si="1"/>
        <v>2.48</v>
      </c>
      <c r="D20" s="31">
        <f t="shared" si="2"/>
        <v>2.34</v>
      </c>
      <c r="E20" s="31">
        <f t="shared" si="3"/>
        <v>2.46</v>
      </c>
      <c r="G20" s="36">
        <v>42461</v>
      </c>
      <c r="H20" s="40">
        <v>1.6910448299319725</v>
      </c>
      <c r="I20" s="40">
        <v>1.4973848492599942</v>
      </c>
      <c r="J20" s="40">
        <v>1.7513146360624383</v>
      </c>
      <c r="K20" s="160">
        <f t="shared" si="4"/>
        <v>2016</v>
      </c>
    </row>
    <row r="21" spans="2:15">
      <c r="B21" s="30">
        <f t="shared" si="0"/>
        <v>2023</v>
      </c>
      <c r="C21" s="31">
        <f t="shared" si="1"/>
        <v>2.52</v>
      </c>
      <c r="D21" s="31">
        <f t="shared" si="2"/>
        <v>2.4300000000000002</v>
      </c>
      <c r="E21" s="31">
        <f t="shared" si="3"/>
        <v>2.5299999999999998</v>
      </c>
      <c r="G21" s="36">
        <v>42491</v>
      </c>
      <c r="H21" s="40">
        <v>1.7310108163265305</v>
      </c>
      <c r="I21" s="40">
        <v>1.5718715629148743</v>
      </c>
      <c r="J21" s="40">
        <v>1.8004724578470166</v>
      </c>
      <c r="K21" s="160">
        <f t="shared" si="4"/>
        <v>2016</v>
      </c>
    </row>
    <row r="22" spans="2:15">
      <c r="B22" s="30">
        <f t="shared" si="0"/>
        <v>2024</v>
      </c>
      <c r="C22" s="31">
        <f t="shared" si="1"/>
        <v>3.14</v>
      </c>
      <c r="D22" s="31">
        <f t="shared" si="2"/>
        <v>3.09</v>
      </c>
      <c r="E22" s="31">
        <f t="shared" si="3"/>
        <v>3.16</v>
      </c>
      <c r="G22" s="36">
        <v>42522</v>
      </c>
      <c r="H22" s="40">
        <v>2.3388150491307629</v>
      </c>
      <c r="I22" s="40">
        <v>2.1751230113991165</v>
      </c>
      <c r="J22" s="40">
        <v>2.3647654677733372</v>
      </c>
      <c r="K22" s="160">
        <f t="shared" si="4"/>
        <v>2016</v>
      </c>
    </row>
    <row r="23" spans="2:15">
      <c r="B23" s="30">
        <f t="shared" si="0"/>
        <v>2025</v>
      </c>
      <c r="C23" s="31">
        <f t="shared" si="1"/>
        <v>3.82</v>
      </c>
      <c r="D23" s="31">
        <f t="shared" si="2"/>
        <v>3.79</v>
      </c>
      <c r="E23" s="31">
        <f t="shared" si="3"/>
        <v>3.84</v>
      </c>
      <c r="G23" s="36">
        <v>42552</v>
      </c>
      <c r="H23" s="40">
        <v>2.58101081632653</v>
      </c>
      <c r="I23" s="40">
        <v>2.5037871798230165</v>
      </c>
      <c r="J23" s="40">
        <v>2.6063456138089238</v>
      </c>
      <c r="K23" s="160">
        <f t="shared" si="4"/>
        <v>2016</v>
      </c>
    </row>
    <row r="24" spans="2:15">
      <c r="B24" s="30">
        <f t="shared" si="0"/>
        <v>2026</v>
      </c>
      <c r="C24" s="31">
        <f t="shared" si="1"/>
        <v>3.88</v>
      </c>
      <c r="D24" s="31">
        <f t="shared" si="2"/>
        <v>3.85</v>
      </c>
      <c r="E24" s="31">
        <f t="shared" si="3"/>
        <v>3.9</v>
      </c>
      <c r="G24" s="36">
        <v>42583</v>
      </c>
      <c r="H24" s="40">
        <v>2.6353985714285706</v>
      </c>
      <c r="I24" s="40">
        <v>2.6477537958754924</v>
      </c>
      <c r="J24" s="40">
        <v>2.6355990076984344</v>
      </c>
      <c r="K24" s="160">
        <f t="shared" si="4"/>
        <v>2016</v>
      </c>
    </row>
    <row r="25" spans="2:15">
      <c r="B25" s="30">
        <f t="shared" si="0"/>
        <v>2027</v>
      </c>
      <c r="C25" s="31">
        <f t="shared" si="1"/>
        <v>4.0199999999999996</v>
      </c>
      <c r="D25" s="31">
        <f t="shared" si="2"/>
        <v>3.99</v>
      </c>
      <c r="E25" s="31">
        <f t="shared" si="3"/>
        <v>4.04</v>
      </c>
      <c r="G25" s="36">
        <v>42614</v>
      </c>
      <c r="H25" s="40">
        <v>2.7123373469387757</v>
      </c>
      <c r="I25" s="40">
        <v>2.7714741535603351</v>
      </c>
      <c r="J25" s="40">
        <v>2.7681537930798932</v>
      </c>
      <c r="K25" s="160">
        <f t="shared" si="4"/>
        <v>2016</v>
      </c>
    </row>
    <row r="26" spans="2:15">
      <c r="B26" s="30">
        <f t="shared" si="0"/>
        <v>2028</v>
      </c>
      <c r="C26" s="31">
        <f t="shared" si="1"/>
        <v>4.21</v>
      </c>
      <c r="D26" s="31">
        <f t="shared" si="2"/>
        <v>4.17</v>
      </c>
      <c r="E26" s="31">
        <f t="shared" si="3"/>
        <v>4.24</v>
      </c>
      <c r="G26" s="36">
        <v>42644</v>
      </c>
      <c r="H26" s="40">
        <v>2.6862698430141281</v>
      </c>
      <c r="I26" s="40">
        <v>2.6942040298820258</v>
      </c>
      <c r="J26" s="40">
        <v>2.7499682086675996</v>
      </c>
      <c r="K26" s="160">
        <f t="shared" si="4"/>
        <v>2016</v>
      </c>
    </row>
    <row r="27" spans="2:15">
      <c r="B27" s="30">
        <f t="shared" si="0"/>
        <v>2029</v>
      </c>
      <c r="C27" s="31">
        <f t="shared" si="1"/>
        <v>4.51</v>
      </c>
      <c r="D27" s="31">
        <f t="shared" si="2"/>
        <v>4.47</v>
      </c>
      <c r="E27" s="31">
        <f t="shared" si="3"/>
        <v>4.54</v>
      </c>
      <c r="G27" s="36">
        <v>42675</v>
      </c>
      <c r="H27" s="40">
        <v>2.269616258503401</v>
      </c>
      <c r="I27" s="40">
        <v>2.2676824839611038</v>
      </c>
      <c r="J27" s="40">
        <v>2.3066994090924613</v>
      </c>
      <c r="K27" s="160">
        <f t="shared" si="4"/>
        <v>2016</v>
      </c>
    </row>
    <row r="28" spans="2:15">
      <c r="B28" s="30">
        <f t="shared" si="0"/>
        <v>2030</v>
      </c>
      <c r="C28" s="31">
        <f t="shared" si="1"/>
        <v>4.82</v>
      </c>
      <c r="D28" s="31">
        <f t="shared" si="2"/>
        <v>4.7699999999999996</v>
      </c>
      <c r="E28" s="31">
        <f t="shared" si="3"/>
        <v>4.8499999999999996</v>
      </c>
      <c r="G28" s="36">
        <v>42705</v>
      </c>
      <c r="H28" s="40">
        <v>3.5123636800526663</v>
      </c>
      <c r="I28" s="40">
        <v>3.8167860057158185</v>
      </c>
      <c r="J28" s="40">
        <v>3.5518748027461844</v>
      </c>
      <c r="K28" s="160">
        <f t="shared" si="4"/>
        <v>2016</v>
      </c>
    </row>
    <row r="29" spans="2:15">
      <c r="B29" s="30">
        <f t="shared" si="0"/>
        <v>2031</v>
      </c>
      <c r="C29" s="31">
        <f t="shared" si="1"/>
        <v>5.08</v>
      </c>
      <c r="D29" s="31">
        <f t="shared" si="2"/>
        <v>5.03</v>
      </c>
      <c r="E29" s="31">
        <f t="shared" si="3"/>
        <v>5.1100000000000003</v>
      </c>
      <c r="G29" s="36">
        <v>42736</v>
      </c>
      <c r="H29" s="40">
        <v>3.2524393877551017</v>
      </c>
      <c r="I29" s="40">
        <v>3.3561960050231532</v>
      </c>
      <c r="J29" s="40">
        <v>3.2801653137385181</v>
      </c>
      <c r="K29" s="160">
        <f t="shared" si="4"/>
        <v>2017</v>
      </c>
    </row>
    <row r="30" spans="2:15">
      <c r="B30" s="30">
        <f t="shared" si="0"/>
        <v>2032</v>
      </c>
      <c r="C30" s="31">
        <f t="shared" si="1"/>
        <v>5.25</v>
      </c>
      <c r="D30" s="31">
        <f t="shared" si="2"/>
        <v>5.2</v>
      </c>
      <c r="E30" s="31">
        <f t="shared" si="3"/>
        <v>5.28</v>
      </c>
      <c r="G30" s="36">
        <v>42767</v>
      </c>
      <c r="H30" s="40">
        <v>2.6306099416909614</v>
      </c>
      <c r="I30" s="40">
        <v>2.6504924458347814</v>
      </c>
      <c r="J30" s="40">
        <v>2.6686241769502144</v>
      </c>
      <c r="K30" s="160">
        <f t="shared" si="4"/>
        <v>2017</v>
      </c>
    </row>
    <row r="31" spans="2:15">
      <c r="B31" s="30">
        <f t="shared" si="0"/>
        <v>2033</v>
      </c>
      <c r="C31" s="31">
        <f t="shared" si="1"/>
        <v>5.5</v>
      </c>
      <c r="D31" s="31">
        <f t="shared" si="2"/>
        <v>5.44</v>
      </c>
      <c r="E31" s="31">
        <f t="shared" si="3"/>
        <v>5.53</v>
      </c>
      <c r="G31" s="36">
        <v>42795</v>
      </c>
      <c r="H31" s="40">
        <v>2.5701319486504275</v>
      </c>
      <c r="I31" s="40">
        <v>2.5253807890537106</v>
      </c>
      <c r="J31" s="40">
        <v>2.6203938538123621</v>
      </c>
      <c r="K31" s="160">
        <f t="shared" si="4"/>
        <v>2017</v>
      </c>
    </row>
    <row r="32" spans="2:15">
      <c r="B32" s="30">
        <f t="shared" si="0"/>
        <v>2034</v>
      </c>
      <c r="C32" s="31">
        <f t="shared" si="1"/>
        <v>5.78</v>
      </c>
      <c r="D32" s="31">
        <f t="shared" si="2"/>
        <v>5.73</v>
      </c>
      <c r="E32" s="31">
        <f t="shared" si="3"/>
        <v>5.81</v>
      </c>
      <c r="G32" s="36">
        <v>42826</v>
      </c>
      <c r="H32" s="40">
        <v>2.7337319047619042</v>
      </c>
      <c r="I32" s="40">
        <v>2.7006025141930237</v>
      </c>
      <c r="J32" s="40">
        <v>2.8173391604331051</v>
      </c>
      <c r="K32" s="160">
        <f t="shared" si="4"/>
        <v>2017</v>
      </c>
    </row>
    <row r="33" spans="2:11">
      <c r="B33" s="30">
        <f t="shared" si="0"/>
        <v>2035</v>
      </c>
      <c r="C33" s="31">
        <f t="shared" si="1"/>
        <v>6</v>
      </c>
      <c r="D33" s="31">
        <f t="shared" si="2"/>
        <v>5.93</v>
      </c>
      <c r="E33" s="31">
        <f t="shared" si="3"/>
        <v>6.03</v>
      </c>
      <c r="G33" s="36">
        <v>42856</v>
      </c>
      <c r="H33" s="40">
        <v>2.793469670836076</v>
      </c>
      <c r="I33" s="40">
        <v>2.7443261884205832</v>
      </c>
      <c r="J33" s="40">
        <v>2.8496280759861037</v>
      </c>
      <c r="K33" s="160">
        <f t="shared" si="4"/>
        <v>2017</v>
      </c>
    </row>
    <row r="34" spans="2:11">
      <c r="B34" s="30">
        <f t="shared" si="0"/>
        <v>2036</v>
      </c>
      <c r="C34" s="31">
        <f t="shared" si="1"/>
        <v>6.37</v>
      </c>
      <c r="D34" s="31">
        <f t="shared" si="2"/>
        <v>6.3</v>
      </c>
      <c r="E34" s="31">
        <f t="shared" si="3"/>
        <v>6.4</v>
      </c>
      <c r="G34" s="36">
        <v>42887</v>
      </c>
      <c r="H34" s="40">
        <v>2.8754985714285715</v>
      </c>
      <c r="I34" s="40">
        <v>2.8528564316455696</v>
      </c>
      <c r="J34" s="40">
        <v>2.9027304231990985</v>
      </c>
      <c r="K34" s="160">
        <f t="shared" si="4"/>
        <v>2017</v>
      </c>
    </row>
    <row r="35" spans="2:11">
      <c r="B35" s="30">
        <f t="shared" si="0"/>
        <v>2037</v>
      </c>
      <c r="C35" s="31">
        <f t="shared" si="1"/>
        <v>6.55</v>
      </c>
      <c r="D35" s="31">
        <f t="shared" si="2"/>
        <v>6.47</v>
      </c>
      <c r="E35" s="31">
        <f t="shared" si="3"/>
        <v>6.58</v>
      </c>
      <c r="G35" s="36">
        <v>42917</v>
      </c>
      <c r="H35" s="40">
        <v>2.6189359863945567</v>
      </c>
      <c r="I35" s="40">
        <v>2.5466376239436985</v>
      </c>
      <c r="J35" s="40">
        <v>2.6888170462996945</v>
      </c>
      <c r="K35" s="160">
        <f t="shared" si="4"/>
        <v>2017</v>
      </c>
    </row>
    <row r="36" spans="2:11">
      <c r="B36" s="30">
        <f t="shared" si="0"/>
        <v>2038</v>
      </c>
      <c r="C36" s="31">
        <f t="shared" si="1"/>
        <v>6.83</v>
      </c>
      <c r="D36" s="31">
        <f t="shared" si="2"/>
        <v>6.75</v>
      </c>
      <c r="E36" s="31">
        <f t="shared" si="3"/>
        <v>6.87</v>
      </c>
      <c r="G36" s="36">
        <v>42948</v>
      </c>
      <c r="H36" s="40">
        <v>2.6204058600583098</v>
      </c>
      <c r="I36" s="40">
        <v>2.6257784553802681</v>
      </c>
      <c r="J36" s="40">
        <v>2.6400613898171748</v>
      </c>
      <c r="K36" s="160">
        <f t="shared" si="4"/>
        <v>2017</v>
      </c>
    </row>
    <row r="37" spans="2:11">
      <c r="B37" s="30">
        <f t="shared" si="0"/>
        <v>2039</v>
      </c>
      <c r="C37" s="31">
        <f t="shared" si="1"/>
        <v>6.99</v>
      </c>
      <c r="D37" s="31">
        <f t="shared" si="2"/>
        <v>6.9</v>
      </c>
      <c r="E37" s="31">
        <f t="shared" si="3"/>
        <v>7.03</v>
      </c>
      <c r="G37" s="36">
        <v>42979</v>
      </c>
      <c r="H37" s="40">
        <v>2.6225484658691061</v>
      </c>
      <c r="I37" s="40">
        <v>2.6345373614490408</v>
      </c>
      <c r="J37" s="40">
        <v>2.6856658332479428</v>
      </c>
      <c r="K37" s="160">
        <f t="shared" si="4"/>
        <v>2017</v>
      </c>
    </row>
    <row r="38" spans="2:11">
      <c r="B38" s="30">
        <f t="shared" si="0"/>
        <v>2040</v>
      </c>
      <c r="C38" s="31">
        <f t="shared" si="1"/>
        <v>7.17</v>
      </c>
      <c r="D38" s="31">
        <f t="shared" si="2"/>
        <v>7.08</v>
      </c>
      <c r="E38" s="31">
        <f t="shared" si="3"/>
        <v>7.21</v>
      </c>
      <c r="G38" s="36">
        <v>43009</v>
      </c>
      <c r="H38" s="40">
        <v>2.5740380272108854</v>
      </c>
      <c r="I38" s="40">
        <v>2.6107351568427379</v>
      </c>
      <c r="J38" s="40">
        <v>2.6111385427512732</v>
      </c>
      <c r="K38" s="160">
        <f t="shared" si="4"/>
        <v>2017</v>
      </c>
    </row>
    <row r="39" spans="2:11">
      <c r="B39" s="30">
        <f t="shared" si="0"/>
        <v>2041</v>
      </c>
      <c r="C39" s="31">
        <f t="shared" si="1"/>
        <v>7.33</v>
      </c>
      <c r="D39" s="31">
        <f t="shared" si="2"/>
        <v>7.24</v>
      </c>
      <c r="E39" s="31">
        <f t="shared" si="3"/>
        <v>7.37</v>
      </c>
      <c r="G39" s="36">
        <v>43040</v>
      </c>
      <c r="H39" s="40">
        <v>2.7398543537414972</v>
      </c>
      <c r="I39" s="40">
        <v>2.739633333333332</v>
      </c>
      <c r="J39" s="40">
        <v>2.7824995252245799</v>
      </c>
      <c r="K39" s="160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5.01</v>
      </c>
      <c r="D40" s="31">
        <f t="shared" si="2"/>
        <v>4.95</v>
      </c>
      <c r="E40" s="31">
        <f t="shared" si="3"/>
        <v>5.03</v>
      </c>
      <c r="G40" s="36">
        <v>43070</v>
      </c>
      <c r="H40" s="40">
        <v>2.5383676300197497</v>
      </c>
      <c r="I40" s="40">
        <v>2.6872597624466938</v>
      </c>
      <c r="J40" s="40">
        <v>2.5594079648562609</v>
      </c>
      <c r="K40" s="160">
        <f t="shared" si="4"/>
        <v>2017</v>
      </c>
    </row>
    <row r="41" spans="2:11">
      <c r="B41" s="30"/>
      <c r="C41" s="31"/>
      <c r="G41" s="36">
        <v>43101</v>
      </c>
      <c r="H41" s="40">
        <v>2.7080516326530608</v>
      </c>
      <c r="I41" s="40">
        <v>2.4846657745336573</v>
      </c>
      <c r="J41" s="40">
        <v>2.6757604467670868</v>
      </c>
      <c r="K41" s="160">
        <f t="shared" si="4"/>
        <v>2018</v>
      </c>
    </row>
    <row r="42" spans="2:11">
      <c r="B42" s="30"/>
      <c r="C42" s="31"/>
      <c r="G42" s="36">
        <v>43132</v>
      </c>
      <c r="H42" s="40">
        <v>2.7570312244897957</v>
      </c>
      <c r="I42" s="40">
        <v>2.4471556366585561</v>
      </c>
      <c r="J42" s="40">
        <v>2.7172606004713598</v>
      </c>
      <c r="K42" s="160">
        <f t="shared" si="4"/>
        <v>2018</v>
      </c>
    </row>
    <row r="43" spans="2:11">
      <c r="G43" s="36">
        <v>43160</v>
      </c>
      <c r="H43" s="40">
        <v>2.5151944897959182</v>
      </c>
      <c r="I43" s="40">
        <v>2.2170258718572584</v>
      </c>
      <c r="J43" s="40">
        <v>2.510272179526591</v>
      </c>
      <c r="K43" s="160">
        <f t="shared" si="4"/>
        <v>2018</v>
      </c>
    </row>
    <row r="44" spans="2:11">
      <c r="B44" s="162" t="str">
        <f>"Official Forward Price Curve Forecast dated   "&amp;TEXT(G5,"MMM dd, YYYY")</f>
        <v>Official Forward Price Curve Forecast dated   Dec 29, 2017</v>
      </c>
      <c r="G44" s="36">
        <v>43191</v>
      </c>
      <c r="H44" s="40">
        <v>2.2274393877551018</v>
      </c>
      <c r="I44" s="40">
        <v>1.8652416058394161</v>
      </c>
      <c r="J44" s="40">
        <v>2.2110611947945484</v>
      </c>
      <c r="K44" s="160">
        <f t="shared" si="4"/>
        <v>2018</v>
      </c>
    </row>
    <row r="45" spans="2:11">
      <c r="G45" s="36">
        <v>43221</v>
      </c>
      <c r="H45" s="40">
        <v>2.1657046938775508</v>
      </c>
      <c r="I45" s="40">
        <v>1.7849496350364964</v>
      </c>
      <c r="J45" s="40">
        <v>2.1567523516753764</v>
      </c>
      <c r="K45" s="160">
        <f t="shared" si="4"/>
        <v>2018</v>
      </c>
    </row>
    <row r="46" spans="2:11">
      <c r="G46" s="36">
        <v>43252</v>
      </c>
      <c r="H46" s="40">
        <v>2.2595822448979592</v>
      </c>
      <c r="I46" s="40">
        <v>1.8832870235198702</v>
      </c>
      <c r="J46" s="40">
        <v>2.2407773542371148</v>
      </c>
      <c r="K46" s="160">
        <f t="shared" si="4"/>
        <v>2018</v>
      </c>
    </row>
    <row r="47" spans="2:11">
      <c r="G47" s="36">
        <v>43282</v>
      </c>
      <c r="H47" s="40">
        <v>2.3116230612244895</v>
      </c>
      <c r="I47" s="40">
        <v>1.9500956204379563</v>
      </c>
      <c r="J47" s="40">
        <v>2.2751046418690439</v>
      </c>
      <c r="K47" s="160">
        <f t="shared" si="4"/>
        <v>2018</v>
      </c>
    </row>
    <row r="48" spans="2:11">
      <c r="G48" s="36">
        <v>43313</v>
      </c>
      <c r="H48" s="40">
        <v>2.3376434693877548</v>
      </c>
      <c r="I48" s="40">
        <v>1.9899374695863747</v>
      </c>
      <c r="J48" s="40">
        <v>2.3012343682754381</v>
      </c>
      <c r="K48" s="160">
        <f t="shared" si="4"/>
        <v>2018</v>
      </c>
    </row>
    <row r="49" spans="7:13">
      <c r="G49" s="36">
        <v>43344</v>
      </c>
      <c r="H49" s="40">
        <v>2.3192761224489797</v>
      </c>
      <c r="I49" s="40">
        <v>1.9779747769667477</v>
      </c>
      <c r="J49" s="40">
        <v>2.2904750691669227</v>
      </c>
      <c r="K49" s="160">
        <f t="shared" si="4"/>
        <v>2018</v>
      </c>
      <c r="L49" s="4"/>
      <c r="M49" s="4"/>
    </row>
    <row r="50" spans="7:13">
      <c r="G50" s="36">
        <v>43374</v>
      </c>
      <c r="H50" s="40">
        <v>2.2815210204081633</v>
      </c>
      <c r="I50" s="40">
        <v>2.0621191403081913</v>
      </c>
      <c r="J50" s="40">
        <v>2.2756169894456399</v>
      </c>
      <c r="K50" s="160">
        <f t="shared" si="4"/>
        <v>2018</v>
      </c>
      <c r="L50" s="4"/>
      <c r="M50" s="4"/>
    </row>
    <row r="51" spans="7:13">
      <c r="G51" s="36">
        <v>43405</v>
      </c>
      <c r="H51" s="40">
        <v>2.4881536734693874</v>
      </c>
      <c r="I51" s="40">
        <v>2.2573746147607463</v>
      </c>
      <c r="J51" s="40">
        <v>2.4216360487754893</v>
      </c>
      <c r="K51" s="160">
        <f t="shared" si="4"/>
        <v>2018</v>
      </c>
      <c r="L51" s="4"/>
      <c r="M51" s="4"/>
    </row>
    <row r="52" spans="7:13">
      <c r="G52" s="36">
        <v>43435</v>
      </c>
      <c r="H52" s="40">
        <v>2.7917251020408163</v>
      </c>
      <c r="I52" s="40">
        <v>2.4169447688564478</v>
      </c>
      <c r="J52" s="40">
        <v>2.7290445947330668</v>
      </c>
      <c r="K52" s="160">
        <f t="shared" si="4"/>
        <v>2018</v>
      </c>
      <c r="L52" s="4"/>
      <c r="M52" s="4"/>
    </row>
    <row r="53" spans="7:13">
      <c r="G53" s="36">
        <v>43466</v>
      </c>
      <c r="H53" s="40">
        <v>2.8646842857142856</v>
      </c>
      <c r="I53" s="40">
        <v>2.4501969991889698</v>
      </c>
      <c r="J53" s="40">
        <v>2.8304894148990676</v>
      </c>
      <c r="K53" s="160">
        <f t="shared" si="4"/>
        <v>2019</v>
      </c>
      <c r="L53" s="4"/>
      <c r="M53" s="4"/>
    </row>
    <row r="54" spans="7:13">
      <c r="G54" s="36">
        <v>43497</v>
      </c>
      <c r="H54" s="40">
        <v>2.8136638775510203</v>
      </c>
      <c r="I54" s="40">
        <v>2.4425935928629356</v>
      </c>
      <c r="J54" s="40">
        <v>2.7920633466543703</v>
      </c>
      <c r="K54" s="160">
        <f t="shared" si="4"/>
        <v>2019</v>
      </c>
      <c r="L54" s="4"/>
      <c r="M54" s="4"/>
    </row>
    <row r="55" spans="7:13">
      <c r="G55" s="36">
        <v>43525</v>
      </c>
      <c r="H55" s="40">
        <v>2.6024393877551018</v>
      </c>
      <c r="I55" s="40">
        <v>2.3150591240875911</v>
      </c>
      <c r="J55" s="40">
        <v>2.5722662362947024</v>
      </c>
      <c r="K55" s="160">
        <f t="shared" si="4"/>
        <v>2019</v>
      </c>
      <c r="L55" s="4"/>
      <c r="M55" s="4"/>
    </row>
    <row r="56" spans="7:13">
      <c r="G56" s="36">
        <v>43556</v>
      </c>
      <c r="H56" s="40">
        <v>2.112133265306122</v>
      </c>
      <c r="I56" s="40">
        <v>1.9230274939172751</v>
      </c>
      <c r="J56" s="40">
        <v>2.1029558561328008</v>
      </c>
      <c r="K56" s="160">
        <f t="shared" si="4"/>
        <v>2019</v>
      </c>
      <c r="L56" s="4"/>
      <c r="M56" s="4"/>
    </row>
    <row r="57" spans="7:13">
      <c r="G57" s="36">
        <v>43586</v>
      </c>
      <c r="H57" s="40">
        <v>2.1044802040816326</v>
      </c>
      <c r="I57" s="40">
        <v>1.8812594484995944</v>
      </c>
      <c r="J57" s="40">
        <v>2.0875854288349216</v>
      </c>
      <c r="K57" s="160">
        <f t="shared" si="4"/>
        <v>2019</v>
      </c>
      <c r="L57" s="4"/>
      <c r="M57" s="4"/>
    </row>
    <row r="58" spans="7:13">
      <c r="G58" s="36">
        <v>43617</v>
      </c>
      <c r="H58" s="40">
        <v>2.1243781632653058</v>
      </c>
      <c r="I58" s="40">
        <v>1.9086317112733171</v>
      </c>
      <c r="J58" s="40">
        <v>2.1101287222051437</v>
      </c>
      <c r="K58" s="160">
        <f t="shared" si="4"/>
        <v>2019</v>
      </c>
      <c r="L58" s="4"/>
      <c r="M58" s="4"/>
    </row>
    <row r="59" spans="7:13">
      <c r="G59" s="36">
        <v>43647</v>
      </c>
      <c r="H59" s="40">
        <v>2.2840720408163264</v>
      </c>
      <c r="I59" s="40">
        <v>1.9696617193836172</v>
      </c>
      <c r="J59" s="40">
        <v>2.2730552515626603</v>
      </c>
      <c r="K59" s="160">
        <f t="shared" si="4"/>
        <v>2019</v>
      </c>
      <c r="L59" s="4"/>
      <c r="M59" s="4"/>
    </row>
    <row r="60" spans="7:13">
      <c r="G60" s="36">
        <v>43678</v>
      </c>
      <c r="H60" s="40">
        <v>2.2850924489795919</v>
      </c>
      <c r="I60" s="40">
        <v>1.9478652879156531</v>
      </c>
      <c r="J60" s="40">
        <v>2.2740799467158519</v>
      </c>
      <c r="K60" s="160">
        <f t="shared" si="4"/>
        <v>2019</v>
      </c>
      <c r="L60" s="4"/>
      <c r="M60" s="4"/>
    </row>
    <row r="61" spans="7:13">
      <c r="G61" s="36">
        <v>43709</v>
      </c>
      <c r="H61" s="40">
        <v>2.2503985714285712</v>
      </c>
      <c r="I61" s="40">
        <v>1.9564824817518249</v>
      </c>
      <c r="J61" s="40">
        <v>2.2494872630392457</v>
      </c>
      <c r="K61" s="160">
        <f t="shared" si="4"/>
        <v>2019</v>
      </c>
      <c r="L61" s="4"/>
      <c r="M61" s="4"/>
    </row>
    <row r="62" spans="7:13">
      <c r="G62" s="36">
        <v>43739</v>
      </c>
      <c r="H62" s="40">
        <v>2.2274393877551018</v>
      </c>
      <c r="I62" s="40">
        <v>1.9463446066504462</v>
      </c>
      <c r="J62" s="40">
        <v>2.2315550978583869</v>
      </c>
      <c r="K62" s="160">
        <f t="shared" si="4"/>
        <v>2019</v>
      </c>
      <c r="L62" s="4"/>
      <c r="M62" s="4"/>
    </row>
    <row r="63" spans="7:13">
      <c r="G63" s="36">
        <v>43770</v>
      </c>
      <c r="H63" s="40">
        <v>2.4371332653061222</v>
      </c>
      <c r="I63" s="40">
        <v>2.2053673154906726</v>
      </c>
      <c r="J63" s="40">
        <v>2.3985804078286712</v>
      </c>
      <c r="K63" s="160">
        <f t="shared" si="4"/>
        <v>2019</v>
      </c>
      <c r="L63" s="4"/>
      <c r="M63" s="4"/>
    </row>
    <row r="64" spans="7:13">
      <c r="G64" s="36">
        <v>43800</v>
      </c>
      <c r="H64" s="40">
        <v>2.6590720408163264</v>
      </c>
      <c r="I64" s="40">
        <v>2.3472975669099756</v>
      </c>
      <c r="J64" s="40">
        <v>2.6265750794138745</v>
      </c>
      <c r="K64" s="160">
        <f t="shared" si="4"/>
        <v>2019</v>
      </c>
      <c r="L64" s="4"/>
      <c r="M64" s="4"/>
    </row>
    <row r="65" spans="7:13">
      <c r="G65" s="36">
        <v>43831</v>
      </c>
      <c r="H65" s="40">
        <v>2.7544802040816325</v>
      </c>
      <c r="I65" s="40">
        <v>2.4155254663422543</v>
      </c>
      <c r="J65" s="40">
        <v>2.7684953581309562</v>
      </c>
      <c r="K65" s="160">
        <f t="shared" ref="K65:K112" si="5">YEAR(G65)</f>
        <v>2020</v>
      </c>
      <c r="L65" s="4"/>
      <c r="M65" s="4"/>
    </row>
    <row r="66" spans="7:13">
      <c r="G66" s="36">
        <v>43862</v>
      </c>
      <c r="H66" s="40">
        <v>2.7223373469387755</v>
      </c>
      <c r="I66" s="40">
        <v>2.4037655312246549</v>
      </c>
      <c r="J66" s="40">
        <v>2.7643965775181885</v>
      </c>
      <c r="K66" s="160">
        <f t="shared" si="5"/>
        <v>2020</v>
      </c>
      <c r="L66" s="4"/>
      <c r="M66" s="4"/>
    </row>
    <row r="67" spans="7:13">
      <c r="G67" s="36">
        <v>43891</v>
      </c>
      <c r="H67" s="40">
        <v>2.6335618367346938</v>
      </c>
      <c r="I67" s="40">
        <v>2.3650388483373881</v>
      </c>
      <c r="J67" s="40">
        <v>2.6060811763500356</v>
      </c>
      <c r="K67" s="160">
        <f t="shared" si="5"/>
        <v>2020</v>
      </c>
      <c r="L67" s="4"/>
      <c r="M67" s="4"/>
    </row>
    <row r="68" spans="7:13">
      <c r="G68" s="36">
        <v>43922</v>
      </c>
      <c r="H68" s="40">
        <v>2.194786326530612</v>
      </c>
      <c r="I68" s="40">
        <v>1.9303267639902677</v>
      </c>
      <c r="J68" s="40">
        <v>2.1219127164668512</v>
      </c>
      <c r="K68" s="160">
        <f t="shared" si="5"/>
        <v>2020</v>
      </c>
      <c r="L68" s="4"/>
      <c r="M68" s="4"/>
    </row>
    <row r="69" spans="7:13">
      <c r="G69" s="36">
        <v>43952</v>
      </c>
      <c r="H69" s="40">
        <v>2.111112857142857</v>
      </c>
      <c r="I69" s="40">
        <v>1.9017379562043795</v>
      </c>
      <c r="J69" s="40">
        <v>2.1121781125115278</v>
      </c>
      <c r="K69" s="160">
        <f t="shared" si="5"/>
        <v>2020</v>
      </c>
      <c r="L69" s="4"/>
      <c r="M69" s="4"/>
    </row>
    <row r="70" spans="7:13">
      <c r="G70" s="36">
        <v>43983</v>
      </c>
      <c r="H70" s="40">
        <v>2.1345822448979592</v>
      </c>
      <c r="I70" s="40">
        <v>1.9351929440389293</v>
      </c>
      <c r="J70" s="40">
        <v>2.1357461010349423</v>
      </c>
      <c r="K70" s="160">
        <f t="shared" si="5"/>
        <v>2020</v>
      </c>
      <c r="L70" s="4"/>
      <c r="M70" s="4"/>
    </row>
    <row r="71" spans="7:13">
      <c r="G71" s="36">
        <v>44013</v>
      </c>
      <c r="H71" s="40">
        <v>2.2248883673469386</v>
      </c>
      <c r="I71" s="40">
        <v>1.9818271695052716</v>
      </c>
      <c r="J71" s="40">
        <v>2.2264316220924276</v>
      </c>
      <c r="K71" s="160">
        <f t="shared" si="5"/>
        <v>2020</v>
      </c>
      <c r="L71" s="4"/>
      <c r="M71" s="4"/>
    </row>
    <row r="72" spans="7:13">
      <c r="G72" s="36">
        <v>44044</v>
      </c>
      <c r="H72" s="40">
        <v>2.2401944897959183</v>
      </c>
      <c r="I72" s="40">
        <v>2.0071718572587187</v>
      </c>
      <c r="J72" s="40">
        <v>2.2418020493903064</v>
      </c>
      <c r="K72" s="160">
        <f t="shared" si="5"/>
        <v>2020</v>
      </c>
      <c r="L72" s="4"/>
      <c r="M72" s="4"/>
    </row>
    <row r="73" spans="7:13">
      <c r="G73" s="36">
        <v>44075</v>
      </c>
      <c r="H73" s="40">
        <v>2.2305006122448976</v>
      </c>
      <c r="I73" s="40">
        <v>2.0242034874290349</v>
      </c>
      <c r="J73" s="40">
        <v>2.2320674454349834</v>
      </c>
      <c r="K73" s="160">
        <f t="shared" si="5"/>
        <v>2020</v>
      </c>
      <c r="L73" s="4"/>
      <c r="M73" s="4"/>
    </row>
    <row r="74" spans="7:13">
      <c r="G74" s="36">
        <v>44105</v>
      </c>
      <c r="H74" s="40">
        <v>2.3070312244897959</v>
      </c>
      <c r="I74" s="40">
        <v>2.0494467964314675</v>
      </c>
      <c r="J74" s="40">
        <v>2.308919581924378</v>
      </c>
      <c r="K74" s="160">
        <f t="shared" si="5"/>
        <v>2020</v>
      </c>
      <c r="L74" s="4"/>
      <c r="M74" s="4"/>
    </row>
    <row r="75" spans="7:13">
      <c r="G75" s="36">
        <v>44136</v>
      </c>
      <c r="H75" s="40">
        <v>2.4917251020408164</v>
      </c>
      <c r="I75" s="40">
        <v>2.3496292781832926</v>
      </c>
      <c r="J75" s="40">
        <v>2.4585250742903986</v>
      </c>
      <c r="K75" s="160">
        <f t="shared" si="5"/>
        <v>2020</v>
      </c>
      <c r="L75" s="4"/>
      <c r="M75" s="4"/>
    </row>
    <row r="76" spans="7:13">
      <c r="G76" s="36">
        <v>44166</v>
      </c>
      <c r="H76" s="40">
        <v>2.6998883673469387</v>
      </c>
      <c r="I76" s="40">
        <v>2.4841588807785886</v>
      </c>
      <c r="J76" s="40">
        <v>2.6701246234245311</v>
      </c>
      <c r="K76" s="160">
        <f t="shared" si="5"/>
        <v>2020</v>
      </c>
      <c r="L76" s="4"/>
      <c r="M76" s="4"/>
    </row>
    <row r="77" spans="7:13">
      <c r="G77" s="36">
        <v>44197</v>
      </c>
      <c r="H77" s="40">
        <v>2.815194489795918</v>
      </c>
      <c r="I77" s="40">
        <v>2.5669853203568529</v>
      </c>
      <c r="J77" s="40">
        <v>2.7859151757352185</v>
      </c>
      <c r="K77" s="160">
        <f t="shared" si="5"/>
        <v>2021</v>
      </c>
      <c r="L77" s="4"/>
      <c r="M77" s="4"/>
    </row>
    <row r="78" spans="7:13">
      <c r="G78" s="36">
        <v>44228</v>
      </c>
      <c r="H78" s="40">
        <v>2.8157046938775507</v>
      </c>
      <c r="I78" s="40">
        <v>2.5814824817518245</v>
      </c>
      <c r="J78" s="40">
        <v>2.8017979506096937</v>
      </c>
      <c r="K78" s="160">
        <f t="shared" si="5"/>
        <v>2021</v>
      </c>
      <c r="L78" s="4"/>
      <c r="M78" s="4"/>
    </row>
    <row r="79" spans="7:13">
      <c r="G79" s="36">
        <v>44256</v>
      </c>
      <c r="H79" s="40">
        <v>2.7340720408163266</v>
      </c>
      <c r="I79" s="40">
        <v>2.5105173560421732</v>
      </c>
      <c r="J79" s="40">
        <v>2.7172606004713598</v>
      </c>
      <c r="K79" s="160">
        <f t="shared" si="5"/>
        <v>2021</v>
      </c>
      <c r="L79" s="4"/>
      <c r="M79" s="4"/>
    </row>
    <row r="80" spans="7:13">
      <c r="G80" s="36">
        <v>44287</v>
      </c>
      <c r="H80" s="40">
        <v>2.2264189795918363</v>
      </c>
      <c r="I80" s="40">
        <v>2.0505619626926195</v>
      </c>
      <c r="J80" s="40">
        <v>2.2049130238753971</v>
      </c>
      <c r="K80" s="160">
        <f t="shared" si="5"/>
        <v>2021</v>
      </c>
      <c r="L80" s="4"/>
      <c r="M80" s="4"/>
    </row>
    <row r="81" spans="7:13">
      <c r="G81" s="36">
        <v>44317</v>
      </c>
      <c r="H81" s="40">
        <v>2.1279495918367348</v>
      </c>
      <c r="I81" s="40">
        <v>2.0173097323600975</v>
      </c>
      <c r="J81" s="40">
        <v>2.106029941592376</v>
      </c>
      <c r="K81" s="160">
        <f t="shared" si="5"/>
        <v>2021</v>
      </c>
      <c r="L81" s="4"/>
      <c r="M81" s="4"/>
    </row>
    <row r="82" spans="7:13">
      <c r="G82" s="36">
        <v>44348</v>
      </c>
      <c r="H82" s="40">
        <v>2.1651944897959181</v>
      </c>
      <c r="I82" s="40">
        <v>2.04924403892944</v>
      </c>
      <c r="J82" s="40">
        <v>2.1434313146838817</v>
      </c>
      <c r="K82" s="160">
        <f t="shared" si="5"/>
        <v>2021</v>
      </c>
      <c r="L82" s="4"/>
      <c r="M82" s="4"/>
    </row>
    <row r="83" spans="7:13">
      <c r="G83" s="36">
        <v>44378</v>
      </c>
      <c r="H83" s="40">
        <v>2.2350924489795916</v>
      </c>
      <c r="I83" s="40">
        <v>2.0882748580697483</v>
      </c>
      <c r="J83" s="40">
        <v>2.2136229326775281</v>
      </c>
      <c r="K83" s="160">
        <f t="shared" si="5"/>
        <v>2021</v>
      </c>
      <c r="L83" s="4"/>
      <c r="M83" s="4"/>
    </row>
    <row r="84" spans="7:13">
      <c r="G84" s="36">
        <v>44409</v>
      </c>
      <c r="H84" s="40">
        <v>2.2503985714285712</v>
      </c>
      <c r="I84" s="40">
        <v>2.1123016220600164</v>
      </c>
      <c r="J84" s="40">
        <v>2.2289933599754073</v>
      </c>
      <c r="K84" s="160">
        <f t="shared" si="5"/>
        <v>2021</v>
      </c>
      <c r="L84" s="4"/>
      <c r="M84" s="4"/>
    </row>
    <row r="85" spans="7:13">
      <c r="G85" s="36">
        <v>44440</v>
      </c>
      <c r="H85" s="40">
        <v>2.2631536734693878</v>
      </c>
      <c r="I85" s="40">
        <v>2.1351118410381185</v>
      </c>
      <c r="J85" s="40">
        <v>2.2418020493903064</v>
      </c>
      <c r="K85" s="160">
        <f t="shared" si="5"/>
        <v>2021</v>
      </c>
      <c r="L85" s="4"/>
      <c r="M85" s="4"/>
    </row>
    <row r="86" spans="7:13">
      <c r="G86" s="36">
        <v>44470</v>
      </c>
      <c r="H86" s="40">
        <v>2.3044802040816328</v>
      </c>
      <c r="I86" s="40">
        <v>2.1521434712084346</v>
      </c>
      <c r="J86" s="40">
        <v>2.2833022030945793</v>
      </c>
      <c r="K86" s="160">
        <f t="shared" si="5"/>
        <v>2021</v>
      </c>
      <c r="L86" s="4"/>
      <c r="M86" s="4"/>
    </row>
    <row r="87" spans="7:13">
      <c r="G87" s="36">
        <v>44501</v>
      </c>
      <c r="H87" s="40">
        <v>2.5095822448979588</v>
      </c>
      <c r="I87" s="40">
        <v>2.3851118410381185</v>
      </c>
      <c r="J87" s="40">
        <v>2.4636485500563583</v>
      </c>
      <c r="K87" s="160">
        <f t="shared" si="5"/>
        <v>2021</v>
      </c>
      <c r="L87" s="4"/>
      <c r="M87" s="4"/>
    </row>
    <row r="88" spans="7:13">
      <c r="G88" s="36">
        <v>44531</v>
      </c>
      <c r="H88" s="40">
        <v>2.7070312244897958</v>
      </c>
      <c r="I88" s="40">
        <v>2.5318068937550686</v>
      </c>
      <c r="J88" s="40">
        <v>2.6670505379649558</v>
      </c>
      <c r="K88" s="160">
        <f t="shared" si="5"/>
        <v>2021</v>
      </c>
      <c r="L88" s="4"/>
      <c r="M88" s="4"/>
    </row>
    <row r="89" spans="7:13">
      <c r="G89" s="36">
        <v>44562</v>
      </c>
      <c r="H89" s="40">
        <v>2.8182557142857143</v>
      </c>
      <c r="I89" s="40">
        <v>2.6118961070559608</v>
      </c>
      <c r="J89" s="40">
        <v>2.7761805717798955</v>
      </c>
      <c r="K89" s="160">
        <f t="shared" si="5"/>
        <v>2022</v>
      </c>
      <c r="L89" s="4"/>
      <c r="M89" s="4"/>
    </row>
    <row r="90" spans="7:13">
      <c r="G90" s="36">
        <v>44593</v>
      </c>
      <c r="H90" s="40">
        <v>2.8131536734693876</v>
      </c>
      <c r="I90" s="40">
        <v>2.6030761557177611</v>
      </c>
      <c r="J90" s="40">
        <v>2.7889892611947946</v>
      </c>
      <c r="K90" s="160">
        <f t="shared" si="5"/>
        <v>2022</v>
      </c>
      <c r="L90" s="4"/>
      <c r="M90" s="4"/>
    </row>
    <row r="91" spans="7:13">
      <c r="G91" s="36">
        <v>44621</v>
      </c>
      <c r="H91" s="40">
        <v>2.726929183673469</v>
      </c>
      <c r="I91" s="40">
        <v>2.5503592051905919</v>
      </c>
      <c r="J91" s="40">
        <v>2.6972790449841173</v>
      </c>
      <c r="K91" s="160">
        <f t="shared" si="5"/>
        <v>2022</v>
      </c>
      <c r="L91" s="4"/>
      <c r="M91" s="4"/>
    </row>
    <row r="92" spans="7:13">
      <c r="G92" s="36">
        <v>44652</v>
      </c>
      <c r="H92" s="40">
        <v>2.2958067346938775</v>
      </c>
      <c r="I92" s="40">
        <v>2.1371394160583939</v>
      </c>
      <c r="J92" s="40">
        <v>2.2848392458243674</v>
      </c>
      <c r="K92" s="160">
        <f t="shared" si="5"/>
        <v>2022</v>
      </c>
      <c r="L92" s="4"/>
      <c r="M92" s="4"/>
    </row>
    <row r="93" spans="7:13">
      <c r="G93" s="36">
        <v>44682</v>
      </c>
      <c r="H93" s="40">
        <v>2.1998883673469387</v>
      </c>
      <c r="I93" s="40">
        <v>2.1103754257907541</v>
      </c>
      <c r="J93" s="40">
        <v>2.1962031150732657</v>
      </c>
      <c r="K93" s="160">
        <f t="shared" si="5"/>
        <v>2022</v>
      </c>
      <c r="L93" s="4"/>
      <c r="M93" s="4"/>
    </row>
    <row r="94" spans="7:13">
      <c r="G94" s="36">
        <v>44713</v>
      </c>
      <c r="H94" s="40">
        <v>2.2305006122448976</v>
      </c>
      <c r="I94" s="40">
        <v>2.1369366585563663</v>
      </c>
      <c r="J94" s="40">
        <v>2.2192587560200838</v>
      </c>
      <c r="K94" s="160">
        <f t="shared" si="5"/>
        <v>2022</v>
      </c>
      <c r="L94" s="4"/>
      <c r="M94" s="4"/>
    </row>
    <row r="95" spans="7:13">
      <c r="G95" s="36">
        <v>44743</v>
      </c>
      <c r="H95" s="40">
        <v>2.2937659183673471</v>
      </c>
      <c r="I95" s="40">
        <v>2.1833681265206808</v>
      </c>
      <c r="J95" s="40">
        <v>2.2904750691669227</v>
      </c>
      <c r="K95" s="160">
        <f t="shared" si="5"/>
        <v>2022</v>
      </c>
      <c r="L95" s="4"/>
      <c r="M95" s="4"/>
    </row>
    <row r="96" spans="7:13">
      <c r="G96" s="36">
        <v>44774</v>
      </c>
      <c r="H96" s="40">
        <v>2.3141740816326526</v>
      </c>
      <c r="I96" s="40">
        <v>2.2087128142741279</v>
      </c>
      <c r="J96" s="40">
        <v>2.3109689722307616</v>
      </c>
      <c r="K96" s="160">
        <f t="shared" si="5"/>
        <v>2022</v>
      </c>
      <c r="L96" s="4"/>
      <c r="M96" s="4"/>
    </row>
    <row r="97" spans="7:13">
      <c r="G97" s="36">
        <v>44805</v>
      </c>
      <c r="H97" s="40">
        <v>2.3192761224489797</v>
      </c>
      <c r="I97" s="40">
        <v>2.2239196269261958</v>
      </c>
      <c r="J97" s="40">
        <v>2.3084072343477815</v>
      </c>
      <c r="K97" s="160">
        <f t="shared" si="5"/>
        <v>2022</v>
      </c>
      <c r="L97" s="4"/>
      <c r="M97" s="4"/>
    </row>
    <row r="98" spans="7:13">
      <c r="G98" s="36">
        <v>44835</v>
      </c>
      <c r="H98" s="40">
        <v>2.3662148979591833</v>
      </c>
      <c r="I98" s="40">
        <v>2.2489601784266013</v>
      </c>
      <c r="J98" s="40">
        <v>2.3632284250435496</v>
      </c>
      <c r="K98" s="160">
        <f t="shared" si="5"/>
        <v>2022</v>
      </c>
      <c r="L98" s="4"/>
      <c r="M98" s="4"/>
    </row>
    <row r="99" spans="7:13">
      <c r="G99" s="36">
        <v>44866</v>
      </c>
      <c r="H99" s="40">
        <v>2.5901944897959184</v>
      </c>
      <c r="I99" s="40">
        <v>2.4702699918896998</v>
      </c>
      <c r="J99" s="40">
        <v>2.5471612050415002</v>
      </c>
      <c r="K99" s="160">
        <f t="shared" si="5"/>
        <v>2022</v>
      </c>
      <c r="L99" s="4"/>
      <c r="M99" s="4"/>
    </row>
    <row r="100" spans="7:13">
      <c r="G100" s="36">
        <v>44896</v>
      </c>
      <c r="H100" s="40">
        <v>2.7743781632653057</v>
      </c>
      <c r="I100" s="40">
        <v>2.6203105433901048</v>
      </c>
      <c r="J100" s="40">
        <v>2.7372421559586022</v>
      </c>
      <c r="K100" s="160">
        <f t="shared" si="5"/>
        <v>2022</v>
      </c>
      <c r="L100" s="4"/>
      <c r="M100" s="4"/>
    </row>
    <row r="101" spans="7:13">
      <c r="G101" s="36">
        <v>44927</v>
      </c>
      <c r="H101" s="40">
        <v>2.8764189795918367</v>
      </c>
      <c r="I101" s="40">
        <v>2.7279747769667475</v>
      </c>
      <c r="J101" s="40">
        <v>2.8371499333948154</v>
      </c>
      <c r="K101" s="160">
        <f t="shared" si="5"/>
        <v>2023</v>
      </c>
      <c r="L101" s="4"/>
      <c r="M101" s="4"/>
    </row>
    <row r="102" spans="7:13">
      <c r="G102" s="36">
        <v>44958</v>
      </c>
      <c r="H102" s="40">
        <v>2.8764189795918367</v>
      </c>
      <c r="I102" s="40">
        <v>2.7051645579886454</v>
      </c>
      <c r="J102" s="40">
        <v>2.8525203606926941</v>
      </c>
      <c r="K102" s="160">
        <f t="shared" si="5"/>
        <v>2023</v>
      </c>
      <c r="L102" s="4"/>
      <c r="M102" s="4"/>
    </row>
    <row r="103" spans="7:13">
      <c r="G103" s="36">
        <v>44986</v>
      </c>
      <c r="H103" s="40">
        <v>2.7927455102040817</v>
      </c>
      <c r="I103" s="40">
        <v>2.6676544201135437</v>
      </c>
      <c r="J103" s="40">
        <v>2.7659336202479761</v>
      </c>
      <c r="K103" s="160">
        <f t="shared" si="5"/>
        <v>2023</v>
      </c>
      <c r="L103" s="4"/>
      <c r="M103" s="4"/>
    </row>
    <row r="104" spans="7:13">
      <c r="G104" s="36">
        <v>45017</v>
      </c>
      <c r="H104" s="40">
        <v>2.3238679591836733</v>
      </c>
      <c r="I104" s="40">
        <v>2.2334492295214923</v>
      </c>
      <c r="J104" s="40">
        <v>2.3514444307818425</v>
      </c>
      <c r="K104" s="160">
        <f t="shared" si="5"/>
        <v>2023</v>
      </c>
      <c r="L104" s="4"/>
      <c r="M104" s="4"/>
    </row>
    <row r="105" spans="7:13">
      <c r="G105" s="36">
        <v>45047</v>
      </c>
      <c r="H105" s="40">
        <v>2.2320312244897957</v>
      </c>
      <c r="I105" s="40">
        <v>2.2030356042173556</v>
      </c>
      <c r="J105" s="40">
        <v>2.2643453427605285</v>
      </c>
      <c r="K105" s="160">
        <f t="shared" si="5"/>
        <v>2023</v>
      </c>
      <c r="L105" s="4"/>
      <c r="M105" s="4"/>
    </row>
    <row r="106" spans="7:13">
      <c r="G106" s="36">
        <v>45078</v>
      </c>
      <c r="H106" s="40">
        <v>2.2677455102040818</v>
      </c>
      <c r="I106" s="40">
        <v>2.2322326845093263</v>
      </c>
      <c r="J106" s="40">
        <v>2.2950861973562868</v>
      </c>
      <c r="K106" s="160">
        <f t="shared" si="5"/>
        <v>2023</v>
      </c>
      <c r="L106" s="4"/>
      <c r="M106" s="4"/>
    </row>
    <row r="107" spans="7:13">
      <c r="G107" s="36">
        <v>45108</v>
      </c>
      <c r="H107" s="40">
        <v>2.3029495918367346</v>
      </c>
      <c r="I107" s="40">
        <v>2.2760283049472827</v>
      </c>
      <c r="J107" s="40">
        <v>2.3355616559073678</v>
      </c>
      <c r="K107" s="160">
        <f t="shared" si="5"/>
        <v>2023</v>
      </c>
      <c r="L107" s="4"/>
      <c r="M107" s="4"/>
    </row>
    <row r="108" spans="7:13">
      <c r="G108" s="36">
        <v>45139</v>
      </c>
      <c r="H108" s="40">
        <v>2.3264189795918364</v>
      </c>
      <c r="I108" s="40">
        <v>2.3045157339821571</v>
      </c>
      <c r="J108" s="40">
        <v>2.3591296444307819</v>
      </c>
      <c r="K108" s="160">
        <f t="shared" si="5"/>
        <v>2023</v>
      </c>
      <c r="L108" s="4"/>
      <c r="M108" s="4"/>
    </row>
    <row r="109" spans="7:13">
      <c r="G109" s="36">
        <v>45170</v>
      </c>
      <c r="H109" s="40">
        <v>2.3396842857142857</v>
      </c>
      <c r="I109" s="40">
        <v>2.3251969991889698</v>
      </c>
      <c r="J109" s="40">
        <v>2.3673272056563173</v>
      </c>
      <c r="K109" s="160">
        <f t="shared" si="5"/>
        <v>2023</v>
      </c>
      <c r="L109" s="4"/>
      <c r="M109" s="4"/>
    </row>
    <row r="110" spans="7:13">
      <c r="G110" s="36">
        <v>45200</v>
      </c>
      <c r="H110" s="40">
        <v>2.3937659183673468</v>
      </c>
      <c r="I110" s="40">
        <v>2.3498320356853202</v>
      </c>
      <c r="J110" s="40">
        <v>2.4267595245414491</v>
      </c>
      <c r="K110" s="160">
        <f t="shared" si="5"/>
        <v>2023</v>
      </c>
      <c r="L110" s="4"/>
      <c r="M110" s="4"/>
    </row>
    <row r="111" spans="7:13">
      <c r="G111" s="36">
        <v>45231</v>
      </c>
      <c r="H111" s="40">
        <v>2.6585618367346937</v>
      </c>
      <c r="I111" s="40">
        <v>2.5115311435523111</v>
      </c>
      <c r="J111" s="40">
        <v>2.6721740137309151</v>
      </c>
      <c r="K111" s="160">
        <f t="shared" si="5"/>
        <v>2023</v>
      </c>
      <c r="L111" s="4"/>
      <c r="M111" s="4"/>
    </row>
    <row r="112" spans="7:13">
      <c r="G112" s="36">
        <v>45261</v>
      </c>
      <c r="H112" s="40">
        <v>2.8401944897959184</v>
      </c>
      <c r="I112" s="40">
        <v>2.6615716950527166</v>
      </c>
      <c r="J112" s="40">
        <v>2.8571314888820574</v>
      </c>
      <c r="K112" s="160">
        <f t="shared" si="5"/>
        <v>2023</v>
      </c>
      <c r="L112" s="4"/>
      <c r="M112" s="4"/>
    </row>
    <row r="113" spans="7:13">
      <c r="G113" s="36">
        <v>45292</v>
      </c>
      <c r="H113" s="40">
        <v>2.8494802040816327</v>
      </c>
      <c r="I113" s="40">
        <v>2.7938709651257096</v>
      </c>
      <c r="J113" s="40">
        <v>2.8832612152884516</v>
      </c>
      <c r="K113" s="160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3.5318271428571428</v>
      </c>
      <c r="I114" s="40">
        <v>3.4538466342254659</v>
      </c>
      <c r="J114" s="40">
        <v>3.5106820575878674</v>
      </c>
      <c r="K114" s="160">
        <f t="shared" si="6"/>
        <v>2024</v>
      </c>
      <c r="L114" s="4"/>
      <c r="M114" s="4"/>
    </row>
    <row r="115" spans="7:13">
      <c r="G115" s="36">
        <v>45352</v>
      </c>
      <c r="H115" s="40">
        <v>3.3849904081632651</v>
      </c>
      <c r="I115" s="40">
        <v>3.3307728304947282</v>
      </c>
      <c r="J115" s="40">
        <v>3.3606666871605699</v>
      </c>
      <c r="K115" s="160">
        <f t="shared" si="6"/>
        <v>2024</v>
      </c>
      <c r="L115" s="4"/>
      <c r="M115" s="4"/>
    </row>
    <row r="116" spans="7:13">
      <c r="G116" s="36">
        <v>45383</v>
      </c>
      <c r="H116" s="40">
        <v>2.9931536734693873</v>
      </c>
      <c r="I116" s="40">
        <v>2.9572935117599348</v>
      </c>
      <c r="J116" s="40">
        <v>3.0235419817604261</v>
      </c>
      <c r="K116" s="160">
        <f t="shared" si="6"/>
        <v>2024</v>
      </c>
      <c r="L116" s="4"/>
      <c r="M116" s="4"/>
    </row>
    <row r="117" spans="7:13">
      <c r="G117" s="36">
        <v>45413</v>
      </c>
      <c r="H117" s="40">
        <v>2.9275414285714283</v>
      </c>
      <c r="I117" s="40">
        <v>2.9225206001622057</v>
      </c>
      <c r="J117" s="40">
        <v>2.9627775591761449</v>
      </c>
      <c r="K117" s="160">
        <f t="shared" si="6"/>
        <v>2024</v>
      </c>
      <c r="L117" s="4"/>
      <c r="M117" s="4"/>
    </row>
    <row r="118" spans="7:13">
      <c r="G118" s="36">
        <v>45444</v>
      </c>
      <c r="H118" s="40">
        <v>2.9519291836734691</v>
      </c>
      <c r="I118" s="40">
        <v>2.9371191403081909</v>
      </c>
      <c r="J118" s="40">
        <v>2.9821442975714723</v>
      </c>
      <c r="K118" s="160">
        <f t="shared" si="6"/>
        <v>2024</v>
      </c>
      <c r="L118" s="4"/>
      <c r="M118" s="4"/>
    </row>
    <row r="119" spans="7:13">
      <c r="G119" s="36">
        <v>45474</v>
      </c>
      <c r="H119" s="40">
        <v>3.0285618367346938</v>
      </c>
      <c r="I119" s="40">
        <v>2.9720948094079476</v>
      </c>
      <c r="J119" s="40">
        <v>3.0642223793421457</v>
      </c>
      <c r="K119" s="160">
        <f t="shared" si="6"/>
        <v>2024</v>
      </c>
      <c r="L119" s="4"/>
      <c r="M119" s="4"/>
    </row>
    <row r="120" spans="7:13">
      <c r="G120" s="36">
        <v>45505</v>
      </c>
      <c r="H120" s="40">
        <v>3.059990408163265</v>
      </c>
      <c r="I120" s="40">
        <v>2.986287834549878</v>
      </c>
      <c r="J120" s="40">
        <v>3.095782990060457</v>
      </c>
      <c r="K120" s="160">
        <f t="shared" si="6"/>
        <v>2024</v>
      </c>
      <c r="L120" s="4"/>
      <c r="M120" s="4"/>
    </row>
    <row r="121" spans="7:13">
      <c r="G121" s="36">
        <v>45536</v>
      </c>
      <c r="H121" s="40">
        <v>3.0731536734693878</v>
      </c>
      <c r="I121" s="40">
        <v>3.0292724249797236</v>
      </c>
      <c r="J121" s="40">
        <v>3.1038780817706733</v>
      </c>
      <c r="K121" s="160">
        <f t="shared" si="6"/>
        <v>2024</v>
      </c>
      <c r="L121" s="4"/>
      <c r="M121" s="4"/>
    </row>
    <row r="122" spans="7:13">
      <c r="G122" s="36">
        <v>45566</v>
      </c>
      <c r="H122" s="40">
        <v>3.1001944897959182</v>
      </c>
      <c r="I122" s="40">
        <v>3.0415392538523922</v>
      </c>
      <c r="J122" s="40">
        <v>3.1361559790962188</v>
      </c>
      <c r="K122" s="160">
        <f t="shared" si="6"/>
        <v>2024</v>
      </c>
      <c r="L122" s="4"/>
      <c r="M122" s="4"/>
    </row>
    <row r="123" spans="7:13">
      <c r="G123" s="36">
        <v>45597</v>
      </c>
      <c r="H123" s="40">
        <v>3.2982557142857143</v>
      </c>
      <c r="I123" s="40">
        <v>3.2332464720194642</v>
      </c>
      <c r="J123" s="40">
        <v>3.3145554052669333</v>
      </c>
      <c r="K123" s="160">
        <f t="shared" si="6"/>
        <v>2024</v>
      </c>
      <c r="L123" s="4"/>
      <c r="M123" s="4"/>
    </row>
    <row r="124" spans="7:13">
      <c r="G124" s="36">
        <v>45627</v>
      </c>
      <c r="H124" s="40">
        <v>3.4809087755102039</v>
      </c>
      <c r="I124" s="40">
        <v>3.399507623682076</v>
      </c>
      <c r="J124" s="40">
        <v>3.5005375755712675</v>
      </c>
      <c r="K124" s="160">
        <f t="shared" si="6"/>
        <v>2024</v>
      </c>
      <c r="L124" s="4"/>
      <c r="M124" s="4"/>
    </row>
    <row r="125" spans="7:13">
      <c r="G125" s="36">
        <v>45658</v>
      </c>
      <c r="H125" s="40">
        <v>3.4928475510204078</v>
      </c>
      <c r="I125" s="40">
        <v>3.4728044606650443</v>
      </c>
      <c r="J125" s="40">
        <v>3.5292290398606414</v>
      </c>
      <c r="K125" s="160">
        <f t="shared" si="6"/>
        <v>2025</v>
      </c>
      <c r="L125" s="4"/>
      <c r="M125" s="4"/>
    </row>
    <row r="126" spans="7:13">
      <c r="G126" s="36">
        <v>45689</v>
      </c>
      <c r="H126" s="40">
        <v>4.1871332653061222</v>
      </c>
      <c r="I126" s="40">
        <v>4.2025287104622864</v>
      </c>
      <c r="J126" s="40">
        <v>4.1687412849677221</v>
      </c>
      <c r="K126" s="160">
        <f t="shared" si="6"/>
        <v>2025</v>
      </c>
      <c r="L126" s="4"/>
      <c r="M126" s="4"/>
    </row>
    <row r="127" spans="7:13">
      <c r="G127" s="36">
        <v>45717</v>
      </c>
      <c r="H127" s="40">
        <v>3.977235306122449</v>
      </c>
      <c r="I127" s="40">
        <v>3.9939926196269258</v>
      </c>
      <c r="J127" s="40">
        <v>3.9553997540731634</v>
      </c>
      <c r="K127" s="160">
        <f t="shared" si="6"/>
        <v>2025</v>
      </c>
      <c r="L127" s="4"/>
      <c r="M127" s="4"/>
    </row>
    <row r="128" spans="7:13">
      <c r="G128" s="36">
        <v>45748</v>
      </c>
      <c r="H128" s="40">
        <v>3.6623373469387754</v>
      </c>
      <c r="I128" s="40">
        <v>3.6811377939983778</v>
      </c>
      <c r="J128" s="40">
        <v>3.695537063223691</v>
      </c>
      <c r="K128" s="160">
        <f t="shared" si="6"/>
        <v>2025</v>
      </c>
      <c r="L128" s="4"/>
      <c r="M128" s="4"/>
    </row>
    <row r="129" spans="7:13">
      <c r="G129" s="36">
        <v>45778</v>
      </c>
      <c r="H129" s="40">
        <v>3.6229495918367349</v>
      </c>
      <c r="I129" s="40">
        <v>3.6420055961070554</v>
      </c>
      <c r="J129" s="40">
        <v>3.6611073060764423</v>
      </c>
      <c r="K129" s="160">
        <f t="shared" si="6"/>
        <v>2025</v>
      </c>
      <c r="L129" s="4"/>
      <c r="M129" s="4"/>
    </row>
    <row r="130" spans="7:13">
      <c r="G130" s="36">
        <v>45809</v>
      </c>
      <c r="H130" s="40">
        <v>3.6361128571428569</v>
      </c>
      <c r="I130" s="40">
        <v>3.6420055961070554</v>
      </c>
      <c r="J130" s="40">
        <v>3.6692023977866586</v>
      </c>
      <c r="K130" s="160">
        <f t="shared" si="6"/>
        <v>2025</v>
      </c>
      <c r="L130" s="4"/>
      <c r="M130" s="4"/>
    </row>
    <row r="131" spans="7:13">
      <c r="G131" s="36">
        <v>45839</v>
      </c>
      <c r="H131" s="40">
        <v>3.7541740816326525</v>
      </c>
      <c r="I131" s="40">
        <v>3.6680599351175989</v>
      </c>
      <c r="J131" s="40">
        <v>3.7928831027769241</v>
      </c>
      <c r="K131" s="160">
        <f t="shared" si="6"/>
        <v>2025</v>
      </c>
      <c r="L131" s="4"/>
      <c r="M131" s="4"/>
    </row>
    <row r="132" spans="7:13">
      <c r="G132" s="36">
        <v>45870</v>
      </c>
      <c r="H132" s="40">
        <v>3.7935618367346939</v>
      </c>
      <c r="I132" s="40">
        <v>3.6680599351175989</v>
      </c>
      <c r="J132" s="40">
        <v>3.8324363356901321</v>
      </c>
      <c r="K132" s="160">
        <f t="shared" si="6"/>
        <v>2025</v>
      </c>
      <c r="L132" s="4"/>
      <c r="M132" s="4"/>
    </row>
    <row r="133" spans="7:13">
      <c r="G133" s="36">
        <v>45901</v>
      </c>
      <c r="H133" s="40">
        <v>3.8066230612244896</v>
      </c>
      <c r="I133" s="40">
        <v>3.7332464720194647</v>
      </c>
      <c r="J133" s="40">
        <v>3.8404289578850292</v>
      </c>
      <c r="K133" s="160">
        <f t="shared" si="6"/>
        <v>2025</v>
      </c>
      <c r="L133" s="4"/>
      <c r="M133" s="4"/>
    </row>
    <row r="134" spans="7:13">
      <c r="G134" s="36">
        <v>45931</v>
      </c>
      <c r="H134" s="40">
        <v>3.8066230612244896</v>
      </c>
      <c r="I134" s="40">
        <v>3.7332464720194647</v>
      </c>
      <c r="J134" s="40">
        <v>3.845552433650989</v>
      </c>
      <c r="K134" s="160">
        <f t="shared" si="6"/>
        <v>2025</v>
      </c>
      <c r="L134" s="4"/>
      <c r="M134" s="4"/>
    </row>
    <row r="135" spans="7:13">
      <c r="G135" s="36">
        <v>45962</v>
      </c>
      <c r="H135" s="40">
        <v>3.9378475510204081</v>
      </c>
      <c r="I135" s="40">
        <v>3.9548604217356038</v>
      </c>
      <c r="J135" s="40">
        <v>3.9568343272876318</v>
      </c>
      <c r="K135" s="160">
        <f t="shared" si="6"/>
        <v>2025</v>
      </c>
      <c r="L135" s="4"/>
      <c r="M135" s="4"/>
    </row>
    <row r="136" spans="7:13">
      <c r="G136" s="36">
        <v>45992</v>
      </c>
      <c r="H136" s="40">
        <v>4.1215210204081627</v>
      </c>
      <c r="I136" s="40">
        <v>4.1373421735604214</v>
      </c>
      <c r="J136" s="40">
        <v>4.1438411927451586</v>
      </c>
      <c r="K136" s="160">
        <f t="shared" si="6"/>
        <v>2025</v>
      </c>
      <c r="L136" s="4"/>
      <c r="M136" s="4"/>
    </row>
    <row r="137" spans="7:13">
      <c r="G137" s="36">
        <v>46023</v>
      </c>
      <c r="H137" s="40">
        <v>4.1361128571428569</v>
      </c>
      <c r="I137" s="40">
        <v>4.151839334955393</v>
      </c>
      <c r="J137" s="40">
        <v>4.1751968644328317</v>
      </c>
      <c r="K137" s="160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4.1494802040816321</v>
      </c>
      <c r="I138" s="40">
        <v>4.1651199513381991</v>
      </c>
      <c r="J138" s="40">
        <v>4.1309300338149404</v>
      </c>
      <c r="K138" s="160">
        <f t="shared" si="7"/>
        <v>2026</v>
      </c>
      <c r="L138" s="4"/>
      <c r="M138" s="4"/>
    </row>
    <row r="139" spans="7:13">
      <c r="G139" s="36">
        <v>46082</v>
      </c>
      <c r="H139" s="40">
        <v>3.9481536734693874</v>
      </c>
      <c r="I139" s="40">
        <v>3.9650996755879966</v>
      </c>
      <c r="J139" s="40">
        <v>3.9261959422071935</v>
      </c>
      <c r="K139" s="160">
        <f t="shared" si="7"/>
        <v>2026</v>
      </c>
      <c r="L139" s="4"/>
      <c r="M139" s="4"/>
    </row>
    <row r="140" spans="7:13">
      <c r="G140" s="36">
        <v>46113</v>
      </c>
      <c r="H140" s="40">
        <v>3.6796842857142855</v>
      </c>
      <c r="I140" s="40">
        <v>3.6717095701540954</v>
      </c>
      <c r="J140" s="40">
        <v>3.7129568808279538</v>
      </c>
      <c r="K140" s="160">
        <f t="shared" si="7"/>
        <v>2026</v>
      </c>
      <c r="L140" s="4"/>
      <c r="M140" s="4"/>
    </row>
    <row r="141" spans="7:13">
      <c r="G141" s="36">
        <v>46143</v>
      </c>
      <c r="H141" s="40">
        <v>3.6394802040816328</v>
      </c>
      <c r="I141" s="40">
        <v>3.6317663422546631</v>
      </c>
      <c r="J141" s="40">
        <v>3.6777073675581518</v>
      </c>
      <c r="K141" s="160">
        <f t="shared" si="7"/>
        <v>2026</v>
      </c>
      <c r="L141" s="4"/>
      <c r="M141" s="4"/>
    </row>
    <row r="142" spans="7:13">
      <c r="G142" s="36">
        <v>46174</v>
      </c>
      <c r="H142" s="40">
        <v>3.6663169387755103</v>
      </c>
      <c r="I142" s="40">
        <v>3.6584289537712893</v>
      </c>
      <c r="J142" s="40">
        <v>3.6995333743211396</v>
      </c>
      <c r="K142" s="160">
        <f t="shared" si="7"/>
        <v>2026</v>
      </c>
      <c r="L142" s="4"/>
      <c r="M142" s="4"/>
    </row>
    <row r="143" spans="7:13">
      <c r="G143" s="36">
        <v>46204</v>
      </c>
      <c r="H143" s="40">
        <v>3.7871332653061223</v>
      </c>
      <c r="I143" s="40">
        <v>3.6717095701540954</v>
      </c>
      <c r="J143" s="40">
        <v>3.825980756225023</v>
      </c>
      <c r="K143" s="160">
        <f t="shared" si="7"/>
        <v>2026</v>
      </c>
      <c r="L143" s="4"/>
      <c r="M143" s="4"/>
    </row>
    <row r="144" spans="7:13">
      <c r="G144" s="36">
        <v>46235</v>
      </c>
      <c r="H144" s="40">
        <v>3.8139699999999999</v>
      </c>
      <c r="I144" s="40">
        <v>3.685091565287915</v>
      </c>
      <c r="J144" s="40">
        <v>3.8529302387539706</v>
      </c>
      <c r="K144" s="160">
        <f t="shared" si="7"/>
        <v>2026</v>
      </c>
      <c r="L144" s="4"/>
      <c r="M144" s="4"/>
    </row>
    <row r="145" spans="7:13">
      <c r="G145" s="36">
        <v>46266</v>
      </c>
      <c r="H145" s="40">
        <v>3.8005006122448979</v>
      </c>
      <c r="I145" s="40">
        <v>3.7117541768045412</v>
      </c>
      <c r="J145" s="40">
        <v>3.8342807869658779</v>
      </c>
      <c r="K145" s="160">
        <f t="shared" si="7"/>
        <v>2026</v>
      </c>
      <c r="L145" s="4"/>
      <c r="M145" s="4"/>
    </row>
    <row r="146" spans="7:13">
      <c r="G146" s="36">
        <v>46296</v>
      </c>
      <c r="H146" s="40">
        <v>3.8005006122448979</v>
      </c>
      <c r="I146" s="40">
        <v>3.7117541768045412</v>
      </c>
      <c r="J146" s="40">
        <v>3.8394042627318377</v>
      </c>
      <c r="K146" s="160">
        <f t="shared" si="7"/>
        <v>2026</v>
      </c>
      <c r="L146" s="4"/>
      <c r="M146" s="4"/>
    </row>
    <row r="147" spans="7:13">
      <c r="G147" s="36">
        <v>46327</v>
      </c>
      <c r="H147" s="40">
        <v>3.9481536734693874</v>
      </c>
      <c r="I147" s="40">
        <v>3.9650996755879966</v>
      </c>
      <c r="J147" s="40">
        <v>3.9671837483348704</v>
      </c>
      <c r="K147" s="160">
        <f t="shared" si="7"/>
        <v>2026</v>
      </c>
      <c r="L147" s="4"/>
      <c r="M147" s="4"/>
    </row>
    <row r="148" spans="7:13">
      <c r="G148" s="36">
        <v>46357</v>
      </c>
      <c r="H148" s="40">
        <v>4.1494802040816321</v>
      </c>
      <c r="I148" s="40">
        <v>4.1785019464720188</v>
      </c>
      <c r="J148" s="40">
        <v>4.1719178399426164</v>
      </c>
      <c r="K148" s="160">
        <f t="shared" si="7"/>
        <v>2026</v>
      </c>
      <c r="L148" s="4"/>
      <c r="M148" s="4"/>
    </row>
    <row r="149" spans="7:13">
      <c r="G149" s="36">
        <v>46388</v>
      </c>
      <c r="H149" s="40">
        <v>4.1765210204081633</v>
      </c>
      <c r="I149" s="40">
        <v>4.1919853203568529</v>
      </c>
      <c r="J149" s="40">
        <v>4.2158772620145513</v>
      </c>
      <c r="K149" s="160">
        <f t="shared" si="6"/>
        <v>2027</v>
      </c>
      <c r="L149" s="4"/>
      <c r="M149" s="4"/>
    </row>
    <row r="150" spans="7:13">
      <c r="G150" s="36">
        <v>46419</v>
      </c>
      <c r="H150" s="40">
        <v>4.1765210204081633</v>
      </c>
      <c r="I150" s="40">
        <v>4.2056714517437142</v>
      </c>
      <c r="J150" s="40">
        <v>4.1580844553745262</v>
      </c>
      <c r="K150" s="160">
        <f t="shared" si="6"/>
        <v>2027</v>
      </c>
      <c r="L150" s="4"/>
      <c r="M150" s="4"/>
    </row>
    <row r="151" spans="7:13">
      <c r="G151" s="36">
        <v>46447</v>
      </c>
      <c r="H151" s="40">
        <v>4.0118271428571433</v>
      </c>
      <c r="I151" s="40">
        <v>4.0283600162206001</v>
      </c>
      <c r="J151" s="40">
        <v>3.9901369197663699</v>
      </c>
      <c r="K151" s="160">
        <f t="shared" si="6"/>
        <v>2027</v>
      </c>
      <c r="L151" s="4"/>
      <c r="M151" s="4"/>
    </row>
    <row r="152" spans="7:13">
      <c r="G152" s="36">
        <v>46478</v>
      </c>
      <c r="H152" s="40">
        <v>3.750908775510204</v>
      </c>
      <c r="I152" s="40">
        <v>3.7418636658556363</v>
      </c>
      <c r="J152" s="40">
        <v>3.7844806025207505</v>
      </c>
      <c r="K152" s="160">
        <f t="shared" si="6"/>
        <v>2027</v>
      </c>
      <c r="L152" s="4"/>
      <c r="M152" s="4"/>
    </row>
    <row r="153" spans="7:13">
      <c r="G153" s="36">
        <v>46508</v>
      </c>
      <c r="H153" s="40">
        <v>3.7234597959183668</v>
      </c>
      <c r="I153" s="40">
        <v>3.7281775344687751</v>
      </c>
      <c r="J153" s="40">
        <v>3.762039778665847</v>
      </c>
      <c r="K153" s="160">
        <f t="shared" si="6"/>
        <v>2027</v>
      </c>
      <c r="L153" s="4"/>
      <c r="M153" s="4"/>
    </row>
    <row r="154" spans="7:13">
      <c r="G154" s="36">
        <v>46539</v>
      </c>
      <c r="H154" s="40">
        <v>3.7371332653061224</v>
      </c>
      <c r="I154" s="40">
        <v>3.7418636658556363</v>
      </c>
      <c r="J154" s="40">
        <v>3.7706472179526593</v>
      </c>
      <c r="K154" s="160">
        <f t="shared" si="6"/>
        <v>2027</v>
      </c>
      <c r="L154" s="4"/>
      <c r="M154" s="4"/>
    </row>
    <row r="155" spans="7:13">
      <c r="G155" s="36">
        <v>46569</v>
      </c>
      <c r="H155" s="40">
        <v>3.9431536734693875</v>
      </c>
      <c r="I155" s="40">
        <v>3.8236763179237632</v>
      </c>
      <c r="J155" s="40">
        <v>3.9826566451480687</v>
      </c>
      <c r="K155" s="160">
        <f t="shared" si="6"/>
        <v>2027</v>
      </c>
      <c r="L155" s="4"/>
      <c r="M155" s="4"/>
    </row>
    <row r="156" spans="7:13">
      <c r="G156" s="36">
        <v>46600</v>
      </c>
      <c r="H156" s="40">
        <v>3.9568271428571431</v>
      </c>
      <c r="I156" s="40">
        <v>3.8236763179237632</v>
      </c>
      <c r="J156" s="40">
        <v>3.9963875602008403</v>
      </c>
      <c r="K156" s="160">
        <f t="shared" si="6"/>
        <v>2027</v>
      </c>
      <c r="L156" s="4"/>
      <c r="M156" s="4"/>
    </row>
    <row r="157" spans="7:13">
      <c r="G157" s="36">
        <v>46631</v>
      </c>
      <c r="H157" s="40">
        <v>3.9842761224489793</v>
      </c>
      <c r="I157" s="40">
        <v>3.9054889699918891</v>
      </c>
      <c r="J157" s="40">
        <v>4.0188283840557437</v>
      </c>
      <c r="K157" s="160">
        <f t="shared" si="6"/>
        <v>2027</v>
      </c>
      <c r="L157" s="4"/>
      <c r="M157" s="4"/>
    </row>
    <row r="158" spans="7:13">
      <c r="G158" s="36">
        <v>46661</v>
      </c>
      <c r="H158" s="40">
        <v>4.0118271428571433</v>
      </c>
      <c r="I158" s="40">
        <v>3.9464459854014593</v>
      </c>
      <c r="J158" s="40">
        <v>4.0516186289578853</v>
      </c>
      <c r="K158" s="160">
        <f t="shared" si="6"/>
        <v>2027</v>
      </c>
      <c r="L158" s="4"/>
      <c r="M158" s="4"/>
    </row>
    <row r="159" spans="7:13">
      <c r="G159" s="36">
        <v>46692</v>
      </c>
      <c r="H159" s="40">
        <v>4.2589699999999997</v>
      </c>
      <c r="I159" s="40">
        <v>4.2738993511759933</v>
      </c>
      <c r="J159" s="40">
        <v>4.2793058919971303</v>
      </c>
      <c r="K159" s="160">
        <f t="shared" si="6"/>
        <v>2027</v>
      </c>
      <c r="L159" s="4"/>
      <c r="M159" s="4"/>
    </row>
    <row r="160" spans="7:13">
      <c r="G160" s="36">
        <v>46722</v>
      </c>
      <c r="H160" s="40">
        <v>4.4511128571428573</v>
      </c>
      <c r="I160" s="40">
        <v>4.4921678021086775</v>
      </c>
      <c r="J160" s="40">
        <v>4.4748177272261502</v>
      </c>
      <c r="K160" s="160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4.5397863265306126</v>
      </c>
      <c r="I161" s="40">
        <v>4.5528936739659365</v>
      </c>
      <c r="J161" s="40">
        <v>4.5805662670355574</v>
      </c>
      <c r="K161" s="160">
        <f t="shared" si="8"/>
        <v>2028</v>
      </c>
      <c r="L161" s="4"/>
      <c r="M161" s="4"/>
    </row>
    <row r="162" spans="7:13">
      <c r="G162" s="36">
        <v>46784</v>
      </c>
      <c r="H162" s="40">
        <v>4.4976434693877554</v>
      </c>
      <c r="I162" s="40">
        <v>4.5110242497972424</v>
      </c>
      <c r="J162" s="40">
        <v>4.4805560200840251</v>
      </c>
      <c r="K162" s="160">
        <f t="shared" si="8"/>
        <v>2028</v>
      </c>
      <c r="L162" s="4"/>
      <c r="M162" s="4"/>
    </row>
    <row r="163" spans="7:13">
      <c r="G163" s="36">
        <v>46813</v>
      </c>
      <c r="H163" s="40">
        <v>4.3149904081632657</v>
      </c>
      <c r="I163" s="40">
        <v>4.3295562854825622</v>
      </c>
      <c r="J163" s="40">
        <v>4.2945738497796908</v>
      </c>
      <c r="K163" s="160">
        <f t="shared" si="8"/>
        <v>2028</v>
      </c>
      <c r="L163" s="4"/>
      <c r="M163" s="4"/>
    </row>
    <row r="164" spans="7:13">
      <c r="G164" s="36">
        <v>46844</v>
      </c>
      <c r="H164" s="40">
        <v>3.9638679591836734</v>
      </c>
      <c r="I164" s="40">
        <v>3.9527314679643144</v>
      </c>
      <c r="J164" s="40">
        <v>3.9983344809919052</v>
      </c>
      <c r="K164" s="160">
        <f t="shared" si="8"/>
        <v>2028</v>
      </c>
      <c r="L164" s="4"/>
      <c r="M164" s="4"/>
    </row>
    <row r="165" spans="7:13">
      <c r="G165" s="36">
        <v>46874</v>
      </c>
      <c r="H165" s="40">
        <v>3.9217251020408161</v>
      </c>
      <c r="I165" s="40">
        <v>3.896973154906731</v>
      </c>
      <c r="J165" s="40">
        <v>3.9611380469310382</v>
      </c>
      <c r="K165" s="160">
        <f t="shared" si="8"/>
        <v>2028</v>
      </c>
      <c r="L165" s="4"/>
      <c r="M165" s="4"/>
    </row>
    <row r="166" spans="7:13">
      <c r="G166" s="36">
        <v>46905</v>
      </c>
      <c r="H166" s="40">
        <v>3.9357046938775508</v>
      </c>
      <c r="I166" s="40">
        <v>3.9248523114355227</v>
      </c>
      <c r="J166" s="40">
        <v>3.9700528947638078</v>
      </c>
      <c r="K166" s="160">
        <f t="shared" si="8"/>
        <v>2028</v>
      </c>
      <c r="L166" s="4"/>
      <c r="M166" s="4"/>
    </row>
    <row r="167" spans="7:13">
      <c r="G167" s="36">
        <v>46935</v>
      </c>
      <c r="H167" s="40">
        <v>4.1042761224489794</v>
      </c>
      <c r="I167" s="40">
        <v>3.9667217356042168</v>
      </c>
      <c r="J167" s="40">
        <v>4.1444560098370733</v>
      </c>
      <c r="K167" s="160">
        <f t="shared" si="8"/>
        <v>2028</v>
      </c>
      <c r="L167" s="4"/>
      <c r="M167" s="4"/>
    </row>
    <row r="168" spans="7:13">
      <c r="G168" s="36">
        <v>46966</v>
      </c>
      <c r="H168" s="40">
        <v>4.1042761224489794</v>
      </c>
      <c r="I168" s="40">
        <v>3.9667217356042168</v>
      </c>
      <c r="J168" s="40">
        <v>4.1444560098370733</v>
      </c>
      <c r="K168" s="160">
        <f t="shared" si="8"/>
        <v>2028</v>
      </c>
      <c r="L168" s="4"/>
      <c r="M168" s="4"/>
    </row>
    <row r="169" spans="7:13">
      <c r="G169" s="36">
        <v>46997</v>
      </c>
      <c r="H169" s="40">
        <v>4.0902965306122443</v>
      </c>
      <c r="I169" s="40">
        <v>3.994600892133009</v>
      </c>
      <c r="J169" s="40">
        <v>4.1252942104723846</v>
      </c>
      <c r="K169" s="160">
        <f t="shared" si="8"/>
        <v>2028</v>
      </c>
      <c r="L169" s="4"/>
      <c r="M169" s="4"/>
    </row>
    <row r="170" spans="7:13">
      <c r="G170" s="36">
        <v>47027</v>
      </c>
      <c r="H170" s="40">
        <v>4.1183577551020409</v>
      </c>
      <c r="I170" s="40">
        <v>4.0225814274128142</v>
      </c>
      <c r="J170" s="40">
        <v>4.1585968029511218</v>
      </c>
      <c r="K170" s="160">
        <f t="shared" si="8"/>
        <v>2028</v>
      </c>
      <c r="L170" s="4"/>
      <c r="M170" s="4"/>
    </row>
    <row r="171" spans="7:13">
      <c r="G171" s="36">
        <v>47058</v>
      </c>
      <c r="H171" s="40">
        <v>4.3430516326530615</v>
      </c>
      <c r="I171" s="40">
        <v>4.3574354420113535</v>
      </c>
      <c r="J171" s="40">
        <v>4.3637407726201465</v>
      </c>
      <c r="K171" s="160">
        <f t="shared" si="8"/>
        <v>2028</v>
      </c>
      <c r="L171" s="4"/>
      <c r="M171" s="4"/>
    </row>
    <row r="172" spans="7:13">
      <c r="G172" s="36">
        <v>47088</v>
      </c>
      <c r="H172" s="40">
        <v>4.581929183673469</v>
      </c>
      <c r="I172" s="40">
        <v>4.6086519870235199</v>
      </c>
      <c r="J172" s="40">
        <v>4.6061836458653556</v>
      </c>
      <c r="K172" s="160">
        <f t="shared" si="8"/>
        <v>2028</v>
      </c>
      <c r="L172" s="4"/>
      <c r="M172" s="4"/>
    </row>
    <row r="173" spans="7:13">
      <c r="G173" s="36">
        <v>47119</v>
      </c>
      <c r="H173" s="40">
        <v>4.7019291836734691</v>
      </c>
      <c r="I173" s="40">
        <v>4.7282789132197882</v>
      </c>
      <c r="J173" s="40">
        <v>4.743390326877754</v>
      </c>
      <c r="K173" s="160">
        <f t="shared" si="8"/>
        <v>2029</v>
      </c>
      <c r="L173" s="4"/>
      <c r="M173" s="4"/>
    </row>
    <row r="174" spans="7:13">
      <c r="G174" s="36">
        <v>47150</v>
      </c>
      <c r="H174" s="40">
        <v>4.6443781632653058</v>
      </c>
      <c r="I174" s="40">
        <v>4.6568068937550686</v>
      </c>
      <c r="J174" s="40">
        <v>4.6279071831130238</v>
      </c>
      <c r="K174" s="160">
        <f t="shared" si="8"/>
        <v>2029</v>
      </c>
      <c r="L174" s="4"/>
      <c r="M174" s="4"/>
    </row>
    <row r="175" spans="7:13">
      <c r="G175" s="36">
        <v>47178</v>
      </c>
      <c r="H175" s="40">
        <v>4.5150924489795914</v>
      </c>
      <c r="I175" s="40">
        <v>4.5283600162206001</v>
      </c>
      <c r="J175" s="40">
        <v>4.4955165693206274</v>
      </c>
      <c r="K175" s="160">
        <f t="shared" si="8"/>
        <v>2029</v>
      </c>
      <c r="L175" s="4"/>
      <c r="M175" s="4"/>
    </row>
    <row r="176" spans="7:13">
      <c r="G176" s="36">
        <v>47209</v>
      </c>
      <c r="H176" s="40">
        <v>4.2420312244897955</v>
      </c>
      <c r="I176" s="40">
        <v>4.2142886455798862</v>
      </c>
      <c r="J176" s="40">
        <v>4.2776663797520236</v>
      </c>
      <c r="K176" s="160">
        <f t="shared" si="8"/>
        <v>2029</v>
      </c>
      <c r="L176" s="4"/>
      <c r="M176" s="4"/>
    </row>
    <row r="177" spans="7:13">
      <c r="G177" s="36">
        <v>47239</v>
      </c>
      <c r="H177" s="40">
        <v>4.2133577551020416</v>
      </c>
      <c r="I177" s="40">
        <v>4.1999942416869418</v>
      </c>
      <c r="J177" s="40">
        <v>4.2539959217132912</v>
      </c>
      <c r="K177" s="160">
        <f t="shared" si="8"/>
        <v>2029</v>
      </c>
      <c r="L177" s="4"/>
      <c r="M177" s="4"/>
    </row>
    <row r="178" spans="7:13">
      <c r="G178" s="36">
        <v>47270</v>
      </c>
      <c r="H178" s="40">
        <v>4.2564189795918361</v>
      </c>
      <c r="I178" s="40">
        <v>4.2285830494728307</v>
      </c>
      <c r="J178" s="40">
        <v>4.2921145814120303</v>
      </c>
      <c r="K178" s="160">
        <f t="shared" si="8"/>
        <v>2029</v>
      </c>
      <c r="L178" s="4"/>
      <c r="M178" s="4"/>
    </row>
    <row r="179" spans="7:13">
      <c r="G179" s="36">
        <v>47300</v>
      </c>
      <c r="H179" s="40">
        <v>4.4576434693877554</v>
      </c>
      <c r="I179" s="40">
        <v>4.3142480940794812</v>
      </c>
      <c r="J179" s="40">
        <v>4.4993079413874373</v>
      </c>
      <c r="K179" s="160">
        <f t="shared" si="8"/>
        <v>2029</v>
      </c>
      <c r="L179" s="4"/>
      <c r="M179" s="4"/>
    </row>
    <row r="180" spans="7:13">
      <c r="G180" s="36">
        <v>47331</v>
      </c>
      <c r="H180" s="40">
        <v>4.472031224489796</v>
      </c>
      <c r="I180" s="40">
        <v>4.3427355231143547</v>
      </c>
      <c r="J180" s="40">
        <v>4.513756143047444</v>
      </c>
      <c r="K180" s="160">
        <f t="shared" si="8"/>
        <v>2029</v>
      </c>
      <c r="L180" s="4"/>
      <c r="M180" s="4"/>
    </row>
    <row r="181" spans="7:13">
      <c r="G181" s="36">
        <v>47362</v>
      </c>
      <c r="H181" s="40">
        <v>4.4432557142857148</v>
      </c>
      <c r="I181" s="40">
        <v>4.3142480940794812</v>
      </c>
      <c r="J181" s="40">
        <v>4.4797362639614722</v>
      </c>
      <c r="K181" s="160">
        <f t="shared" si="8"/>
        <v>2029</v>
      </c>
      <c r="L181" s="4"/>
      <c r="M181" s="4"/>
    </row>
    <row r="182" spans="7:13">
      <c r="G182" s="36">
        <v>47392</v>
      </c>
      <c r="H182" s="40">
        <v>4.4863169387755093</v>
      </c>
      <c r="I182" s="40">
        <v>4.3713243309002427</v>
      </c>
      <c r="J182" s="40">
        <v>4.5281018751921307</v>
      </c>
      <c r="K182" s="160">
        <f t="shared" si="8"/>
        <v>2029</v>
      </c>
      <c r="L182" s="4"/>
      <c r="M182" s="4"/>
    </row>
    <row r="183" spans="7:13">
      <c r="G183" s="36">
        <v>47423</v>
      </c>
      <c r="H183" s="40">
        <v>4.7019291836734691</v>
      </c>
      <c r="I183" s="40">
        <v>4.7567663422546627</v>
      </c>
      <c r="J183" s="40">
        <v>4.7241260579977462</v>
      </c>
      <c r="K183" s="160">
        <f t="shared" si="8"/>
        <v>2029</v>
      </c>
      <c r="L183" s="4"/>
      <c r="M183" s="4"/>
    </row>
    <row r="184" spans="7:13">
      <c r="G184" s="36">
        <v>47453</v>
      </c>
      <c r="H184" s="40">
        <v>4.9892761224489801</v>
      </c>
      <c r="I184" s="40">
        <v>5.0137614760746141</v>
      </c>
      <c r="J184" s="40">
        <v>5.015241951019572</v>
      </c>
      <c r="K184" s="160">
        <f t="shared" si="8"/>
        <v>2029</v>
      </c>
      <c r="L184" s="4"/>
      <c r="M184" s="4"/>
    </row>
    <row r="185" spans="7:13">
      <c r="G185" s="36">
        <v>47484</v>
      </c>
      <c r="H185" s="40">
        <v>5.0748883673469392</v>
      </c>
      <c r="I185" s="40">
        <v>5.0845238442822378</v>
      </c>
      <c r="J185" s="40">
        <v>5.1180188748847222</v>
      </c>
      <c r="K185" s="160">
        <f t="shared" si="8"/>
        <v>2030</v>
      </c>
      <c r="L185" s="4"/>
      <c r="M185" s="4"/>
    </row>
    <row r="186" spans="7:13">
      <c r="G186" s="36">
        <v>47515</v>
      </c>
      <c r="H186" s="40">
        <v>5.0455006122448971</v>
      </c>
      <c r="I186" s="40">
        <v>5.0553267639902675</v>
      </c>
      <c r="J186" s="40">
        <v>5.0307148478327708</v>
      </c>
      <c r="K186" s="160">
        <f t="shared" si="8"/>
        <v>2030</v>
      </c>
      <c r="L186" s="4"/>
      <c r="M186" s="4"/>
    </row>
    <row r="187" spans="7:13">
      <c r="G187" s="36">
        <v>47543</v>
      </c>
      <c r="H187" s="40">
        <v>4.8837659183673461</v>
      </c>
      <c r="I187" s="40">
        <v>4.8946414436334145</v>
      </c>
      <c r="J187" s="40">
        <v>4.8657389281688701</v>
      </c>
      <c r="K187" s="160">
        <f t="shared" si="8"/>
        <v>2030</v>
      </c>
      <c r="L187" s="4"/>
      <c r="M187" s="4"/>
    </row>
    <row r="188" spans="7:13">
      <c r="G188" s="36">
        <v>47574</v>
      </c>
      <c r="H188" s="40">
        <v>4.5310108163265301</v>
      </c>
      <c r="I188" s="40">
        <v>4.5003794809407944</v>
      </c>
      <c r="J188" s="40">
        <v>4.5678600471359774</v>
      </c>
      <c r="K188" s="160">
        <f t="shared" si="8"/>
        <v>2030</v>
      </c>
      <c r="L188" s="4"/>
      <c r="M188" s="4"/>
    </row>
    <row r="189" spans="7:13">
      <c r="G189" s="36">
        <v>47604</v>
      </c>
      <c r="H189" s="40">
        <v>4.4869291836734693</v>
      </c>
      <c r="I189" s="40">
        <v>4.4565838605028381</v>
      </c>
      <c r="J189" s="40">
        <v>4.5287166922840454</v>
      </c>
      <c r="K189" s="160">
        <f t="shared" si="8"/>
        <v>2030</v>
      </c>
      <c r="L189" s="4"/>
      <c r="M189" s="4"/>
    </row>
    <row r="190" spans="7:13">
      <c r="G190" s="36">
        <v>47635</v>
      </c>
      <c r="H190" s="40">
        <v>4.5310108163265301</v>
      </c>
      <c r="I190" s="40">
        <v>4.4857809407948093</v>
      </c>
      <c r="J190" s="40">
        <v>4.5678600471359774</v>
      </c>
      <c r="K190" s="160">
        <f t="shared" si="8"/>
        <v>2030</v>
      </c>
      <c r="L190" s="4"/>
      <c r="M190" s="4"/>
    </row>
    <row r="191" spans="7:13">
      <c r="G191" s="36">
        <v>47665</v>
      </c>
      <c r="H191" s="40">
        <v>4.7221332653061223</v>
      </c>
      <c r="I191" s="40">
        <v>4.5879707218167072</v>
      </c>
      <c r="J191" s="40">
        <v>4.7649089250947849</v>
      </c>
      <c r="K191" s="160">
        <f t="shared" si="8"/>
        <v>2030</v>
      </c>
      <c r="L191" s="4"/>
      <c r="M191" s="4"/>
    </row>
    <row r="192" spans="7:13">
      <c r="G192" s="36">
        <v>47696</v>
      </c>
      <c r="H192" s="40">
        <v>4.7662148979591832</v>
      </c>
      <c r="I192" s="40">
        <v>4.6171678021086784</v>
      </c>
      <c r="J192" s="40">
        <v>4.8091757557126753</v>
      </c>
      <c r="K192" s="160">
        <f t="shared" si="8"/>
        <v>2030</v>
      </c>
      <c r="L192" s="4"/>
      <c r="M192" s="4"/>
    </row>
    <row r="193" spans="7:13">
      <c r="G193" s="36">
        <v>47727</v>
      </c>
      <c r="H193" s="40">
        <v>4.7368271428571429</v>
      </c>
      <c r="I193" s="40">
        <v>4.6171678021086784</v>
      </c>
      <c r="J193" s="40">
        <v>4.7745410595347888</v>
      </c>
      <c r="K193" s="160">
        <f t="shared" si="8"/>
        <v>2030</v>
      </c>
      <c r="L193" s="4"/>
      <c r="M193" s="4"/>
    </row>
    <row r="194" spans="7:13">
      <c r="G194" s="36">
        <v>47757</v>
      </c>
      <c r="H194" s="40">
        <v>4.7809087755102038</v>
      </c>
      <c r="I194" s="40">
        <v>4.6609634225466339</v>
      </c>
      <c r="J194" s="40">
        <v>4.8239313659186394</v>
      </c>
      <c r="K194" s="160">
        <f t="shared" si="8"/>
        <v>2030</v>
      </c>
      <c r="L194" s="4"/>
      <c r="M194" s="4"/>
    </row>
    <row r="195" spans="7:13">
      <c r="G195" s="36">
        <v>47788</v>
      </c>
      <c r="H195" s="40">
        <v>5.0014189795918362</v>
      </c>
      <c r="I195" s="40">
        <v>5.0261296836982963</v>
      </c>
      <c r="J195" s="40">
        <v>5.0248740854595768</v>
      </c>
      <c r="K195" s="160">
        <f t="shared" si="8"/>
        <v>2030</v>
      </c>
      <c r="L195" s="4"/>
      <c r="M195" s="4"/>
    </row>
    <row r="196" spans="7:13">
      <c r="G196" s="36">
        <v>47818</v>
      </c>
      <c r="H196" s="40">
        <v>5.2513169387755108</v>
      </c>
      <c r="I196" s="40">
        <v>5.2598077047850769</v>
      </c>
      <c r="J196" s="40">
        <v>5.2783836663592583</v>
      </c>
      <c r="K196" s="160">
        <f t="shared" si="8"/>
        <v>2030</v>
      </c>
      <c r="L196" s="4"/>
      <c r="M196" s="4"/>
    </row>
    <row r="197" spans="7:13">
      <c r="G197" s="36">
        <v>47849</v>
      </c>
      <c r="H197" s="40">
        <v>5.3422353061224488</v>
      </c>
      <c r="I197" s="40">
        <v>5.3501361719383613</v>
      </c>
      <c r="J197" s="40">
        <v>5.3864890050210068</v>
      </c>
      <c r="K197" s="160">
        <f t="shared" si="8"/>
        <v>2031</v>
      </c>
      <c r="L197" s="4"/>
      <c r="M197" s="4"/>
    </row>
    <row r="198" spans="7:13">
      <c r="G198" s="36">
        <v>47880</v>
      </c>
      <c r="H198" s="40">
        <v>5.3122353061224485</v>
      </c>
      <c r="I198" s="40">
        <v>5.3501361719383613</v>
      </c>
      <c r="J198" s="40">
        <v>5.2985701608771398</v>
      </c>
      <c r="K198" s="160">
        <f t="shared" si="8"/>
        <v>2031</v>
      </c>
      <c r="L198" s="4"/>
      <c r="M198" s="4"/>
    </row>
    <row r="199" spans="7:13">
      <c r="G199" s="36">
        <v>47908</v>
      </c>
      <c r="H199" s="40">
        <v>5.1016230612244904</v>
      </c>
      <c r="I199" s="40">
        <v>5.11108507704785</v>
      </c>
      <c r="J199" s="40">
        <v>5.0845113433753459</v>
      </c>
      <c r="K199" s="160">
        <f t="shared" si="8"/>
        <v>2031</v>
      </c>
      <c r="L199" s="4"/>
      <c r="M199" s="4"/>
    </row>
    <row r="200" spans="7:13">
      <c r="G200" s="36">
        <v>47939</v>
      </c>
      <c r="H200" s="40">
        <v>4.755806734693877</v>
      </c>
      <c r="I200" s="40">
        <v>4.70769902676399</v>
      </c>
      <c r="J200" s="40">
        <v>4.7936003893841583</v>
      </c>
      <c r="K200" s="160">
        <f t="shared" si="8"/>
        <v>2031</v>
      </c>
      <c r="L200" s="4"/>
      <c r="M200" s="4"/>
    </row>
    <row r="201" spans="7:13">
      <c r="G201" s="36">
        <v>47969</v>
      </c>
      <c r="H201" s="40">
        <v>4.7107046938775508</v>
      </c>
      <c r="I201" s="40">
        <v>4.6628896188158961</v>
      </c>
      <c r="J201" s="40">
        <v>4.7534323393790352</v>
      </c>
      <c r="K201" s="160">
        <f t="shared" si="8"/>
        <v>2031</v>
      </c>
      <c r="L201" s="4"/>
      <c r="M201" s="4"/>
    </row>
    <row r="202" spans="7:13">
      <c r="G202" s="36">
        <v>48000</v>
      </c>
      <c r="H202" s="40">
        <v>4.755806734693877</v>
      </c>
      <c r="I202" s="40">
        <v>4.70769902676399</v>
      </c>
      <c r="J202" s="40">
        <v>4.7936003893841583</v>
      </c>
      <c r="K202" s="160">
        <f t="shared" si="8"/>
        <v>2031</v>
      </c>
      <c r="L202" s="4"/>
      <c r="M202" s="4"/>
    </row>
    <row r="203" spans="7:13">
      <c r="G203" s="36">
        <v>48030</v>
      </c>
      <c r="H203" s="40">
        <v>5.0565210204081632</v>
      </c>
      <c r="I203" s="40">
        <v>4.9169447688564478</v>
      </c>
      <c r="J203" s="40">
        <v>5.1007015267957785</v>
      </c>
      <c r="K203" s="160">
        <f t="shared" si="8"/>
        <v>2031</v>
      </c>
      <c r="L203" s="4"/>
      <c r="M203" s="4"/>
    </row>
    <row r="204" spans="7:13">
      <c r="G204" s="36">
        <v>48061</v>
      </c>
      <c r="H204" s="40">
        <v>5.146827142857143</v>
      </c>
      <c r="I204" s="40">
        <v>5.0065635847526355</v>
      </c>
      <c r="J204" s="40">
        <v>5.1913870478532642</v>
      </c>
      <c r="K204" s="160">
        <f t="shared" si="8"/>
        <v>2031</v>
      </c>
      <c r="L204" s="4"/>
      <c r="M204" s="4"/>
    </row>
    <row r="205" spans="7:13">
      <c r="G205" s="36">
        <v>48092</v>
      </c>
      <c r="H205" s="40">
        <v>4.9964189795918363</v>
      </c>
      <c r="I205" s="40">
        <v>4.8571313057583128</v>
      </c>
      <c r="J205" s="40">
        <v>5.0352235065068145</v>
      </c>
      <c r="K205" s="160">
        <f t="shared" si="8"/>
        <v>2031</v>
      </c>
      <c r="L205" s="4"/>
      <c r="M205" s="4"/>
    </row>
    <row r="206" spans="7:13">
      <c r="G206" s="36">
        <v>48122</v>
      </c>
      <c r="H206" s="40">
        <v>5.0265210204081638</v>
      </c>
      <c r="I206" s="40">
        <v>4.8870380373073798</v>
      </c>
      <c r="J206" s="40">
        <v>5.0705754892919366</v>
      </c>
      <c r="K206" s="160">
        <f t="shared" si="8"/>
        <v>2031</v>
      </c>
      <c r="L206" s="4"/>
      <c r="M206" s="4"/>
    </row>
    <row r="207" spans="7:13">
      <c r="G207" s="36">
        <v>48153</v>
      </c>
      <c r="H207" s="40">
        <v>5.2219291836734696</v>
      </c>
      <c r="I207" s="40">
        <v>5.245614679643146</v>
      </c>
      <c r="J207" s="40">
        <v>5.2463107080643514</v>
      </c>
      <c r="K207" s="160">
        <f t="shared" si="8"/>
        <v>2031</v>
      </c>
      <c r="L207" s="4"/>
      <c r="M207" s="4"/>
    </row>
    <row r="208" spans="7:13">
      <c r="G208" s="36">
        <v>48183</v>
      </c>
      <c r="H208" s="40">
        <v>5.4776434693877549</v>
      </c>
      <c r="I208" s="40">
        <v>5.5294751824817512</v>
      </c>
      <c r="J208" s="40">
        <v>5.5056610513372277</v>
      </c>
      <c r="K208" s="160">
        <f t="shared" si="8"/>
        <v>2031</v>
      </c>
      <c r="L208" s="4"/>
      <c r="M208" s="4"/>
    </row>
    <row r="209" spans="7:13">
      <c r="G209" s="36">
        <v>48214</v>
      </c>
      <c r="H209" s="40">
        <v>5.5522353061224488</v>
      </c>
      <c r="I209" s="40">
        <v>5.5893900243308998</v>
      </c>
      <c r="J209" s="40">
        <v>5.5973712675479055</v>
      </c>
      <c r="K209" s="160">
        <f t="shared" si="8"/>
        <v>2032</v>
      </c>
      <c r="L209" s="4"/>
      <c r="M209" s="4"/>
    </row>
    <row r="210" spans="7:13">
      <c r="G210" s="36">
        <v>48245</v>
      </c>
      <c r="H210" s="40">
        <v>5.5522353061224488</v>
      </c>
      <c r="I210" s="40">
        <v>5.5740818329278179</v>
      </c>
      <c r="J210" s="40">
        <v>5.5395784609078804</v>
      </c>
      <c r="K210" s="160">
        <f t="shared" si="8"/>
        <v>2032</v>
      </c>
      <c r="L210" s="4"/>
      <c r="M210" s="4"/>
    </row>
    <row r="211" spans="7:13">
      <c r="G211" s="36">
        <v>48274</v>
      </c>
      <c r="H211" s="40">
        <v>5.2910108163265308</v>
      </c>
      <c r="I211" s="40">
        <v>5.3145522303325219</v>
      </c>
      <c r="J211" s="40">
        <v>5.2746947638077675</v>
      </c>
      <c r="K211" s="160">
        <f t="shared" si="8"/>
        <v>2032</v>
      </c>
      <c r="L211" s="4"/>
      <c r="M211" s="4"/>
    </row>
    <row r="212" spans="7:13">
      <c r="G212" s="36">
        <v>48305</v>
      </c>
      <c r="H212" s="40">
        <v>4.8914189795918368</v>
      </c>
      <c r="I212" s="40">
        <v>4.8411134630981341</v>
      </c>
      <c r="J212" s="40">
        <v>4.9297823752433656</v>
      </c>
      <c r="K212" s="160">
        <f t="shared" si="8"/>
        <v>2032</v>
      </c>
      <c r="L212" s="4"/>
      <c r="M212" s="4"/>
    </row>
    <row r="213" spans="7:13">
      <c r="G213" s="36">
        <v>48335</v>
      </c>
      <c r="H213" s="40">
        <v>4.8452965306122451</v>
      </c>
      <c r="I213" s="40">
        <v>4.7953916463909163</v>
      </c>
      <c r="J213" s="40">
        <v>4.8885896300850504</v>
      </c>
      <c r="K213" s="160">
        <f t="shared" si="8"/>
        <v>2032</v>
      </c>
      <c r="L213" s="4"/>
      <c r="M213" s="4"/>
    </row>
    <row r="214" spans="7:13">
      <c r="G214" s="36">
        <v>48366</v>
      </c>
      <c r="H214" s="40">
        <v>4.9221332653061225</v>
      </c>
      <c r="I214" s="40">
        <v>4.8717298459042988</v>
      </c>
      <c r="J214" s="40">
        <v>4.9606256993544422</v>
      </c>
      <c r="K214" s="160">
        <f t="shared" si="8"/>
        <v>2032</v>
      </c>
      <c r="L214" s="4"/>
      <c r="M214" s="4"/>
    </row>
    <row r="215" spans="7:13">
      <c r="G215" s="36">
        <v>48396</v>
      </c>
      <c r="H215" s="40">
        <v>5.2294802040816331</v>
      </c>
      <c r="I215" s="40">
        <v>5.0854362530413626</v>
      </c>
      <c r="J215" s="40">
        <v>5.2743873552618101</v>
      </c>
      <c r="K215" s="160">
        <f t="shared" si="8"/>
        <v>2032</v>
      </c>
      <c r="L215" s="4"/>
      <c r="M215" s="4"/>
    </row>
    <row r="216" spans="7:13">
      <c r="G216" s="36">
        <v>48427</v>
      </c>
      <c r="H216" s="40">
        <v>5.2756026530612239</v>
      </c>
      <c r="I216" s="40">
        <v>5.1312594484995939</v>
      </c>
      <c r="J216" s="40">
        <v>5.3207035761860846</v>
      </c>
      <c r="K216" s="160">
        <f t="shared" si="8"/>
        <v>2032</v>
      </c>
      <c r="L216" s="4"/>
      <c r="M216" s="4"/>
    </row>
    <row r="217" spans="7:13">
      <c r="G217" s="36">
        <v>48458</v>
      </c>
      <c r="H217" s="40">
        <v>5.1680516326530617</v>
      </c>
      <c r="I217" s="40">
        <v>5.024406244931062</v>
      </c>
      <c r="J217" s="40">
        <v>5.2075772312736968</v>
      </c>
      <c r="K217" s="160">
        <f t="shared" si="8"/>
        <v>2032</v>
      </c>
      <c r="L217" s="4"/>
      <c r="M217" s="4"/>
    </row>
    <row r="218" spans="7:13">
      <c r="G218" s="36">
        <v>48488</v>
      </c>
      <c r="H218" s="40">
        <v>5.1987659183673474</v>
      </c>
      <c r="I218" s="40">
        <v>5.0549212489862123</v>
      </c>
      <c r="J218" s="40">
        <v>5.2435440311507335</v>
      </c>
      <c r="K218" s="160">
        <f t="shared" si="8"/>
        <v>2032</v>
      </c>
      <c r="L218" s="4"/>
      <c r="M218" s="4"/>
    </row>
    <row r="219" spans="7:13">
      <c r="G219" s="36">
        <v>48519</v>
      </c>
      <c r="H219" s="40">
        <v>5.4139699999999999</v>
      </c>
      <c r="I219" s="40">
        <v>5.4366122465531221</v>
      </c>
      <c r="J219" s="40">
        <v>5.4391583358950717</v>
      </c>
      <c r="K219" s="160">
        <f t="shared" si="8"/>
        <v>2032</v>
      </c>
      <c r="L219" s="4"/>
      <c r="M219" s="4"/>
    </row>
    <row r="220" spans="7:13">
      <c r="G220" s="36">
        <v>48549</v>
      </c>
      <c r="H220" s="40">
        <v>5.7060108163265308</v>
      </c>
      <c r="I220" s="40">
        <v>5.726758231954582</v>
      </c>
      <c r="J220" s="40">
        <v>5.7349878266215804</v>
      </c>
      <c r="K220" s="160">
        <f t="shared" si="8"/>
        <v>2032</v>
      </c>
      <c r="L220" s="4"/>
      <c r="M220" s="4"/>
    </row>
    <row r="221" spans="7:13">
      <c r="G221" s="36">
        <v>48580</v>
      </c>
      <c r="H221" s="40">
        <v>5.768867959183674</v>
      </c>
      <c r="I221" s="40">
        <v>5.7740007299270069</v>
      </c>
      <c r="J221" s="40">
        <v>5.8149140485705511</v>
      </c>
      <c r="K221" s="160">
        <f t="shared" si="8"/>
        <v>2033</v>
      </c>
      <c r="L221" s="4"/>
      <c r="M221" s="4"/>
    </row>
    <row r="222" spans="7:13">
      <c r="G222" s="36">
        <v>48611</v>
      </c>
      <c r="H222" s="40">
        <v>5.768867959183674</v>
      </c>
      <c r="I222" s="40">
        <v>5.7896130575831295</v>
      </c>
      <c r="J222" s="40">
        <v>5.757121241930526</v>
      </c>
      <c r="K222" s="160">
        <f t="shared" si="8"/>
        <v>2033</v>
      </c>
      <c r="L222" s="4"/>
      <c r="M222" s="4"/>
    </row>
    <row r="223" spans="7:13">
      <c r="G223" s="36">
        <v>48639</v>
      </c>
      <c r="H223" s="40">
        <v>5.5176434693877559</v>
      </c>
      <c r="I223" s="40">
        <v>5.524406244931062</v>
      </c>
      <c r="J223" s="40">
        <v>5.5022795573316943</v>
      </c>
      <c r="K223" s="160">
        <f t="shared" si="8"/>
        <v>2033</v>
      </c>
      <c r="L223" s="4"/>
      <c r="M223" s="4"/>
    </row>
    <row r="224" spans="7:13">
      <c r="G224" s="36">
        <v>48670</v>
      </c>
      <c r="H224" s="40">
        <v>5.1877455102040813</v>
      </c>
      <c r="I224" s="40">
        <v>5.1341994322789937</v>
      </c>
      <c r="J224" s="40">
        <v>5.2273538477303001</v>
      </c>
      <c r="K224" s="160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5.109174081632653</v>
      </c>
      <c r="I225" s="40">
        <v>5.0562391727493914</v>
      </c>
      <c r="J225" s="40">
        <v>5.1535757967004816</v>
      </c>
      <c r="K225" s="160">
        <f t="shared" si="9"/>
        <v>2033</v>
      </c>
      <c r="L225" s="4"/>
      <c r="M225" s="4"/>
    </row>
    <row r="226" spans="7:13">
      <c r="G226" s="36">
        <v>48731</v>
      </c>
      <c r="H226" s="40">
        <v>5.1720312244897961</v>
      </c>
      <c r="I226" s="40">
        <v>5.1029747769667475</v>
      </c>
      <c r="J226" s="40">
        <v>5.2115735423711449</v>
      </c>
      <c r="K226" s="160">
        <f t="shared" si="9"/>
        <v>2033</v>
      </c>
      <c r="L226" s="4"/>
      <c r="M226" s="4"/>
    </row>
    <row r="227" spans="7:13">
      <c r="G227" s="36">
        <v>48761</v>
      </c>
      <c r="H227" s="40">
        <v>5.5176434693877559</v>
      </c>
      <c r="I227" s="40">
        <v>5.3682829683698294</v>
      </c>
      <c r="J227" s="40">
        <v>5.5637612665232101</v>
      </c>
      <c r="K227" s="160">
        <f t="shared" si="9"/>
        <v>2033</v>
      </c>
      <c r="L227" s="4"/>
      <c r="M227" s="4"/>
    </row>
    <row r="228" spans="7:13">
      <c r="G228" s="36">
        <v>48792</v>
      </c>
      <c r="H228" s="40">
        <v>5.5646842857142849</v>
      </c>
      <c r="I228" s="40">
        <v>5.4151199513381991</v>
      </c>
      <c r="J228" s="40">
        <v>5.6109997130853575</v>
      </c>
      <c r="K228" s="160">
        <f t="shared" si="9"/>
        <v>2033</v>
      </c>
      <c r="L228" s="4"/>
      <c r="M228" s="4"/>
    </row>
    <row r="229" spans="7:13">
      <c r="G229" s="36">
        <v>48823</v>
      </c>
      <c r="H229" s="40">
        <v>5.3762148979591835</v>
      </c>
      <c r="I229" s="40">
        <v>5.227873398215733</v>
      </c>
      <c r="J229" s="40">
        <v>5.4166150425248496</v>
      </c>
      <c r="K229" s="160">
        <f t="shared" si="9"/>
        <v>2033</v>
      </c>
      <c r="L229" s="4"/>
      <c r="M229" s="4"/>
    </row>
    <row r="230" spans="7:13">
      <c r="G230" s="36">
        <v>48853</v>
      </c>
      <c r="H230" s="40">
        <v>5.4076434693877555</v>
      </c>
      <c r="I230" s="40">
        <v>5.2590980535279801</v>
      </c>
      <c r="J230" s="40">
        <v>5.4532991290091202</v>
      </c>
      <c r="K230" s="160">
        <f t="shared" si="9"/>
        <v>2033</v>
      </c>
      <c r="L230" s="4"/>
      <c r="M230" s="4"/>
    </row>
    <row r="231" spans="7:13">
      <c r="G231" s="36">
        <v>48884</v>
      </c>
      <c r="H231" s="40">
        <v>5.6118271428571429</v>
      </c>
      <c r="I231" s="40">
        <v>5.6179788321167878</v>
      </c>
      <c r="J231" s="40">
        <v>5.637846726098986</v>
      </c>
      <c r="K231" s="160">
        <f t="shared" si="9"/>
        <v>2033</v>
      </c>
      <c r="L231" s="4"/>
      <c r="M231" s="4"/>
    </row>
    <row r="232" spans="7:13">
      <c r="G232" s="36">
        <v>48914</v>
      </c>
      <c r="H232" s="40">
        <v>5.9731536734693877</v>
      </c>
      <c r="I232" s="40">
        <v>6.0080842660178426</v>
      </c>
      <c r="J232" s="40">
        <v>6.0032530177272267</v>
      </c>
      <c r="K232" s="160">
        <f t="shared" si="9"/>
        <v>2033</v>
      </c>
      <c r="L232" s="4"/>
      <c r="M232" s="4"/>
    </row>
    <row r="233" spans="7:13">
      <c r="G233" s="36">
        <v>48945</v>
      </c>
      <c r="H233" s="40">
        <v>6.0465210204081634</v>
      </c>
      <c r="I233" s="40">
        <v>6.0817866180048661</v>
      </c>
      <c r="J233" s="40">
        <v>6.0936311302387551</v>
      </c>
      <c r="K233" s="160">
        <f t="shared" si="9"/>
        <v>2034</v>
      </c>
      <c r="L233" s="4"/>
      <c r="M233" s="4"/>
    </row>
    <row r="234" spans="7:13">
      <c r="G234" s="36">
        <v>48976</v>
      </c>
      <c r="H234" s="40">
        <v>6.0465210204081634</v>
      </c>
      <c r="I234" s="40">
        <v>6.0817866180048661</v>
      </c>
      <c r="J234" s="40">
        <v>6.0359407931140492</v>
      </c>
      <c r="K234" s="160">
        <f t="shared" si="9"/>
        <v>2034</v>
      </c>
      <c r="L234" s="4"/>
      <c r="M234" s="4"/>
    </row>
    <row r="235" spans="7:13">
      <c r="G235" s="36">
        <v>49004</v>
      </c>
      <c r="H235" s="40">
        <v>5.8215210204081629</v>
      </c>
      <c r="I235" s="40">
        <v>5.8263121654501209</v>
      </c>
      <c r="J235" s="40">
        <v>5.8074337739522504</v>
      </c>
      <c r="K235" s="160">
        <f t="shared" si="9"/>
        <v>2034</v>
      </c>
      <c r="L235" s="4"/>
      <c r="M235" s="4"/>
    </row>
    <row r="236" spans="7:13">
      <c r="G236" s="36">
        <v>49035</v>
      </c>
      <c r="H236" s="40">
        <v>5.4840720408163266</v>
      </c>
      <c r="I236" s="40">
        <v>5.4112675587996755</v>
      </c>
      <c r="J236" s="40">
        <v>5.5249253202172355</v>
      </c>
      <c r="K236" s="160">
        <f t="shared" si="9"/>
        <v>2034</v>
      </c>
      <c r="L236" s="4"/>
      <c r="M236" s="4"/>
    </row>
    <row r="237" spans="7:13">
      <c r="G237" s="36">
        <v>49065</v>
      </c>
      <c r="H237" s="40">
        <v>5.3876434693877551</v>
      </c>
      <c r="I237" s="40">
        <v>5.33138110300081</v>
      </c>
      <c r="J237" s="40">
        <v>5.4332151040065577</v>
      </c>
      <c r="K237" s="160">
        <f t="shared" si="9"/>
        <v>2034</v>
      </c>
      <c r="L237" s="4"/>
      <c r="M237" s="4"/>
    </row>
    <row r="238" spans="7:13">
      <c r="G238" s="36">
        <v>49096</v>
      </c>
      <c r="H238" s="40">
        <v>5.4680516326530615</v>
      </c>
      <c r="I238" s="40">
        <v>5.4112675587996755</v>
      </c>
      <c r="J238" s="40">
        <v>5.5088376063121229</v>
      </c>
      <c r="K238" s="160">
        <f t="shared" si="9"/>
        <v>2034</v>
      </c>
      <c r="L238" s="4"/>
      <c r="M238" s="4"/>
    </row>
    <row r="239" spans="7:13">
      <c r="G239" s="36">
        <v>49126</v>
      </c>
      <c r="H239" s="40">
        <v>5.7733577551020403</v>
      </c>
      <c r="I239" s="40">
        <v>5.6187898621248982</v>
      </c>
      <c r="J239" s="40">
        <v>5.8205498719131059</v>
      </c>
      <c r="K239" s="160">
        <f t="shared" si="9"/>
        <v>2034</v>
      </c>
      <c r="L239" s="4"/>
      <c r="M239" s="4"/>
    </row>
    <row r="240" spans="7:13">
      <c r="G240" s="36">
        <v>49157</v>
      </c>
      <c r="H240" s="40">
        <v>5.837541428571428</v>
      </c>
      <c r="I240" s="40">
        <v>5.6985749391727492</v>
      </c>
      <c r="J240" s="40">
        <v>5.8850031970488779</v>
      </c>
      <c r="K240" s="160">
        <f t="shared" si="9"/>
        <v>2034</v>
      </c>
      <c r="L240" s="4"/>
      <c r="M240" s="4"/>
    </row>
    <row r="241" spans="7:13">
      <c r="G241" s="36">
        <v>49188</v>
      </c>
      <c r="H241" s="40">
        <v>5.6608067346938782</v>
      </c>
      <c r="I241" s="40">
        <v>5.5070704785077043</v>
      </c>
      <c r="J241" s="40">
        <v>5.7024025207500779</v>
      </c>
      <c r="K241" s="160">
        <f t="shared" si="9"/>
        <v>2034</v>
      </c>
      <c r="L241" s="4"/>
      <c r="M241" s="4"/>
    </row>
    <row r="242" spans="7:13">
      <c r="G242" s="36">
        <v>49218</v>
      </c>
      <c r="H242" s="40">
        <v>5.7090720408163262</v>
      </c>
      <c r="I242" s="40">
        <v>5.5708377128953765</v>
      </c>
      <c r="J242" s="40">
        <v>5.7559940772620148</v>
      </c>
      <c r="K242" s="160">
        <f t="shared" si="9"/>
        <v>2034</v>
      </c>
      <c r="L242" s="4"/>
      <c r="M242" s="4"/>
    </row>
    <row r="243" spans="7:13">
      <c r="G243" s="36">
        <v>49249</v>
      </c>
      <c r="H243" s="40">
        <v>5.9018271428571421</v>
      </c>
      <c r="I243" s="40">
        <v>5.9380315490673148</v>
      </c>
      <c r="J243" s="40">
        <v>5.9290650886361309</v>
      </c>
      <c r="K243" s="160">
        <f t="shared" si="9"/>
        <v>2034</v>
      </c>
      <c r="L243" s="4"/>
      <c r="M243" s="4"/>
    </row>
    <row r="244" spans="7:13">
      <c r="G244" s="36">
        <v>49279</v>
      </c>
      <c r="H244" s="40">
        <v>6.2392761224489792</v>
      </c>
      <c r="I244" s="40">
        <v>6.2893089213300888</v>
      </c>
      <c r="J244" s="40">
        <v>6.2704935136796802</v>
      </c>
      <c r="K244" s="160">
        <f t="shared" si="9"/>
        <v>2034</v>
      </c>
      <c r="L244" s="4"/>
      <c r="M244" s="4"/>
    </row>
    <row r="245" spans="7:13">
      <c r="G245" s="36">
        <v>49310</v>
      </c>
      <c r="H245" s="40">
        <v>6.3173373469387757</v>
      </c>
      <c r="I245" s="40">
        <v>6.3515554744525549</v>
      </c>
      <c r="J245" s="40">
        <v>6.3655852238958914</v>
      </c>
      <c r="K245" s="160">
        <f t="shared" si="9"/>
        <v>2035</v>
      </c>
      <c r="L245" s="4"/>
      <c r="M245" s="4"/>
    </row>
    <row r="246" spans="7:13">
      <c r="G246" s="36">
        <v>49341</v>
      </c>
      <c r="H246" s="40">
        <v>6.3337659183673471</v>
      </c>
      <c r="I246" s="40">
        <v>6.3678774533657743</v>
      </c>
      <c r="J246" s="40">
        <v>6.3243924787375754</v>
      </c>
      <c r="K246" s="160">
        <f t="shared" si="9"/>
        <v>2035</v>
      </c>
      <c r="L246" s="4"/>
      <c r="M246" s="4"/>
    </row>
    <row r="247" spans="7:13">
      <c r="G247" s="36">
        <v>49369</v>
      </c>
      <c r="H247" s="40">
        <v>6.0214189795918367</v>
      </c>
      <c r="I247" s="40">
        <v>6.0249131386861308</v>
      </c>
      <c r="J247" s="40">
        <v>6.0081715544625478</v>
      </c>
      <c r="K247" s="160">
        <f t="shared" si="9"/>
        <v>2035</v>
      </c>
      <c r="L247" s="4"/>
      <c r="M247" s="4"/>
    </row>
    <row r="248" spans="7:13">
      <c r="G248" s="36">
        <v>49400</v>
      </c>
      <c r="H248" s="40">
        <v>5.6926434693877557</v>
      </c>
      <c r="I248" s="40">
        <v>5.6166609083536088</v>
      </c>
      <c r="J248" s="40">
        <v>5.7343730095296657</v>
      </c>
      <c r="K248" s="160">
        <f t="shared" si="9"/>
        <v>2035</v>
      </c>
      <c r="L248" s="4"/>
      <c r="M248" s="4"/>
    </row>
    <row r="249" spans="7:13">
      <c r="G249" s="36">
        <v>49430</v>
      </c>
      <c r="H249" s="40">
        <v>5.6105006122448975</v>
      </c>
      <c r="I249" s="40">
        <v>5.5349496350364955</v>
      </c>
      <c r="J249" s="40">
        <v>5.6570085254636746</v>
      </c>
      <c r="K249" s="160">
        <f t="shared" si="9"/>
        <v>2035</v>
      </c>
      <c r="L249" s="4"/>
      <c r="M249" s="4"/>
    </row>
    <row r="250" spans="7:13">
      <c r="G250" s="36">
        <v>49461</v>
      </c>
      <c r="H250" s="40">
        <v>5.6597863265306119</v>
      </c>
      <c r="I250" s="40">
        <v>5.5840169505271691</v>
      </c>
      <c r="J250" s="40">
        <v>5.701377825596885</v>
      </c>
      <c r="K250" s="160">
        <f t="shared" si="9"/>
        <v>2035</v>
      </c>
      <c r="L250" s="4"/>
      <c r="M250" s="4"/>
    </row>
    <row r="251" spans="7:13">
      <c r="G251" s="36">
        <v>49491</v>
      </c>
      <c r="H251" s="40">
        <v>5.9885618367346938</v>
      </c>
      <c r="I251" s="40">
        <v>5.8289480129764799</v>
      </c>
      <c r="J251" s="40">
        <v>6.0366580797212839</v>
      </c>
      <c r="K251" s="160">
        <f t="shared" si="9"/>
        <v>2035</v>
      </c>
      <c r="L251" s="4"/>
      <c r="M251" s="4"/>
    </row>
    <row r="252" spans="7:13">
      <c r="G252" s="36">
        <v>49522</v>
      </c>
      <c r="H252" s="40">
        <v>6.0707046938775511</v>
      </c>
      <c r="I252" s="40">
        <v>5.9105579075425787</v>
      </c>
      <c r="J252" s="40">
        <v>6.1191460395532333</v>
      </c>
      <c r="K252" s="160">
        <f t="shared" si="9"/>
        <v>2035</v>
      </c>
      <c r="L252" s="4"/>
      <c r="M252" s="4"/>
    </row>
    <row r="253" spans="7:13">
      <c r="G253" s="36">
        <v>49553</v>
      </c>
      <c r="H253" s="40">
        <v>5.8570312244897957</v>
      </c>
      <c r="I253" s="40">
        <v>5.6982708029197076</v>
      </c>
      <c r="J253" s="40">
        <v>5.8994513987088846</v>
      </c>
      <c r="K253" s="160">
        <f t="shared" si="9"/>
        <v>2035</v>
      </c>
      <c r="L253" s="4"/>
      <c r="M253" s="4"/>
    </row>
    <row r="254" spans="7:13">
      <c r="G254" s="36">
        <v>49583</v>
      </c>
      <c r="H254" s="40">
        <v>5.9063169387755101</v>
      </c>
      <c r="I254" s="40">
        <v>5.7473381184103811</v>
      </c>
      <c r="J254" s="40">
        <v>5.9540676503740144</v>
      </c>
      <c r="K254" s="160">
        <f t="shared" si="9"/>
        <v>2035</v>
      </c>
      <c r="L254" s="4"/>
      <c r="M254" s="4"/>
    </row>
    <row r="255" spans="7:13">
      <c r="G255" s="36">
        <v>49614</v>
      </c>
      <c r="H255" s="40">
        <v>6.0871332653061225</v>
      </c>
      <c r="I255" s="40">
        <v>6.0902010543390102</v>
      </c>
      <c r="J255" s="40">
        <v>6.1151497284557852</v>
      </c>
      <c r="K255" s="160">
        <f t="shared" si="9"/>
        <v>2035</v>
      </c>
      <c r="L255" s="4"/>
      <c r="M255" s="4"/>
    </row>
    <row r="256" spans="7:13">
      <c r="G256" s="36">
        <v>49644</v>
      </c>
      <c r="H256" s="40">
        <v>6.3994802040816321</v>
      </c>
      <c r="I256" s="40">
        <v>6.4331653690186528</v>
      </c>
      <c r="J256" s="40">
        <v>6.4313706527308128</v>
      </c>
      <c r="K256" s="160">
        <f t="shared" si="9"/>
        <v>2035</v>
      </c>
      <c r="L256" s="4"/>
      <c r="M256" s="4"/>
    </row>
    <row r="257" spans="7:13">
      <c r="G257" s="36">
        <v>49675</v>
      </c>
      <c r="H257" s="40">
        <v>6.462847551020408</v>
      </c>
      <c r="I257" s="40">
        <v>6.4969326034063251</v>
      </c>
      <c r="J257" s="40">
        <v>6.511809222256379</v>
      </c>
      <c r="K257" s="160">
        <f t="shared" si="9"/>
        <v>2036</v>
      </c>
      <c r="L257" s="4"/>
      <c r="M257" s="4"/>
    </row>
    <row r="258" spans="7:13">
      <c r="G258" s="36">
        <v>49706</v>
      </c>
      <c r="H258" s="40">
        <v>6.4965210204081636</v>
      </c>
      <c r="I258" s="40">
        <v>6.4969326034063251</v>
      </c>
      <c r="J258" s="40">
        <v>6.4878313556716884</v>
      </c>
      <c r="K258" s="160">
        <f t="shared" si="9"/>
        <v>2036</v>
      </c>
      <c r="L258" s="4"/>
      <c r="M258" s="4"/>
    </row>
    <row r="259" spans="7:13">
      <c r="G259" s="36">
        <v>49735</v>
      </c>
      <c r="H259" s="40">
        <v>6.2611128571428569</v>
      </c>
      <c r="I259" s="40">
        <v>6.2463243309002427</v>
      </c>
      <c r="J259" s="40">
        <v>6.248872445947331</v>
      </c>
      <c r="K259" s="160">
        <f t="shared" si="9"/>
        <v>2036</v>
      </c>
      <c r="L259" s="4"/>
      <c r="M259" s="4"/>
    </row>
    <row r="260" spans="7:13">
      <c r="G260" s="36">
        <v>49766</v>
      </c>
      <c r="H260" s="40">
        <v>6.0256026530612248</v>
      </c>
      <c r="I260" s="40">
        <v>5.9622610705596104</v>
      </c>
      <c r="J260" s="40">
        <v>6.0687310380161907</v>
      </c>
      <c r="K260" s="160">
        <f t="shared" si="9"/>
        <v>2036</v>
      </c>
      <c r="L260" s="4"/>
      <c r="M260" s="4"/>
    </row>
    <row r="261" spans="7:13">
      <c r="G261" s="36">
        <v>49796</v>
      </c>
      <c r="H261" s="40">
        <v>5.9751944897959186</v>
      </c>
      <c r="I261" s="40">
        <v>5.9121799675587994</v>
      </c>
      <c r="J261" s="40">
        <v>6.0232345732144692</v>
      </c>
      <c r="K261" s="160">
        <f t="shared" si="9"/>
        <v>2036</v>
      </c>
      <c r="L261" s="4"/>
      <c r="M261" s="4"/>
    </row>
    <row r="262" spans="7:13">
      <c r="G262" s="36">
        <v>49827</v>
      </c>
      <c r="H262" s="40">
        <v>6.0592761224489795</v>
      </c>
      <c r="I262" s="40">
        <v>5.9957160583941604</v>
      </c>
      <c r="J262" s="40">
        <v>6.1025459780715234</v>
      </c>
      <c r="K262" s="160">
        <f t="shared" si="9"/>
        <v>2036</v>
      </c>
      <c r="L262" s="4"/>
      <c r="M262" s="4"/>
    </row>
    <row r="263" spans="7:13">
      <c r="G263" s="36">
        <v>49857</v>
      </c>
      <c r="H263" s="40">
        <v>6.4292761224489796</v>
      </c>
      <c r="I263" s="40">
        <v>6.2630518248175182</v>
      </c>
      <c r="J263" s="40">
        <v>6.4792239163848757</v>
      </c>
      <c r="K263" s="160">
        <f t="shared" si="9"/>
        <v>2036</v>
      </c>
      <c r="L263" s="4"/>
      <c r="M263" s="4"/>
    </row>
    <row r="264" spans="7:13">
      <c r="G264" s="36">
        <v>49888</v>
      </c>
      <c r="H264" s="40">
        <v>6.5133577551020405</v>
      </c>
      <c r="I264" s="40">
        <v>6.3465879156528784</v>
      </c>
      <c r="J264" s="40">
        <v>6.5636587970078901</v>
      </c>
      <c r="K264" s="160">
        <f t="shared" si="9"/>
        <v>2036</v>
      </c>
      <c r="L264" s="4"/>
      <c r="M264" s="4"/>
    </row>
    <row r="265" spans="7:13">
      <c r="G265" s="36">
        <v>49919</v>
      </c>
      <c r="H265" s="40">
        <v>6.2946842857142862</v>
      </c>
      <c r="I265" s="40">
        <v>6.1293332522303325</v>
      </c>
      <c r="J265" s="40">
        <v>6.3389431499129012</v>
      </c>
      <c r="K265" s="160">
        <f t="shared" si="9"/>
        <v>2036</v>
      </c>
      <c r="L265" s="4"/>
      <c r="M265" s="4"/>
    </row>
    <row r="266" spans="7:13">
      <c r="G266" s="36">
        <v>49949</v>
      </c>
      <c r="H266" s="40">
        <v>6.3283577551020409</v>
      </c>
      <c r="I266" s="40">
        <v>6.1627882400648817</v>
      </c>
      <c r="J266" s="40">
        <v>6.3778815657341941</v>
      </c>
      <c r="K266" s="160">
        <f t="shared" si="9"/>
        <v>2036</v>
      </c>
      <c r="L266" s="4"/>
      <c r="M266" s="4"/>
    </row>
    <row r="267" spans="7:13">
      <c r="G267" s="36">
        <v>49980</v>
      </c>
      <c r="H267" s="40">
        <v>6.5806026530612245</v>
      </c>
      <c r="I267" s="40">
        <v>6.5971961881589616</v>
      </c>
      <c r="J267" s="40">
        <v>6.6106923045394002</v>
      </c>
      <c r="K267" s="160">
        <f t="shared" si="9"/>
        <v>2036</v>
      </c>
      <c r="L267" s="4"/>
      <c r="M267" s="4"/>
    </row>
    <row r="268" spans="7:13">
      <c r="G268" s="36">
        <v>50010</v>
      </c>
      <c r="H268" s="40">
        <v>6.9673373469387752</v>
      </c>
      <c r="I268" s="40">
        <v>6.9646941605839414</v>
      </c>
      <c r="J268" s="40">
        <v>7.00161350548212</v>
      </c>
      <c r="K268" s="160">
        <f t="shared" si="9"/>
        <v>2036</v>
      </c>
      <c r="L268" s="4"/>
      <c r="M268" s="4"/>
    </row>
    <row r="269" spans="7:13">
      <c r="G269" s="36">
        <v>50041</v>
      </c>
      <c r="H269" s="40">
        <v>7.0006026530612244</v>
      </c>
      <c r="I269" s="40">
        <v>6.9977436334144354</v>
      </c>
      <c r="J269" s="40">
        <v>7.0517210984732044</v>
      </c>
      <c r="K269" s="160">
        <f t="shared" si="9"/>
        <v>2037</v>
      </c>
      <c r="L269" s="4"/>
      <c r="M269" s="4"/>
    </row>
    <row r="270" spans="7:13">
      <c r="G270" s="36">
        <v>50072</v>
      </c>
      <c r="H270" s="40">
        <v>7.0349904081632646</v>
      </c>
      <c r="I270" s="40">
        <v>7.0319082725060822</v>
      </c>
      <c r="J270" s="40">
        <v>7.0285629880110676</v>
      </c>
      <c r="K270" s="160">
        <f t="shared" si="9"/>
        <v>2037</v>
      </c>
      <c r="L270" s="4"/>
      <c r="M270" s="4"/>
    </row>
    <row r="271" spans="7:13">
      <c r="G271" s="36">
        <v>50100</v>
      </c>
      <c r="H271" s="40">
        <v>6.6396842857142859</v>
      </c>
      <c r="I271" s="40">
        <v>6.6391669910786693</v>
      </c>
      <c r="J271" s="40">
        <v>6.6290343477815359</v>
      </c>
      <c r="K271" s="160">
        <f t="shared" si="9"/>
        <v>2037</v>
      </c>
      <c r="L271" s="4"/>
      <c r="M271" s="4"/>
    </row>
    <row r="272" spans="7:13">
      <c r="G272" s="36">
        <v>50131</v>
      </c>
      <c r="H272" s="40">
        <v>6.2099904081632653</v>
      </c>
      <c r="I272" s="40">
        <v>6.1269001622060006</v>
      </c>
      <c r="J272" s="40">
        <v>6.2538934521979712</v>
      </c>
      <c r="K272" s="160">
        <f t="shared" si="9"/>
        <v>2037</v>
      </c>
      <c r="L272" s="4"/>
      <c r="M272" s="4"/>
    </row>
    <row r="273" spans="7:13">
      <c r="G273" s="36">
        <v>50161</v>
      </c>
      <c r="H273" s="40">
        <v>6.1240720408163263</v>
      </c>
      <c r="I273" s="40">
        <v>6.0415392538523918</v>
      </c>
      <c r="J273" s="40">
        <v>6.1727375960651711</v>
      </c>
      <c r="K273" s="160">
        <f t="shared" si="9"/>
        <v>2037</v>
      </c>
      <c r="L273" s="4"/>
      <c r="M273" s="4"/>
    </row>
    <row r="274" spans="7:13">
      <c r="G274" s="36">
        <v>50192</v>
      </c>
      <c r="H274" s="40">
        <v>6.1756026530612242</v>
      </c>
      <c r="I274" s="40">
        <v>6.0586722627737224</v>
      </c>
      <c r="J274" s="40">
        <v>6.2193612255354029</v>
      </c>
      <c r="K274" s="160">
        <f t="shared" si="9"/>
        <v>2037</v>
      </c>
      <c r="L274" s="4"/>
      <c r="M274" s="4"/>
    </row>
    <row r="275" spans="7:13">
      <c r="G275" s="36">
        <v>50222</v>
      </c>
      <c r="H275" s="40">
        <v>6.5193781632653067</v>
      </c>
      <c r="I275" s="40">
        <v>6.3489196269261958</v>
      </c>
      <c r="J275" s="40">
        <v>6.5697044984117232</v>
      </c>
      <c r="K275" s="160">
        <f t="shared" si="9"/>
        <v>2037</v>
      </c>
      <c r="L275" s="4"/>
      <c r="M275" s="4"/>
    </row>
    <row r="276" spans="7:13">
      <c r="G276" s="36">
        <v>50253</v>
      </c>
      <c r="H276" s="40">
        <v>6.6052965306122449</v>
      </c>
      <c r="I276" s="40">
        <v>6.4342805352798047</v>
      </c>
      <c r="J276" s="40">
        <v>6.6559838303104835</v>
      </c>
      <c r="K276" s="160">
        <f t="shared" si="9"/>
        <v>2037</v>
      </c>
      <c r="L276" s="4"/>
      <c r="M276" s="4"/>
    </row>
    <row r="277" spans="7:13">
      <c r="G277" s="36">
        <v>50284</v>
      </c>
      <c r="H277" s="40">
        <v>6.2959087755102043</v>
      </c>
      <c r="I277" s="40">
        <v>6.1269001622060006</v>
      </c>
      <c r="J277" s="40">
        <v>6.3401727840967315</v>
      </c>
      <c r="K277" s="160">
        <f t="shared" si="9"/>
        <v>2037</v>
      </c>
      <c r="L277" s="4"/>
      <c r="M277" s="4"/>
    </row>
    <row r="278" spans="7:13">
      <c r="G278" s="36">
        <v>50314</v>
      </c>
      <c r="H278" s="40">
        <v>6.3646842857142856</v>
      </c>
      <c r="I278" s="40">
        <v>6.1952294403892942</v>
      </c>
      <c r="J278" s="40">
        <v>6.4143607131878273</v>
      </c>
      <c r="K278" s="160">
        <f t="shared" si="9"/>
        <v>2037</v>
      </c>
      <c r="L278" s="4"/>
      <c r="M278" s="4"/>
    </row>
    <row r="279" spans="7:13">
      <c r="G279" s="36">
        <v>50345</v>
      </c>
      <c r="H279" s="40">
        <v>6.5709087755102038</v>
      </c>
      <c r="I279" s="40">
        <v>6.5538060827250604</v>
      </c>
      <c r="J279" s="40">
        <v>6.6009577005840772</v>
      </c>
      <c r="K279" s="160">
        <f t="shared" si="9"/>
        <v>2037</v>
      </c>
      <c r="L279" s="4"/>
      <c r="M279" s="4"/>
    </row>
    <row r="280" spans="7:13">
      <c r="G280" s="36">
        <v>50375</v>
      </c>
      <c r="H280" s="40">
        <v>7.0006026530612244</v>
      </c>
      <c r="I280" s="40">
        <v>7.0319082725060822</v>
      </c>
      <c r="J280" s="40">
        <v>7.0350185674761763</v>
      </c>
      <c r="K280" s="160">
        <f t="shared" si="9"/>
        <v>2037</v>
      </c>
      <c r="L280" s="4"/>
      <c r="M280" s="4"/>
    </row>
    <row r="281" spans="7:13">
      <c r="G281" s="36">
        <v>50406</v>
      </c>
      <c r="H281" s="40">
        <v>7.084582244897959</v>
      </c>
      <c r="I281" s="40">
        <v>7.0811783454987829</v>
      </c>
      <c r="J281" s="40">
        <v>7.1361559790962188</v>
      </c>
      <c r="K281" s="160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7.1021332653061222</v>
      </c>
      <c r="I282" s="40">
        <v>7.0811783454987829</v>
      </c>
      <c r="J282" s="40">
        <v>7.0959879290910957</v>
      </c>
      <c r="K282" s="160">
        <f t="shared" si="10"/>
        <v>2038</v>
      </c>
      <c r="L282" s="4"/>
      <c r="M282" s="4"/>
    </row>
    <row r="283" spans="7:13">
      <c r="G283" s="36">
        <v>50465</v>
      </c>
      <c r="H283" s="40">
        <v>6.7684597959183677</v>
      </c>
      <c r="I283" s="40">
        <v>6.7496698296836977</v>
      </c>
      <c r="J283" s="40">
        <v>6.7583508761143571</v>
      </c>
      <c r="K283" s="160">
        <f t="shared" si="10"/>
        <v>2038</v>
      </c>
      <c r="L283" s="4"/>
      <c r="M283" s="4"/>
    </row>
    <row r="284" spans="7:13">
      <c r="G284" s="36">
        <v>50496</v>
      </c>
      <c r="H284" s="40">
        <v>6.4522353061224491</v>
      </c>
      <c r="I284" s="40">
        <v>6.4006227899432275</v>
      </c>
      <c r="J284" s="40">
        <v>6.497156081565735</v>
      </c>
      <c r="K284" s="160">
        <f t="shared" si="10"/>
        <v>2038</v>
      </c>
      <c r="L284" s="4"/>
      <c r="M284" s="4"/>
    </row>
    <row r="285" spans="7:13">
      <c r="G285" s="36">
        <v>50526</v>
      </c>
      <c r="H285" s="40">
        <v>6.3995822448979585</v>
      </c>
      <c r="I285" s="40">
        <v>6.3133356853203564</v>
      </c>
      <c r="J285" s="40">
        <v>6.4494052874269912</v>
      </c>
      <c r="K285" s="160">
        <f t="shared" si="10"/>
        <v>2038</v>
      </c>
      <c r="L285" s="4"/>
      <c r="M285" s="4"/>
    </row>
    <row r="286" spans="7:13">
      <c r="G286" s="36">
        <v>50557</v>
      </c>
      <c r="H286" s="40">
        <v>6.4346842857142859</v>
      </c>
      <c r="I286" s="40">
        <v>6.3308742092457413</v>
      </c>
      <c r="J286" s="40">
        <v>6.4795313249308339</v>
      </c>
      <c r="K286" s="160">
        <f t="shared" si="10"/>
        <v>2038</v>
      </c>
      <c r="L286" s="4"/>
      <c r="M286" s="4"/>
    </row>
    <row r="287" spans="7:13">
      <c r="G287" s="36">
        <v>50587</v>
      </c>
      <c r="H287" s="40">
        <v>6.8914189795918368</v>
      </c>
      <c r="I287" s="40">
        <v>6.7146941605839414</v>
      </c>
      <c r="J287" s="40">
        <v>6.9433083512654985</v>
      </c>
      <c r="K287" s="160">
        <f t="shared" si="10"/>
        <v>2038</v>
      </c>
      <c r="L287" s="4"/>
      <c r="M287" s="4"/>
    </row>
    <row r="288" spans="7:13">
      <c r="G288" s="36">
        <v>50618</v>
      </c>
      <c r="H288" s="40">
        <v>6.9791740816326531</v>
      </c>
      <c r="I288" s="40">
        <v>6.8019812652068126</v>
      </c>
      <c r="J288" s="40">
        <v>7.0314321344400046</v>
      </c>
      <c r="K288" s="160">
        <f t="shared" si="10"/>
        <v>2038</v>
      </c>
      <c r="L288" s="4"/>
      <c r="M288" s="4"/>
    </row>
    <row r="289" spans="7:13">
      <c r="G289" s="36">
        <v>50649</v>
      </c>
      <c r="H289" s="40">
        <v>6.6806026530612241</v>
      </c>
      <c r="I289" s="40">
        <v>6.50534703974047</v>
      </c>
      <c r="J289" s="40">
        <v>6.7264828568500876</v>
      </c>
      <c r="K289" s="160">
        <f t="shared" si="10"/>
        <v>2038</v>
      </c>
      <c r="L289" s="4"/>
      <c r="M289" s="4"/>
    </row>
    <row r="290" spans="7:13">
      <c r="G290" s="36">
        <v>50679</v>
      </c>
      <c r="H290" s="40">
        <v>6.7333577551020412</v>
      </c>
      <c r="I290" s="40">
        <v>6.5750956204379554</v>
      </c>
      <c r="J290" s="40">
        <v>6.78458307203607</v>
      </c>
      <c r="K290" s="160">
        <f t="shared" si="10"/>
        <v>2038</v>
      </c>
      <c r="L290" s="4"/>
      <c r="M290" s="4"/>
    </row>
    <row r="291" spans="7:13">
      <c r="G291" s="36">
        <v>50710</v>
      </c>
      <c r="H291" s="40">
        <v>7.0143781632653059</v>
      </c>
      <c r="I291" s="40">
        <v>6.9764540957015404</v>
      </c>
      <c r="J291" s="40">
        <v>7.0462902141612878</v>
      </c>
      <c r="K291" s="160">
        <f t="shared" si="10"/>
        <v>2038</v>
      </c>
      <c r="L291" s="4"/>
      <c r="M291" s="4"/>
    </row>
    <row r="292" spans="7:13">
      <c r="G292" s="36">
        <v>50740</v>
      </c>
      <c r="H292" s="40">
        <v>7.4534597959183682</v>
      </c>
      <c r="I292" s="40">
        <v>7.4476625304136252</v>
      </c>
      <c r="J292" s="40">
        <v>7.4897782764627534</v>
      </c>
      <c r="K292" s="160">
        <f t="shared" si="10"/>
        <v>2038</v>
      </c>
      <c r="L292" s="4"/>
      <c r="M292" s="4"/>
    </row>
    <row r="293" spans="7:13">
      <c r="G293" s="36">
        <v>50771</v>
      </c>
      <c r="H293" s="40">
        <v>7.5099904081632651</v>
      </c>
      <c r="I293" s="40">
        <v>7.5395116788321168</v>
      </c>
      <c r="J293" s="40">
        <v>7.5632489189466137</v>
      </c>
      <c r="K293" s="160">
        <f t="shared" si="10"/>
        <v>2039</v>
      </c>
      <c r="L293" s="4"/>
      <c r="M293" s="4"/>
    </row>
    <row r="294" spans="7:13">
      <c r="G294" s="36">
        <v>50802</v>
      </c>
      <c r="H294" s="40">
        <v>7.5099904081632651</v>
      </c>
      <c r="I294" s="40">
        <v>7.5038263584752629</v>
      </c>
      <c r="J294" s="40">
        <v>7.5055585818219086</v>
      </c>
      <c r="K294" s="160">
        <f t="shared" si="10"/>
        <v>2039</v>
      </c>
      <c r="L294" s="4"/>
      <c r="M294" s="4"/>
    </row>
    <row r="295" spans="7:13">
      <c r="G295" s="36">
        <v>50830</v>
      </c>
      <c r="H295" s="40">
        <v>7.0791740816326527</v>
      </c>
      <c r="I295" s="40">
        <v>7.0044346309813461</v>
      </c>
      <c r="J295" s="40">
        <v>7.0703705502612983</v>
      </c>
      <c r="K295" s="160">
        <f t="shared" si="10"/>
        <v>2039</v>
      </c>
      <c r="L295" s="4"/>
      <c r="M295" s="4"/>
    </row>
    <row r="296" spans="7:13">
      <c r="G296" s="36">
        <v>50861</v>
      </c>
      <c r="H296" s="40">
        <v>6.612439387755102</v>
      </c>
      <c r="I296" s="40">
        <v>6.5050429034874284</v>
      </c>
      <c r="J296" s="40">
        <v>6.6580332206168675</v>
      </c>
      <c r="K296" s="160">
        <f t="shared" si="10"/>
        <v>2039</v>
      </c>
      <c r="L296" s="4"/>
      <c r="M296" s="4"/>
    </row>
    <row r="297" spans="7:13">
      <c r="G297" s="36">
        <v>50891</v>
      </c>
      <c r="H297" s="40">
        <v>6.5406026530612245</v>
      </c>
      <c r="I297" s="40">
        <v>6.469458961881589</v>
      </c>
      <c r="J297" s="40">
        <v>6.591018157598115</v>
      </c>
      <c r="K297" s="160">
        <f t="shared" si="10"/>
        <v>2039</v>
      </c>
      <c r="L297" s="4"/>
      <c r="M297" s="4"/>
    </row>
    <row r="298" spans="7:13">
      <c r="G298" s="36">
        <v>50922</v>
      </c>
      <c r="H298" s="40">
        <v>6.5765210204081628</v>
      </c>
      <c r="I298" s="40">
        <v>6.5050429034874284</v>
      </c>
      <c r="J298" s="40">
        <v>6.6219639512245108</v>
      </c>
      <c r="K298" s="160">
        <f t="shared" si="10"/>
        <v>2039</v>
      </c>
      <c r="L298" s="4"/>
      <c r="M298" s="4"/>
    </row>
    <row r="299" spans="7:13">
      <c r="G299" s="36">
        <v>50952</v>
      </c>
      <c r="H299" s="40">
        <v>6.9714189795918369</v>
      </c>
      <c r="I299" s="40">
        <v>6.7904240875912407</v>
      </c>
      <c r="J299" s="40">
        <v>7.0236444512757457</v>
      </c>
      <c r="K299" s="160">
        <f t="shared" si="10"/>
        <v>2039</v>
      </c>
      <c r="L299" s="4"/>
      <c r="M299" s="4"/>
    </row>
    <row r="300" spans="7:13">
      <c r="G300" s="36">
        <v>50983</v>
      </c>
      <c r="H300" s="40">
        <v>7.0252965306122448</v>
      </c>
      <c r="I300" s="40">
        <v>6.8439520681265202</v>
      </c>
      <c r="J300" s="40">
        <v>7.0777483553642799</v>
      </c>
      <c r="K300" s="160">
        <f t="shared" si="10"/>
        <v>2039</v>
      </c>
      <c r="L300" s="4"/>
      <c r="M300" s="4"/>
    </row>
    <row r="301" spans="7:13">
      <c r="G301" s="36">
        <v>51014</v>
      </c>
      <c r="H301" s="40">
        <v>6.7021332653061219</v>
      </c>
      <c r="I301" s="40">
        <v>6.5407282238442814</v>
      </c>
      <c r="J301" s="40">
        <v>6.7481039245824368</v>
      </c>
      <c r="K301" s="160">
        <f t="shared" si="10"/>
        <v>2039</v>
      </c>
      <c r="L301" s="4"/>
      <c r="M301" s="4"/>
    </row>
    <row r="302" spans="7:13">
      <c r="G302" s="36">
        <v>51044</v>
      </c>
      <c r="H302" s="40">
        <v>6.791929183673469</v>
      </c>
      <c r="I302" s="40">
        <v>6.6120988645579883</v>
      </c>
      <c r="J302" s="40">
        <v>6.8434005738292862</v>
      </c>
      <c r="K302" s="160">
        <f t="shared" si="10"/>
        <v>2039</v>
      </c>
      <c r="L302" s="4"/>
      <c r="M302" s="4"/>
    </row>
    <row r="303" spans="7:13">
      <c r="G303" s="36">
        <v>51075</v>
      </c>
      <c r="H303" s="40">
        <v>7.0073373469387752</v>
      </c>
      <c r="I303" s="40">
        <v>6.9687493106244922</v>
      </c>
      <c r="J303" s="40">
        <v>7.0392198176042635</v>
      </c>
      <c r="K303" s="160">
        <f t="shared" si="10"/>
        <v>2039</v>
      </c>
      <c r="L303" s="4"/>
      <c r="M303" s="4"/>
    </row>
    <row r="304" spans="7:13">
      <c r="G304" s="36">
        <v>51105</v>
      </c>
      <c r="H304" s="40">
        <v>7.5459087755102034</v>
      </c>
      <c r="I304" s="40">
        <v>7.5216690186536894</v>
      </c>
      <c r="J304" s="40">
        <v>7.5826156573419405</v>
      </c>
      <c r="K304" s="160">
        <f t="shared" si="10"/>
        <v>2039</v>
      </c>
      <c r="L304" s="4"/>
      <c r="M304" s="4"/>
    </row>
    <row r="305" spans="7:13">
      <c r="G305" s="36">
        <v>51136</v>
      </c>
      <c r="H305" s="40">
        <v>7.6020312244897958</v>
      </c>
      <c r="I305" s="40">
        <v>7.6317663422546627</v>
      </c>
      <c r="J305" s="40">
        <v>7.6557788912798452</v>
      </c>
      <c r="K305" s="160">
        <f t="shared" si="9"/>
        <v>2040</v>
      </c>
      <c r="L305" s="4"/>
      <c r="M305" s="4"/>
    </row>
    <row r="306" spans="7:13">
      <c r="G306" s="36">
        <v>51167</v>
      </c>
      <c r="H306" s="40">
        <v>7.6020312244897958</v>
      </c>
      <c r="I306" s="40">
        <v>7.5952699918896993</v>
      </c>
      <c r="J306" s="40">
        <v>7.5979860846398202</v>
      </c>
      <c r="K306" s="160">
        <f t="shared" si="9"/>
        <v>2040</v>
      </c>
      <c r="L306" s="4"/>
      <c r="M306" s="4"/>
    </row>
    <row r="307" spans="7:13">
      <c r="G307" s="36">
        <v>51196</v>
      </c>
      <c r="H307" s="40">
        <v>7.235092448979592</v>
      </c>
      <c r="I307" s="40">
        <v>7.1943170316301694</v>
      </c>
      <c r="J307" s="40">
        <v>7.2269439696690245</v>
      </c>
      <c r="K307" s="160">
        <f t="shared" si="9"/>
        <v>2040</v>
      </c>
      <c r="L307" s="4"/>
      <c r="M307" s="4"/>
    </row>
    <row r="308" spans="7:13">
      <c r="G308" s="36">
        <v>51227</v>
      </c>
      <c r="H308" s="40">
        <v>6.9048883673469392</v>
      </c>
      <c r="I308" s="40">
        <v>6.8297590429845902</v>
      </c>
      <c r="J308" s="40">
        <v>6.951710851521673</v>
      </c>
      <c r="K308" s="160">
        <f t="shared" si="9"/>
        <v>2040</v>
      </c>
      <c r="L308" s="4"/>
      <c r="M308" s="4"/>
    </row>
    <row r="309" spans="7:13">
      <c r="G309" s="36">
        <v>51257</v>
      </c>
      <c r="H309" s="40">
        <v>6.8131536734693876</v>
      </c>
      <c r="I309" s="40">
        <v>6.7386195458231954</v>
      </c>
      <c r="J309" s="40">
        <v>6.8647142330156781</v>
      </c>
      <c r="K309" s="160">
        <f t="shared" si="9"/>
        <v>2040</v>
      </c>
      <c r="L309" s="4"/>
      <c r="M309" s="4"/>
    </row>
    <row r="310" spans="7:13">
      <c r="G310" s="36">
        <v>51288</v>
      </c>
      <c r="H310" s="40">
        <v>6.8865210204081633</v>
      </c>
      <c r="I310" s="40">
        <v>6.7568677210056771</v>
      </c>
      <c r="J310" s="40">
        <v>6.9332663387642182</v>
      </c>
      <c r="K310" s="160">
        <f t="shared" si="9"/>
        <v>2040</v>
      </c>
      <c r="L310" s="4"/>
      <c r="M310" s="4"/>
    </row>
    <row r="311" spans="7:13">
      <c r="G311" s="36">
        <v>51318</v>
      </c>
      <c r="H311" s="40">
        <v>7.235092448979592</v>
      </c>
      <c r="I311" s="40">
        <v>7.0485343876723432</v>
      </c>
      <c r="J311" s="40">
        <v>7.2884256788605395</v>
      </c>
      <c r="K311" s="160">
        <f t="shared" si="9"/>
        <v>2040</v>
      </c>
      <c r="L311" s="4"/>
      <c r="M311" s="4"/>
    </row>
    <row r="312" spans="7:13">
      <c r="G312" s="36">
        <v>51349</v>
      </c>
      <c r="H312" s="40">
        <v>7.2534597959183671</v>
      </c>
      <c r="I312" s="40">
        <v>7.084929359286293</v>
      </c>
      <c r="J312" s="40">
        <v>7.3068701916179934</v>
      </c>
      <c r="K312" s="160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6.8865210204081633</v>
      </c>
      <c r="I313" s="40">
        <v>6.7022245742092448</v>
      </c>
      <c r="J313" s="40">
        <v>6.9332663387642182</v>
      </c>
      <c r="K313" s="160">
        <f t="shared" si="11"/>
        <v>2040</v>
      </c>
      <c r="L313" s="4"/>
      <c r="M313" s="4"/>
    </row>
    <row r="314" spans="7:13">
      <c r="G314" s="36">
        <v>51410</v>
      </c>
      <c r="H314" s="40">
        <v>6.9048883673469392</v>
      </c>
      <c r="I314" s="40">
        <v>6.7386195458231954</v>
      </c>
      <c r="J314" s="40">
        <v>6.9568343272876323</v>
      </c>
      <c r="K314" s="160">
        <f t="shared" si="11"/>
        <v>2040</v>
      </c>
      <c r="L314" s="4"/>
      <c r="M314" s="4"/>
    </row>
    <row r="315" spans="7:13">
      <c r="G315" s="36">
        <v>51441</v>
      </c>
      <c r="H315" s="40">
        <v>7.1984597959183674</v>
      </c>
      <c r="I315" s="40">
        <v>7.1031775344687746</v>
      </c>
      <c r="J315" s="40">
        <v>7.2311452197971109</v>
      </c>
      <c r="K315" s="160">
        <f t="shared" si="11"/>
        <v>2040</v>
      </c>
      <c r="L315" s="4"/>
      <c r="M315" s="4"/>
    </row>
    <row r="316" spans="7:13">
      <c r="G316" s="36">
        <v>51471</v>
      </c>
      <c r="H316" s="40">
        <v>7.5653985714285712</v>
      </c>
      <c r="I316" s="40">
        <v>7.5952699918896993</v>
      </c>
      <c r="J316" s="40">
        <v>7.6021873347679074</v>
      </c>
      <c r="K316" s="160">
        <f t="shared" si="11"/>
        <v>2040</v>
      </c>
      <c r="L316" s="4"/>
      <c r="M316" s="4"/>
    </row>
    <row r="317" spans="7:13">
      <c r="G317" s="36">
        <v>51502</v>
      </c>
      <c r="H317" s="40">
        <v>7.7695822448979586</v>
      </c>
      <c r="I317" s="40">
        <v>7.7989399026763984</v>
      </c>
      <c r="J317" s="40">
        <v>7.8239313659186394</v>
      </c>
      <c r="K317" s="160">
        <f t="shared" si="11"/>
        <v>2041</v>
      </c>
      <c r="L317" s="4"/>
      <c r="M317" s="4"/>
    </row>
    <row r="318" spans="7:13">
      <c r="G318" s="36">
        <v>51533</v>
      </c>
      <c r="H318" s="40">
        <v>7.7695822448979586</v>
      </c>
      <c r="I318" s="40">
        <v>7.7617339010543382</v>
      </c>
      <c r="J318" s="40">
        <v>7.7662410287939343</v>
      </c>
      <c r="K318" s="160">
        <f t="shared" si="11"/>
        <v>2041</v>
      </c>
      <c r="L318" s="4"/>
      <c r="M318" s="4"/>
    </row>
    <row r="319" spans="7:13">
      <c r="G319" s="36">
        <v>51561</v>
      </c>
      <c r="H319" s="40">
        <v>7.3945822448979595</v>
      </c>
      <c r="I319" s="40">
        <v>7.3518596107055956</v>
      </c>
      <c r="J319" s="40">
        <v>7.3871038221129224</v>
      </c>
      <c r="K319" s="160">
        <f t="shared" si="11"/>
        <v>2041</v>
      </c>
      <c r="L319" s="4"/>
      <c r="M319" s="4"/>
    </row>
    <row r="320" spans="7:13">
      <c r="G320" s="36">
        <v>51592</v>
      </c>
      <c r="H320" s="40">
        <v>7.0570312244897959</v>
      </c>
      <c r="I320" s="40">
        <v>6.9792927007299266</v>
      </c>
      <c r="J320" s="40">
        <v>7.1044928988625884</v>
      </c>
      <c r="K320" s="160">
        <f t="shared" si="11"/>
        <v>2041</v>
      </c>
      <c r="L320" s="4"/>
      <c r="M320" s="4"/>
    </row>
    <row r="321" spans="7:13">
      <c r="G321" s="36">
        <v>51622</v>
      </c>
      <c r="H321" s="40">
        <v>6.9633577551020407</v>
      </c>
      <c r="I321" s="40">
        <v>6.8862270072992695</v>
      </c>
      <c r="J321" s="40">
        <v>7.0155493595655294</v>
      </c>
      <c r="K321" s="160">
        <f t="shared" si="11"/>
        <v>2041</v>
      </c>
      <c r="L321" s="4"/>
      <c r="M321" s="4"/>
    </row>
    <row r="322" spans="7:13">
      <c r="G322" s="36">
        <v>51653</v>
      </c>
      <c r="H322" s="40">
        <v>7.0383577551020409</v>
      </c>
      <c r="I322" s="40">
        <v>6.9047793187347928</v>
      </c>
      <c r="J322" s="40">
        <v>7.0857409775591762</v>
      </c>
      <c r="K322" s="160">
        <f t="shared" si="11"/>
        <v>2041</v>
      </c>
      <c r="L322" s="4"/>
      <c r="M322" s="4"/>
    </row>
    <row r="323" spans="7:13">
      <c r="G323" s="36">
        <v>51683</v>
      </c>
      <c r="H323" s="40">
        <v>7.3945822448979595</v>
      </c>
      <c r="I323" s="40">
        <v>7.202832846715328</v>
      </c>
      <c r="J323" s="40">
        <v>7.4485855313044373</v>
      </c>
      <c r="K323" s="160">
        <f t="shared" si="11"/>
        <v>2041</v>
      </c>
      <c r="L323" s="4"/>
      <c r="M323" s="4"/>
    </row>
    <row r="324" spans="7:13">
      <c r="G324" s="36">
        <v>51714</v>
      </c>
      <c r="H324" s="40">
        <v>7.4133577551020409</v>
      </c>
      <c r="I324" s="40">
        <v>7.2401402270884017</v>
      </c>
      <c r="J324" s="40">
        <v>7.4674399221231695</v>
      </c>
      <c r="K324" s="160">
        <f t="shared" si="11"/>
        <v>2041</v>
      </c>
      <c r="L324" s="4"/>
      <c r="M324" s="4"/>
    </row>
    <row r="325" spans="7:13">
      <c r="G325" s="36">
        <v>51745</v>
      </c>
      <c r="H325" s="40">
        <v>7.0383577551020409</v>
      </c>
      <c r="I325" s="40">
        <v>6.8489196269261958</v>
      </c>
      <c r="J325" s="40">
        <v>7.0857409775591762</v>
      </c>
      <c r="K325" s="160">
        <f t="shared" si="11"/>
        <v>2041</v>
      </c>
      <c r="L325" s="4"/>
      <c r="M325" s="4"/>
    </row>
    <row r="326" spans="7:13">
      <c r="G326" s="36">
        <v>51775</v>
      </c>
      <c r="H326" s="40">
        <v>7.0570312244897959</v>
      </c>
      <c r="I326" s="40">
        <v>6.8862270072992695</v>
      </c>
      <c r="J326" s="40">
        <v>7.1096163746285486</v>
      </c>
      <c r="K326" s="160">
        <f t="shared" si="11"/>
        <v>2041</v>
      </c>
      <c r="L326" s="4"/>
      <c r="M326" s="4"/>
    </row>
    <row r="327" spans="7:13">
      <c r="G327" s="36">
        <v>51806</v>
      </c>
      <c r="H327" s="40">
        <v>7.3570312244897966</v>
      </c>
      <c r="I327" s="40">
        <v>7.2587939172749385</v>
      </c>
      <c r="J327" s="40">
        <v>7.3903828466031358</v>
      </c>
      <c r="K327" s="160">
        <f t="shared" si="11"/>
        <v>2041</v>
      </c>
      <c r="L327" s="4"/>
      <c r="M327" s="4"/>
    </row>
    <row r="328" spans="7:13">
      <c r="G328" s="36">
        <v>51836</v>
      </c>
      <c r="H328" s="40">
        <v>7.7320312244897957</v>
      </c>
      <c r="I328" s="40">
        <v>7.7617339010543382</v>
      </c>
      <c r="J328" s="40">
        <v>7.7695200532841486</v>
      </c>
      <c r="K328" s="160">
        <f t="shared" si="11"/>
        <v>2041</v>
      </c>
      <c r="L328" s="4"/>
      <c r="M328" s="4"/>
    </row>
    <row r="329" spans="7:13">
      <c r="G329" s="36">
        <v>51867</v>
      </c>
      <c r="H329" s="40">
        <v>7.9407046938775503</v>
      </c>
      <c r="I329" s="40">
        <v>7.9698644768856441</v>
      </c>
      <c r="J329" s="40">
        <v>7.9958752126242452</v>
      </c>
      <c r="K329" s="160">
        <f t="shared" ref="K329:K340" si="12">YEAR(G329)</f>
        <v>2042</v>
      </c>
    </row>
    <row r="330" spans="7:13">
      <c r="G330" s="36">
        <v>51898</v>
      </c>
      <c r="H330" s="40">
        <v>7.9407046938775503</v>
      </c>
      <c r="I330" s="40">
        <v>7.9317460665044601</v>
      </c>
      <c r="J330" s="40">
        <v>7.9380824059842201</v>
      </c>
      <c r="K330" s="160">
        <f t="shared" si="12"/>
        <v>2042</v>
      </c>
    </row>
    <row r="331" spans="7:13">
      <c r="G331" s="36">
        <v>51926</v>
      </c>
      <c r="H331" s="40">
        <v>7.5574393877551023</v>
      </c>
      <c r="I331" s="40">
        <v>7.5129504460665038</v>
      </c>
      <c r="J331" s="40">
        <v>7.5506451685623537</v>
      </c>
      <c r="K331" s="160">
        <f t="shared" si="12"/>
        <v>2042</v>
      </c>
    </row>
    <row r="332" spans="7:13">
      <c r="G332" s="36">
        <v>51957</v>
      </c>
      <c r="H332" s="40">
        <v>7.2125414285714289</v>
      </c>
      <c r="I332" s="40">
        <v>7.1321718572587178</v>
      </c>
      <c r="J332" s="40">
        <v>7.2606564402090381</v>
      </c>
      <c r="K332" s="160">
        <f t="shared" si="12"/>
        <v>2042</v>
      </c>
    </row>
    <row r="333" spans="7:13">
      <c r="G333" s="36">
        <v>51987</v>
      </c>
      <c r="H333" s="40">
        <v>7.1167251020408164</v>
      </c>
      <c r="I333" s="40">
        <v>7.0369772100567713</v>
      </c>
      <c r="J333" s="40">
        <v>7.1695610410902768</v>
      </c>
      <c r="K333" s="160">
        <f t="shared" si="12"/>
        <v>2042</v>
      </c>
    </row>
    <row r="334" spans="7:13">
      <c r="G334" s="36">
        <v>52018</v>
      </c>
      <c r="H334" s="40">
        <v>7.1934597959183675</v>
      </c>
      <c r="I334" s="40">
        <v>7.0560364152473634</v>
      </c>
      <c r="J334" s="40">
        <v>7.2414946408443495</v>
      </c>
      <c r="K334" s="160">
        <f t="shared" si="12"/>
        <v>2042</v>
      </c>
    </row>
    <row r="335" spans="7:13">
      <c r="G335" s="36">
        <v>52048</v>
      </c>
      <c r="H335" s="40">
        <v>7.5574393877551023</v>
      </c>
      <c r="I335" s="40">
        <v>7.3606795620437957</v>
      </c>
      <c r="J335" s="40">
        <v>7.6121268777538686</v>
      </c>
      <c r="K335" s="160">
        <f t="shared" si="12"/>
        <v>2042</v>
      </c>
    </row>
    <row r="336" spans="7:13">
      <c r="G336" s="36">
        <v>52079</v>
      </c>
      <c r="H336" s="40">
        <v>7.5766230612244891</v>
      </c>
      <c r="I336" s="40">
        <v>7.3986965936739653</v>
      </c>
      <c r="J336" s="40">
        <v>7.6313911466338764</v>
      </c>
      <c r="K336" s="160">
        <f t="shared" si="12"/>
        <v>2042</v>
      </c>
    </row>
    <row r="337" spans="7:11">
      <c r="G337" s="36">
        <v>52110</v>
      </c>
      <c r="H337" s="40">
        <v>0</v>
      </c>
      <c r="I337" s="40">
        <v>0</v>
      </c>
      <c r="J337" s="40">
        <v>0</v>
      </c>
      <c r="K337" s="160">
        <f t="shared" si="12"/>
        <v>2042</v>
      </c>
    </row>
    <row r="338" spans="7:11">
      <c r="G338" s="36">
        <v>52140</v>
      </c>
      <c r="H338" s="40">
        <v>0</v>
      </c>
      <c r="I338" s="40">
        <v>0</v>
      </c>
      <c r="J338" s="40">
        <v>0</v>
      </c>
      <c r="K338" s="160">
        <f t="shared" si="12"/>
        <v>2042</v>
      </c>
    </row>
    <row r="339" spans="7:11">
      <c r="G339" s="36">
        <v>52171</v>
      </c>
      <c r="H339" s="40">
        <v>0</v>
      </c>
      <c r="I339" s="40">
        <v>0</v>
      </c>
      <c r="J339" s="40">
        <v>0</v>
      </c>
      <c r="K339" s="160">
        <f t="shared" si="12"/>
        <v>2042</v>
      </c>
    </row>
    <row r="340" spans="7:11">
      <c r="G340" s="36">
        <v>52201</v>
      </c>
      <c r="H340" s="40">
        <v>0</v>
      </c>
      <c r="I340" s="40">
        <v>0</v>
      </c>
      <c r="J340" s="40">
        <v>0</v>
      </c>
      <c r="K340" s="160">
        <f t="shared" si="12"/>
        <v>2042</v>
      </c>
    </row>
    <row r="341" spans="7:11">
      <c r="G341" s="36">
        <v>0</v>
      </c>
      <c r="H341" s="40" t="e">
        <v>#N/A</v>
      </c>
      <c r="I341" s="40" t="e">
        <v>#N/A</v>
      </c>
      <c r="J341" s="40" t="e">
        <v>#N/A</v>
      </c>
      <c r="K341" s="160">
        <f t="shared" ref="K341:K343" si="13">YEAR(G341)</f>
        <v>1900</v>
      </c>
    </row>
    <row r="342" spans="7:11">
      <c r="G342" s="36">
        <v>0</v>
      </c>
      <c r="H342" s="40" t="e">
        <v>#N/A</v>
      </c>
      <c r="I342" s="40" t="e">
        <v>#N/A</v>
      </c>
      <c r="J342" s="40" t="e">
        <v>#N/A</v>
      </c>
      <c r="K342" s="160">
        <f t="shared" si="13"/>
        <v>1900</v>
      </c>
    </row>
    <row r="343" spans="7:11">
      <c r="G343" s="36">
        <v>0</v>
      </c>
      <c r="H343" s="40" t="e">
        <v>#N/A</v>
      </c>
      <c r="I343" s="40" t="e">
        <v>#N/A</v>
      </c>
      <c r="J343" s="40" t="e">
        <v>#N/A</v>
      </c>
      <c r="K343" s="160">
        <f t="shared" si="13"/>
        <v>1900</v>
      </c>
    </row>
    <row r="344" spans="7:11">
      <c r="G344" s="36"/>
      <c r="H344" s="40"/>
      <c r="K344" s="160"/>
    </row>
    <row r="345" spans="7:11">
      <c r="G345" s="36"/>
      <c r="H345" s="40"/>
      <c r="K345" s="160"/>
    </row>
  </sheetData>
  <phoneticPr fontId="7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66"/>
  <sheetViews>
    <sheetView zoomScale="70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C13" sqref="C13"/>
    </sheetView>
  </sheetViews>
  <sheetFormatPr defaultColWidth="9.33203125" defaultRowHeight="12.75" outlineLevelRow="1"/>
  <cols>
    <col min="1" max="1" width="18.5" style="73" customWidth="1"/>
    <col min="2" max="2" width="22.83203125" style="73" customWidth="1"/>
    <col min="3" max="3" width="18.1640625" style="73" customWidth="1"/>
    <col min="4" max="4" width="16.1640625" style="73" customWidth="1"/>
    <col min="5" max="5" width="18.5" style="73" customWidth="1"/>
    <col min="6" max="7" width="16.1640625" style="73" customWidth="1"/>
    <col min="8" max="8" width="3.83203125" style="73" customWidth="1"/>
    <col min="9" max="9" width="9.5" style="73" customWidth="1"/>
    <col min="10" max="11" width="10" style="73" customWidth="1"/>
    <col min="12" max="12" width="9.33203125" style="73" customWidth="1"/>
    <col min="13" max="13" width="21.1640625" style="73" customWidth="1"/>
    <col min="14" max="14" width="13.83203125" style="73" customWidth="1"/>
    <col min="15" max="15" width="16" style="73" customWidth="1"/>
    <col min="16" max="16" width="28.6640625" style="73" customWidth="1"/>
    <col min="17" max="17" width="28" style="73" customWidth="1"/>
    <col min="18" max="18" width="13.6640625" style="73" customWidth="1"/>
    <col min="19" max="19" width="16" style="73" customWidth="1"/>
    <col min="20" max="20" width="15.1640625" style="73" bestFit="1" customWidth="1"/>
    <col min="21" max="16384" width="9.33203125" style="73"/>
  </cols>
  <sheetData>
    <row r="1" spans="1:18" s="4" customFormat="1" ht="15.75" hidden="1">
      <c r="B1" s="1" t="s">
        <v>52</v>
      </c>
      <c r="C1" s="1"/>
      <c r="D1" s="12"/>
      <c r="E1" s="12"/>
      <c r="F1" s="12"/>
      <c r="G1" s="12"/>
      <c r="H1" s="37"/>
      <c r="I1" s="150"/>
      <c r="J1" s="150"/>
      <c r="K1" s="150"/>
    </row>
    <row r="2" spans="1:18" ht="5.25" customHeight="1"/>
    <row r="3" spans="1:18" ht="15.75">
      <c r="B3" s="1" t="str">
        <f>"Table "&amp;RIGHT('Table 4'!B3,1)+1</f>
        <v>Table 5</v>
      </c>
      <c r="C3" s="101"/>
      <c r="D3" s="101"/>
      <c r="E3" s="101"/>
      <c r="F3" s="101"/>
      <c r="G3" s="101"/>
      <c r="M3" s="73" t="s">
        <v>76</v>
      </c>
      <c r="O3" s="181"/>
    </row>
    <row r="4" spans="1:18">
      <c r="B4" s="101" t="str">
        <f ca="1">'Table 1'!B5</f>
        <v>Utah 2017.Q4 - 10.0 MW and 85.0% CF</v>
      </c>
      <c r="C4" s="101"/>
      <c r="D4" s="101"/>
      <c r="E4" s="101"/>
      <c r="F4" s="101"/>
      <c r="G4" s="101"/>
      <c r="M4" s="74" t="s">
        <v>176</v>
      </c>
      <c r="P4" s="163" t="s">
        <v>167</v>
      </c>
      <c r="Q4" s="163" t="s">
        <v>168</v>
      </c>
      <c r="R4" s="163" t="s">
        <v>169</v>
      </c>
    </row>
    <row r="5" spans="1:18">
      <c r="B5" s="101" t="str">
        <f>TEXT($K$5,"MMMM YYYY")&amp;"  through  "&amp;TEXT($K$6,"MMMM YYYY")</f>
        <v>January 2018  through  December 2037</v>
      </c>
      <c r="C5" s="101"/>
      <c r="D5" s="101"/>
      <c r="E5" s="101"/>
      <c r="F5" s="101"/>
      <c r="G5" s="101"/>
      <c r="J5" s="73" t="s">
        <v>57</v>
      </c>
      <c r="K5" s="291">
        <f>MIN(K13:K24)</f>
        <v>43101</v>
      </c>
      <c r="M5" s="73" t="s">
        <v>58</v>
      </c>
      <c r="O5" s="4" t="s">
        <v>154</v>
      </c>
      <c r="P5" s="6">
        <f>MATCH('Table 5'!K5,'Table 5'!$B$12:$B$264,FALSE)+ROW('Table 5'!$B$11)</f>
        <v>13</v>
      </c>
      <c r="Q5" s="6">
        <f>P5+12</f>
        <v>25</v>
      </c>
      <c r="R5" s="6">
        <f>Q5</f>
        <v>25</v>
      </c>
    </row>
    <row r="6" spans="1:18">
      <c r="B6" s="101" t="s">
        <v>59</v>
      </c>
      <c r="C6" s="101"/>
      <c r="D6" s="101"/>
      <c r="E6" s="101"/>
      <c r="F6" s="101"/>
      <c r="G6" s="101"/>
      <c r="J6" s="73" t="s">
        <v>60</v>
      </c>
      <c r="K6" s="291">
        <f>EDATE(K5,239)</f>
        <v>50375</v>
      </c>
      <c r="M6" s="74">
        <v>10</v>
      </c>
      <c r="N6" s="73" t="s">
        <v>41</v>
      </c>
      <c r="O6" s="6" t="s">
        <v>155</v>
      </c>
      <c r="P6">
        <f>P5+179</f>
        <v>192</v>
      </c>
      <c r="Q6" s="73">
        <f>P6+12</f>
        <v>204</v>
      </c>
      <c r="R6" s="73">
        <f>Q6+5*12</f>
        <v>264</v>
      </c>
    </row>
    <row r="7" spans="1:18">
      <c r="A7" s="163" t="str">
        <f>"15 Year Starting "&amp;YEAR($K$5)+1</f>
        <v>15 Year Starting 2019</v>
      </c>
      <c r="B7" s="269"/>
      <c r="C7" s="75">
        <f ca="1">NPV($K$9,INDIRECT("C"&amp;$Q$5&amp;":C"&amp;$Q$6))</f>
        <v>20127885.690203987</v>
      </c>
      <c r="D7" s="75">
        <f ca="1">NPV($K$9,INDIRECT("d"&amp;$Q$5&amp;":d"&amp;$Q$6))</f>
        <v>3289968.9243248589</v>
      </c>
      <c r="E7" s="75">
        <f ca="1">NPV($K$9,INDIRECT("e"&amp;$Q$5&amp;":e"&amp;$Q$6))</f>
        <v>23417854.614528839</v>
      </c>
      <c r="F7" s="75">
        <f ca="1">NPV($K$9,INDIRECT("f"&amp;$Q$5&amp;":f"&amp;$Q$6))</f>
        <v>718171.01126174699</v>
      </c>
      <c r="G7" s="139">
        <f ca="1">($C7+D7)/$F7</f>
        <v>32.607630003592412</v>
      </c>
      <c r="M7" s="170">
        <f ca="1">SUM(OFFSET(F12,MATCH(K5,B13:B24,0),0,12))/(EDATE(K5,12)-K5)/24/Study_MW</f>
        <v>0.85</v>
      </c>
      <c r="N7" s="130" t="s">
        <v>46</v>
      </c>
    </row>
    <row r="8" spans="1:18">
      <c r="A8" s="163"/>
      <c r="B8" s="163" t="str">
        <f>"Nominal NPV at "&amp;TEXT(J9,"0.00%")&amp;" Discount Rate"</f>
        <v>Nominal NPV at 6.57% Discount Rate</v>
      </c>
      <c r="J8" s="73" t="str">
        <f>'Table 1'!I38</f>
        <v>Discount Rate - 2017 IRP</v>
      </c>
    </row>
    <row r="9" spans="1:18">
      <c r="A9" s="163" t="str">
        <f>"15 Year Starting "&amp;YEAR($K$5)</f>
        <v>15 Year Starting 2018</v>
      </c>
      <c r="C9" s="75">
        <f ca="1">NPV($K$9,INDIRECT("C"&amp;$P$5&amp;":C"&amp;$P$6))</f>
        <v>19167088.06665878</v>
      </c>
      <c r="D9" s="75">
        <f ca="1">NPV($K$9,INDIRECT("d"&amp;$P$5&amp;":d"&amp;$P$6))</f>
        <v>2519907.6608759407</v>
      </c>
      <c r="E9" s="75">
        <f ca="1">NPV($K$9,INDIRECT("e"&amp;$P$5&amp;":e"&amp;$P$6))</f>
        <v>21686995.72753473</v>
      </c>
      <c r="F9" s="75">
        <f ca="1">NPV($K$9,INDIRECT("f"&amp;$P$5&amp;":f"&amp;$P$6))</f>
        <v>718137.82213360502</v>
      </c>
      <c r="G9" s="139">
        <f ca="1">($C9+D9)/$F9</f>
        <v>30.198932654879705</v>
      </c>
      <c r="J9" s="167">
        <f>'Table 1'!I39</f>
        <v>6.5699999999999995E-2</v>
      </c>
      <c r="K9" s="141">
        <f>((1+J9)^(1/12))-1</f>
        <v>5.3167389786501484E-3</v>
      </c>
    </row>
    <row r="10" spans="1:18">
      <c r="A10" s="163" t="str">
        <f>"20 Year Starting "&amp;YEAR($K$5)+1</f>
        <v>20 Year Starting 2019</v>
      </c>
      <c r="C10" s="75">
        <f ca="1">NPV($K$9,INDIRECT("C"&amp;$R$5&amp;":C"&amp;$R$6))</f>
        <v>25863736.190374266</v>
      </c>
      <c r="D10" s="75">
        <f ca="1">NPV($K$9,INDIRECT("d"&amp;$R$5&amp;":d"&amp;$R$6))</f>
        <v>5966411.7641773019</v>
      </c>
      <c r="E10" s="75">
        <f ca="1">NPV($K$9,INDIRECT("e"&amp;$R$5&amp;":e"&amp;$R$6))</f>
        <v>31830147.954551555</v>
      </c>
      <c r="F10" s="75">
        <f ca="1">NPV($K$9,INDIRECT("f"&amp;$R$5&amp;":f"&amp;$R$6))</f>
        <v>840672.65231242275</v>
      </c>
      <c r="G10" s="139">
        <f ca="1">($C10+D10)/$F10</f>
        <v>37.862713705503523</v>
      </c>
      <c r="N10" s="76"/>
    </row>
    <row r="11" spans="1:18">
      <c r="B11" s="140"/>
      <c r="C11" s="78" t="s">
        <v>22</v>
      </c>
      <c r="D11" s="79" t="s">
        <v>61</v>
      </c>
      <c r="E11" s="79" t="s">
        <v>62</v>
      </c>
      <c r="F11" s="79" t="s">
        <v>62</v>
      </c>
      <c r="G11" s="80" t="s">
        <v>70</v>
      </c>
    </row>
    <row r="12" spans="1:18">
      <c r="B12" s="84" t="s">
        <v>63</v>
      </c>
      <c r="C12" s="78" t="s">
        <v>64</v>
      </c>
      <c r="D12" s="82" t="str">
        <f>TEXT((SUM(F25:F72)/(8760*3+8784))/Study_MW,"0.0%")&amp;" CF"</f>
        <v>85.0% CF</v>
      </c>
      <c r="E12" s="83" t="s">
        <v>69</v>
      </c>
      <c r="F12" s="84" t="s">
        <v>65</v>
      </c>
      <c r="G12" s="82" t="str">
        <f>D12</f>
        <v>85.0% CF</v>
      </c>
      <c r="I12" s="79" t="s">
        <v>66</v>
      </c>
      <c r="J12" s="85" t="s">
        <v>0</v>
      </c>
      <c r="K12" s="85" t="s">
        <v>67</v>
      </c>
      <c r="L12" s="85" t="s">
        <v>66</v>
      </c>
      <c r="M12" s="85"/>
      <c r="N12" s="80"/>
      <c r="P12" s="73" t="s">
        <v>62</v>
      </c>
      <c r="Q12" s="73" t="s">
        <v>133</v>
      </c>
      <c r="R12" s="73" t="s">
        <v>134</v>
      </c>
    </row>
    <row r="13" spans="1:18">
      <c r="B13" s="91">
        <f>[6]NPC!$F$3</f>
        <v>43101</v>
      </c>
      <c r="C13" s="86">
        <f>IF(F13="","",-INDEX([6]Delta!$F$1:$EE$997,$L$13,$I13))</f>
        <v>128217.00715394318</v>
      </c>
      <c r="D13" s="87">
        <f>IF(ISNUMBER($F13),VLOOKUP($J13,'Table 1'!$B$13:$C$33,2,FALSE)/12*1000*Study_MW,"")</f>
        <v>0</v>
      </c>
      <c r="E13" s="88">
        <f>IF(ISNUMBER(C13+D13),C13+D13,"")</f>
        <v>128217.00715394318</v>
      </c>
      <c r="F13" s="86">
        <f>IF(INDEX([6]Delta!$F$1:$EE$997,$L$14,$I13)=0,"",INDEX([6]Delta!$F$1:$EE$997,$L$14,$I13))</f>
        <v>6324</v>
      </c>
      <c r="G13" s="89">
        <f>IF(ISNUMBER($F13),E13/$F13,"")</f>
        <v>20.274669062925867</v>
      </c>
      <c r="I13" s="77">
        <v>1</v>
      </c>
      <c r="J13" s="90">
        <f>YEAR(B13)</f>
        <v>2018</v>
      </c>
      <c r="K13" s="91">
        <f t="shared" ref="K13:K24" si="0">IF(ISNUMBER(F13),B13,"")</f>
        <v>43101</v>
      </c>
      <c r="L13" s="73">
        <f>MATCH(M13,[6]Delta!$A$1:$A$997,FALSE)</f>
        <v>275</v>
      </c>
      <c r="M13" s="73" t="s">
        <v>68</v>
      </c>
    </row>
    <row r="14" spans="1:18">
      <c r="B14" s="95">
        <f t="shared" ref="B14:B77" si="1">EDATE(B13,1)</f>
        <v>43132</v>
      </c>
      <c r="C14" s="92">
        <f>IF(F14="","",-INDEX([6]Delta!$F$1:$EE$997,$L$13,$I14))</f>
        <v>109424.4977106452</v>
      </c>
      <c r="D14" s="88">
        <f>IF(ISNUMBER($F14),VLOOKUP($J14,'Table 1'!$B$13:$C$33,2,FALSE)/12*1000*Study_MW,"")</f>
        <v>0</v>
      </c>
      <c r="E14" s="88">
        <f t="shared" ref="E14:E23" si="2">IF(ISNUMBER(C14+D14),C14+D14,"")</f>
        <v>109424.4977106452</v>
      </c>
      <c r="F14" s="92">
        <f>IF(INDEX([6]Delta!$F$1:$EE$997,$L$14,$I14)=0,"",INDEX([6]Delta!$F$1:$EE$997,$L$14,$I14))</f>
        <v>5712</v>
      </c>
      <c r="G14" s="93">
        <f t="shared" ref="G14:G77" si="3">IF(ISNUMBER($F14),E14/$F14,"")</f>
        <v>19.156949879314634</v>
      </c>
      <c r="I14" s="94">
        <f>I13+1</f>
        <v>2</v>
      </c>
      <c r="J14" s="90">
        <f t="shared" ref="J14:J77" si="4">YEAR(B14)</f>
        <v>2018</v>
      </c>
      <c r="K14" s="95">
        <f t="shared" si="0"/>
        <v>43132</v>
      </c>
      <c r="L14" s="73">
        <f>MATCH(M14,[6]Delta!$C$304:$C$507,FALSE)+ROW([6]Delta!$C$303)+2</f>
        <v>363</v>
      </c>
      <c r="M14" s="137" t="str">
        <f>CHOOSE([6]NPC!$EQ$77,[6]NPC!$EI$77,[6]NPC!$EK$77,[6]NPC!$EM$77,[6]NPC!$EO$77)</f>
        <v>Avoided Cost Resource</v>
      </c>
    </row>
    <row r="15" spans="1:18">
      <c r="B15" s="95">
        <f t="shared" si="1"/>
        <v>43160</v>
      </c>
      <c r="C15" s="92">
        <f>IF(F15="","",-INDEX([6]Delta!$F$1:$EE$997,$L$13,$I15))</f>
        <v>111373.84361752868</v>
      </c>
      <c r="D15" s="88">
        <f>IF(ISNUMBER($F15),VLOOKUP($J15,'Table 1'!$B$13:$C$33,2,FALSE)/12*1000*Study_MW,"")</f>
        <v>0</v>
      </c>
      <c r="E15" s="88">
        <f t="shared" si="2"/>
        <v>111373.84361752868</v>
      </c>
      <c r="F15" s="92">
        <f>IF(INDEX([6]Delta!$F$1:$EE$997,$L$14,$I15)=0,"",INDEX([6]Delta!$F$1:$EE$997,$L$14,$I15))</f>
        <v>6324</v>
      </c>
      <c r="G15" s="93">
        <f t="shared" si="3"/>
        <v>17.611297219723067</v>
      </c>
      <c r="I15" s="94">
        <f t="shared" ref="I15:I24" si="5">I14+1</f>
        <v>3</v>
      </c>
      <c r="J15" s="90">
        <f t="shared" si="4"/>
        <v>2018</v>
      </c>
      <c r="K15" s="95">
        <f t="shared" si="0"/>
        <v>43160</v>
      </c>
    </row>
    <row r="16" spans="1:18">
      <c r="B16" s="95">
        <f t="shared" si="1"/>
        <v>43191</v>
      </c>
      <c r="C16" s="92">
        <f>IF(F16="","",-INDEX([6]Delta!$F$1:$EE$997,$L$13,$I16))</f>
        <v>101240.21958915889</v>
      </c>
      <c r="D16" s="88">
        <f>IF(ISNUMBER($F16),VLOOKUP($J16,'Table 1'!$B$13:$C$33,2,FALSE)/12*1000*Study_MW,"")</f>
        <v>0</v>
      </c>
      <c r="E16" s="88">
        <f t="shared" si="2"/>
        <v>101240.21958915889</v>
      </c>
      <c r="F16" s="92">
        <f>IF(INDEX([6]Delta!$F$1:$EE$997,$L$14,$I16)=0,"",INDEX([6]Delta!$F$1:$EE$997,$L$14,$I16))</f>
        <v>6120</v>
      </c>
      <c r="G16" s="93">
        <f t="shared" si="3"/>
        <v>16.542519540712238</v>
      </c>
      <c r="I16" s="94">
        <f t="shared" si="5"/>
        <v>4</v>
      </c>
      <c r="J16" s="90">
        <f t="shared" si="4"/>
        <v>2018</v>
      </c>
      <c r="K16" s="95">
        <f t="shared" si="0"/>
        <v>43191</v>
      </c>
      <c r="L16" s="90">
        <f>YEAR(B13)</f>
        <v>2018</v>
      </c>
      <c r="M16" s="73">
        <f>SUMIF($J$13:$J$264,L16,$C$13:$C$264)</f>
        <v>1477230.274352476</v>
      </c>
      <c r="N16" s="73">
        <f>SUMIF($J$13:$J$264,L16,$D$13:$D$264)</f>
        <v>0</v>
      </c>
      <c r="O16" s="73">
        <f t="shared" ref="O16:O25" si="6">SUMIF($J$13:$J$264,L16,$F$13:$F$264)</f>
        <v>74460</v>
      </c>
      <c r="P16" s="180">
        <f t="shared" ref="P16:P25" si="7">(M16+N16)/O16</f>
        <v>19.839246230895462</v>
      </c>
      <c r="Q16" s="255">
        <f>M16/O16</f>
        <v>19.839246230895462</v>
      </c>
      <c r="R16" s="255">
        <f>IFERROR(N16/O16,0)</f>
        <v>0</v>
      </c>
    </row>
    <row r="17" spans="2:18">
      <c r="B17" s="95">
        <f t="shared" si="1"/>
        <v>43221</v>
      </c>
      <c r="C17" s="92">
        <f>IF(F17="","",-INDEX([6]Delta!$F$1:$EE$997,$L$13,$I17))</f>
        <v>105623.40148018301</v>
      </c>
      <c r="D17" s="88">
        <f>IF(ISNUMBER($F17),VLOOKUP($J17,'Table 1'!$B$13:$C$33,2,FALSE)/12*1000*Study_MW,"")</f>
        <v>0</v>
      </c>
      <c r="E17" s="88">
        <f t="shared" si="2"/>
        <v>105623.40148018301</v>
      </c>
      <c r="F17" s="92">
        <f>IF(INDEX([6]Delta!$F$1:$EE$997,$L$14,$I17)=0,"",INDEX([6]Delta!$F$1:$EE$997,$L$14,$I17))</f>
        <v>6324</v>
      </c>
      <c r="G17" s="93">
        <f t="shared" si="3"/>
        <v>16.701992643925205</v>
      </c>
      <c r="I17" s="94">
        <f t="shared" si="5"/>
        <v>5</v>
      </c>
      <c r="J17" s="90">
        <f t="shared" si="4"/>
        <v>2018</v>
      </c>
      <c r="K17" s="95">
        <f t="shared" si="0"/>
        <v>43221</v>
      </c>
      <c r="L17" s="90">
        <f>L16+1</f>
        <v>2019</v>
      </c>
      <c r="M17" s="73">
        <f>SUMIF($J$13:$J$264,L17,$C$13:$C$264)</f>
        <v>1508544.6369733512</v>
      </c>
      <c r="N17" s="73">
        <f t="shared" ref="N17:N36" si="8">SUMIF($J$13:$J$264,L17,$D$13:$D$264)</f>
        <v>0</v>
      </c>
      <c r="O17" s="73">
        <f t="shared" si="6"/>
        <v>74460</v>
      </c>
      <c r="P17" s="180">
        <f t="shared" si="7"/>
        <v>20.259799046110007</v>
      </c>
      <c r="Q17" s="255">
        <f t="shared" ref="Q17:Q33" si="9">M17/O17</f>
        <v>20.259799046110007</v>
      </c>
      <c r="R17" s="255">
        <f t="shared" ref="R17:R33" si="10">IFERROR(N17/O17,0)</f>
        <v>0</v>
      </c>
    </row>
    <row r="18" spans="2:18">
      <c r="B18" s="95">
        <f t="shared" si="1"/>
        <v>43252</v>
      </c>
      <c r="C18" s="92">
        <f>IF(F18="","",-INDEX([6]Delta!$F$1:$EE$997,$L$13,$I18))</f>
        <v>100243.76449753344</v>
      </c>
      <c r="D18" s="88">
        <f>IF(ISNUMBER($F18),VLOOKUP($J18,'Table 1'!$B$13:$C$33,2,FALSE)/12*1000*Study_MW,"")</f>
        <v>0</v>
      </c>
      <c r="E18" s="88">
        <f t="shared" si="2"/>
        <v>100243.76449753344</v>
      </c>
      <c r="F18" s="92">
        <f>IF(INDEX([6]Delta!$F$1:$EE$997,$L$14,$I18)=0,"",INDEX([6]Delta!$F$1:$EE$997,$L$14,$I18))</f>
        <v>6120</v>
      </c>
      <c r="G18" s="93">
        <f t="shared" si="3"/>
        <v>16.379700081296313</v>
      </c>
      <c r="I18" s="94">
        <f t="shared" si="5"/>
        <v>6</v>
      </c>
      <c r="J18" s="90">
        <f t="shared" si="4"/>
        <v>2018</v>
      </c>
      <c r="K18" s="95">
        <f t="shared" si="0"/>
        <v>43252</v>
      </c>
      <c r="L18" s="90">
        <f t="shared" ref="L18:L36" si="11">L17+1</f>
        <v>2020</v>
      </c>
      <c r="M18" s="73">
        <f t="shared" ref="M18:M36" si="12">SUMIF($J$13:$J$264,L18,$C$13:$C$264)</f>
        <v>1658380.0580807775</v>
      </c>
      <c r="N18" s="73">
        <f t="shared" si="8"/>
        <v>0</v>
      </c>
      <c r="O18" s="73">
        <f t="shared" si="6"/>
        <v>74664</v>
      </c>
      <c r="P18" s="180">
        <f t="shared" si="7"/>
        <v>22.211240465027021</v>
      </c>
      <c r="Q18" s="255">
        <f t="shared" si="9"/>
        <v>22.211240465027021</v>
      </c>
      <c r="R18" s="255">
        <f t="shared" si="10"/>
        <v>0</v>
      </c>
    </row>
    <row r="19" spans="2:18">
      <c r="B19" s="95">
        <f t="shared" si="1"/>
        <v>43282</v>
      </c>
      <c r="C19" s="92">
        <f>IF(F19="","",-INDEX([6]Delta!$F$1:$EE$997,$L$13,$I19))</f>
        <v>180010.55332249403</v>
      </c>
      <c r="D19" s="88">
        <f>IF(ISNUMBER($F19),VLOOKUP($J19,'Table 1'!$B$13:$C$33,2,FALSE)/12*1000*Study_MW,"")</f>
        <v>0</v>
      </c>
      <c r="E19" s="88">
        <f t="shared" si="2"/>
        <v>180010.55332249403</v>
      </c>
      <c r="F19" s="92">
        <f>IF(INDEX([6]Delta!$F$1:$EE$997,$L$14,$I19)=0,"",INDEX([6]Delta!$F$1:$EE$997,$L$14,$I19))</f>
        <v>6324</v>
      </c>
      <c r="G19" s="93">
        <f t="shared" si="3"/>
        <v>28.464666875789696</v>
      </c>
      <c r="I19" s="94">
        <f t="shared" si="5"/>
        <v>7</v>
      </c>
      <c r="J19" s="90">
        <f t="shared" si="4"/>
        <v>2018</v>
      </c>
      <c r="K19" s="95">
        <f t="shared" si="0"/>
        <v>43282</v>
      </c>
      <c r="L19" s="90">
        <f t="shared" si="11"/>
        <v>2021</v>
      </c>
      <c r="M19" s="73">
        <f t="shared" si="12"/>
        <v>1526910.6590899974</v>
      </c>
      <c r="N19" s="73">
        <f t="shared" si="8"/>
        <v>0</v>
      </c>
      <c r="O19" s="73">
        <f t="shared" si="6"/>
        <v>74460</v>
      </c>
      <c r="P19" s="180">
        <f t="shared" si="7"/>
        <v>20.50645526578025</v>
      </c>
      <c r="Q19" s="255">
        <f t="shared" si="9"/>
        <v>20.50645526578025</v>
      </c>
      <c r="R19" s="255">
        <f t="shared" si="10"/>
        <v>0</v>
      </c>
    </row>
    <row r="20" spans="2:18">
      <c r="B20" s="95">
        <f t="shared" si="1"/>
        <v>43313</v>
      </c>
      <c r="C20" s="92">
        <f>IF(F20="","",-INDEX([6]Delta!$F$1:$EE$997,$L$13,$I20))</f>
        <v>152509.21631669998</v>
      </c>
      <c r="D20" s="88">
        <f>IF(ISNUMBER($F20),VLOOKUP($J20,'Table 1'!$B$13:$C$33,2,FALSE)/12*1000*Study_MW,"")</f>
        <v>0</v>
      </c>
      <c r="E20" s="88">
        <f t="shared" si="2"/>
        <v>152509.21631669998</v>
      </c>
      <c r="F20" s="92">
        <f>IF(INDEX([6]Delta!$F$1:$EE$997,$L$14,$I20)=0,"",INDEX([6]Delta!$F$1:$EE$997,$L$14,$I20))</f>
        <v>6324</v>
      </c>
      <c r="G20" s="93">
        <f t="shared" si="3"/>
        <v>24.115941859060719</v>
      </c>
      <c r="I20" s="94">
        <f t="shared" si="5"/>
        <v>8</v>
      </c>
      <c r="J20" s="90">
        <f t="shared" si="4"/>
        <v>2018</v>
      </c>
      <c r="K20" s="95">
        <f t="shared" si="0"/>
        <v>43313</v>
      </c>
      <c r="L20" s="90">
        <f t="shared" si="11"/>
        <v>2022</v>
      </c>
      <c r="M20" s="73">
        <f t="shared" si="12"/>
        <v>1634915.6820118576</v>
      </c>
      <c r="N20" s="73">
        <f t="shared" si="8"/>
        <v>0</v>
      </c>
      <c r="O20" s="73">
        <f t="shared" si="6"/>
        <v>74460</v>
      </c>
      <c r="P20" s="180">
        <f t="shared" si="7"/>
        <v>21.956965914744259</v>
      </c>
      <c r="Q20" s="255">
        <f t="shared" si="9"/>
        <v>21.956965914744259</v>
      </c>
      <c r="R20" s="255">
        <f t="shared" si="10"/>
        <v>0</v>
      </c>
    </row>
    <row r="21" spans="2:18">
      <c r="B21" s="95">
        <f t="shared" si="1"/>
        <v>43344</v>
      </c>
      <c r="C21" s="92">
        <f>IF(F21="","",-INDEX([6]Delta!$F$1:$EE$997,$L$13,$I21))</f>
        <v>120094.20853102207</v>
      </c>
      <c r="D21" s="88">
        <f>IF(ISNUMBER($F21),VLOOKUP($J21,'Table 1'!$B$13:$C$33,2,FALSE)/12*1000*Study_MW,"")</f>
        <v>0</v>
      </c>
      <c r="E21" s="88">
        <f t="shared" si="2"/>
        <v>120094.20853102207</v>
      </c>
      <c r="F21" s="92">
        <f>IF(INDEX([6]Delta!$F$1:$EE$997,$L$14,$I21)=0,"",INDEX([6]Delta!$F$1:$EE$997,$L$14,$I21))</f>
        <v>6120</v>
      </c>
      <c r="G21" s="93">
        <f t="shared" si="3"/>
        <v>19.623236688075501</v>
      </c>
      <c r="I21" s="94">
        <f t="shared" si="5"/>
        <v>9</v>
      </c>
      <c r="J21" s="90">
        <f t="shared" si="4"/>
        <v>2018</v>
      </c>
      <c r="K21" s="95">
        <f t="shared" si="0"/>
        <v>43344</v>
      </c>
      <c r="L21" s="90">
        <f t="shared" si="11"/>
        <v>2023</v>
      </c>
      <c r="M21" s="73">
        <f t="shared" si="12"/>
        <v>1614062.3079703003</v>
      </c>
      <c r="N21" s="73">
        <f t="shared" si="8"/>
        <v>0</v>
      </c>
      <c r="O21" s="73">
        <f t="shared" si="6"/>
        <v>74460</v>
      </c>
      <c r="P21" s="180">
        <f t="shared" si="7"/>
        <v>21.676904485231002</v>
      </c>
      <c r="Q21" s="255">
        <f t="shared" si="9"/>
        <v>21.676904485231002</v>
      </c>
      <c r="R21" s="255">
        <f t="shared" si="10"/>
        <v>0</v>
      </c>
    </row>
    <row r="22" spans="2:18">
      <c r="B22" s="95">
        <f t="shared" si="1"/>
        <v>43374</v>
      </c>
      <c r="C22" s="92">
        <f>IF(F22="","",-INDEX([6]Delta!$F$1:$EE$997,$L$13,$I22))</f>
        <v>113527.97229376435</v>
      </c>
      <c r="D22" s="88">
        <f>IF(ISNUMBER($F22),VLOOKUP($J22,'Table 1'!$B$13:$C$33,2,FALSE)/12*1000*Study_MW,"")</f>
        <v>0</v>
      </c>
      <c r="E22" s="88">
        <f t="shared" si="2"/>
        <v>113527.97229376435</v>
      </c>
      <c r="F22" s="92">
        <f>IF(INDEX([6]Delta!$F$1:$EE$997,$L$14,$I22)=0,"",INDEX([6]Delta!$F$1:$EE$997,$L$14,$I22))</f>
        <v>6324</v>
      </c>
      <c r="G22" s="93">
        <f t="shared" si="3"/>
        <v>17.951924777635096</v>
      </c>
      <c r="I22" s="94">
        <f t="shared" si="5"/>
        <v>10</v>
      </c>
      <c r="J22" s="90">
        <f t="shared" si="4"/>
        <v>2018</v>
      </c>
      <c r="K22" s="95">
        <f t="shared" si="0"/>
        <v>43374</v>
      </c>
      <c r="L22" s="90">
        <f t="shared" si="11"/>
        <v>2024</v>
      </c>
      <c r="M22" s="73">
        <f t="shared" si="12"/>
        <v>1850665.8577281982</v>
      </c>
      <c r="N22" s="73">
        <f t="shared" si="8"/>
        <v>0</v>
      </c>
      <c r="O22" s="73">
        <f t="shared" si="6"/>
        <v>74664</v>
      </c>
      <c r="P22" s="180">
        <f t="shared" si="7"/>
        <v>24.786588687027191</v>
      </c>
      <c r="Q22" s="255">
        <f t="shared" si="9"/>
        <v>24.786588687027191</v>
      </c>
      <c r="R22" s="255">
        <f t="shared" si="10"/>
        <v>0</v>
      </c>
    </row>
    <row r="23" spans="2:18">
      <c r="B23" s="95">
        <f t="shared" si="1"/>
        <v>43405</v>
      </c>
      <c r="C23" s="92">
        <f>IF(F23="","",-INDEX([6]Delta!$F$1:$EE$997,$L$13,$I23))</f>
        <v>114599.43391314149</v>
      </c>
      <c r="D23" s="88">
        <f>IF(F23&lt;&gt;0,VLOOKUP($J23,'Table 1'!$B$13:$C$33,2,FALSE)/12*1000*Study_MW,0)</f>
        <v>0</v>
      </c>
      <c r="E23" s="88">
        <f t="shared" si="2"/>
        <v>114599.43391314149</v>
      </c>
      <c r="F23" s="92">
        <f>IF(INDEX([6]Delta!$F$1:$EE$997,$L$14,$I23)=0,"",INDEX([6]Delta!$F$1:$EE$997,$L$14,$I23))</f>
        <v>6120</v>
      </c>
      <c r="G23" s="93">
        <f t="shared" si="3"/>
        <v>18.725397698225734</v>
      </c>
      <c r="I23" s="94">
        <f t="shared" si="5"/>
        <v>11</v>
      </c>
      <c r="J23" s="90">
        <f t="shared" si="4"/>
        <v>2018</v>
      </c>
      <c r="K23" s="95">
        <f t="shared" si="0"/>
        <v>43405</v>
      </c>
      <c r="L23" s="90">
        <f t="shared" si="11"/>
        <v>2025</v>
      </c>
      <c r="M23" s="73">
        <f t="shared" si="12"/>
        <v>2150239.6679907292</v>
      </c>
      <c r="N23" s="73">
        <f t="shared" si="8"/>
        <v>0</v>
      </c>
      <c r="O23" s="73">
        <f t="shared" si="6"/>
        <v>74460</v>
      </c>
      <c r="P23" s="180">
        <f t="shared" si="7"/>
        <v>28.877782272236491</v>
      </c>
      <c r="Q23" s="255">
        <f t="shared" si="9"/>
        <v>28.877782272236491</v>
      </c>
      <c r="R23" s="255">
        <f t="shared" si="10"/>
        <v>0</v>
      </c>
    </row>
    <row r="24" spans="2:18">
      <c r="B24" s="99">
        <f t="shared" si="1"/>
        <v>43435</v>
      </c>
      <c r="C24" s="96">
        <f>IF(F24="","",-INDEX([6]Delta!$F$1:$EE$997,$L$13,$I24))</f>
        <v>140366.15592636168</v>
      </c>
      <c r="D24" s="97">
        <f>IF(F24&lt;&gt;0,VLOOKUP($J24,'Table 1'!$B$13:$C$33,2,FALSE)/12*1000*Study_MW,0)</f>
        <v>0</v>
      </c>
      <c r="E24" s="97">
        <f t="shared" ref="E24" si="13">IF(ISNUMBER(C24+D24),C24+D24,"")</f>
        <v>140366.15592636168</v>
      </c>
      <c r="F24" s="96">
        <f>IF(INDEX([6]Delta!$F$1:$EE$997,$L$14,$I24)=0,"",INDEX([6]Delta!$F$1:$EE$997,$L$14,$I24))</f>
        <v>6324</v>
      </c>
      <c r="G24" s="98">
        <f t="shared" ref="G24" si="14">IF(ISNUMBER($F24),E24/$F24,"")</f>
        <v>22.195786832125503</v>
      </c>
      <c r="I24" s="81">
        <f t="shared" si="5"/>
        <v>12</v>
      </c>
      <c r="J24" s="90">
        <f t="shared" si="4"/>
        <v>2018</v>
      </c>
      <c r="K24" s="99">
        <f t="shared" si="0"/>
        <v>43435</v>
      </c>
      <c r="L24" s="90">
        <f t="shared" si="11"/>
        <v>2026</v>
      </c>
      <c r="M24" s="73">
        <f t="shared" si="12"/>
        <v>2150322.5271286666</v>
      </c>
      <c r="N24" s="73">
        <f t="shared" si="8"/>
        <v>0</v>
      </c>
      <c r="O24" s="73">
        <f t="shared" si="6"/>
        <v>74460</v>
      </c>
      <c r="P24" s="180">
        <f t="shared" si="7"/>
        <v>28.878895072907152</v>
      </c>
      <c r="Q24" s="255">
        <f t="shared" si="9"/>
        <v>28.878895072907152</v>
      </c>
      <c r="R24" s="255">
        <f t="shared" si="10"/>
        <v>0</v>
      </c>
    </row>
    <row r="25" spans="2:18">
      <c r="B25" s="91">
        <f t="shared" si="1"/>
        <v>43466</v>
      </c>
      <c r="C25" s="86">
        <f>IF(F25&lt;&gt;0,-INDEX([6]Delta!$F$1:$EE$997,$L$13,$I25),0)</f>
        <v>141225.83019673824</v>
      </c>
      <c r="D25" s="87">
        <f>IF(F25&lt;&gt;0,VLOOKUP($J25,'Table 1'!$B$13:$C$33,2,FALSE)/12*1000*Study_MW,0)</f>
        <v>0</v>
      </c>
      <c r="E25" s="87">
        <f t="shared" ref="E25:E77" si="15">C25+D25</f>
        <v>141225.83019673824</v>
      </c>
      <c r="F25" s="86">
        <f>INDEX([6]Delta!$F$1:$EE$997,$L$14,$I25)</f>
        <v>6324</v>
      </c>
      <c r="G25" s="89">
        <f t="shared" si="3"/>
        <v>22.331725205050322</v>
      </c>
      <c r="I25" s="77">
        <f>I13+13</f>
        <v>14</v>
      </c>
      <c r="J25" s="90">
        <f t="shared" si="4"/>
        <v>2019</v>
      </c>
      <c r="K25" s="91">
        <f>IF(ISNUMBER(F25),IF(F25&lt;&gt;0,B25,""),"")</f>
        <v>43466</v>
      </c>
      <c r="L25" s="90">
        <f t="shared" si="11"/>
        <v>2027</v>
      </c>
      <c r="M25" s="73">
        <f t="shared" si="12"/>
        <v>2210039.1471892446</v>
      </c>
      <c r="N25" s="73">
        <f t="shared" si="8"/>
        <v>0</v>
      </c>
      <c r="O25" s="73">
        <f t="shared" si="6"/>
        <v>74460</v>
      </c>
      <c r="P25" s="180">
        <f t="shared" si="7"/>
        <v>29.680891044711853</v>
      </c>
      <c r="Q25" s="255">
        <f t="shared" si="9"/>
        <v>29.680891044711853</v>
      </c>
      <c r="R25" s="255">
        <f t="shared" si="10"/>
        <v>0</v>
      </c>
    </row>
    <row r="26" spans="2:18">
      <c r="B26" s="95">
        <f t="shared" si="1"/>
        <v>43497</v>
      </c>
      <c r="C26" s="92">
        <f>IF(F26&lt;&gt;0,-INDEX([6]Delta!$F$1:$EE$997,$L$13,$I26),0)</f>
        <v>117540.20214195549</v>
      </c>
      <c r="D26" s="88">
        <f>IF(F26&lt;&gt;0,VLOOKUP($J26,'Table 1'!$B$13:$C$33,2,FALSE)/12*1000*Study_MW,0)</f>
        <v>0</v>
      </c>
      <c r="E26" s="88">
        <f t="shared" si="15"/>
        <v>117540.20214195549</v>
      </c>
      <c r="F26" s="92">
        <f>INDEX([6]Delta!$F$1:$EE$997,$L$14,$I26)</f>
        <v>5712</v>
      </c>
      <c r="G26" s="93">
        <f t="shared" si="3"/>
        <v>20.577766481434786</v>
      </c>
      <c r="I26" s="94">
        <f t="shared" ref="I26:I89" si="16">I14+13</f>
        <v>15</v>
      </c>
      <c r="J26" s="90">
        <f t="shared" si="4"/>
        <v>2019</v>
      </c>
      <c r="K26" s="95">
        <f t="shared" ref="K26:K89" si="17">IF(ISNUMBER(F26),IF(F26&lt;&gt;0,B26,""),"")</f>
        <v>43497</v>
      </c>
      <c r="L26" s="90">
        <f t="shared" si="11"/>
        <v>2028</v>
      </c>
      <c r="M26" s="73">
        <f t="shared" si="12"/>
        <v>2612465.6400891691</v>
      </c>
      <c r="N26" s="73">
        <f t="shared" si="8"/>
        <v>0</v>
      </c>
      <c r="O26" s="73">
        <f>SUMIF($J$13:$J$264,L26,$F$13:$F$264)</f>
        <v>74664</v>
      </c>
      <c r="P26" s="180">
        <f>(M26+N26)/O26</f>
        <v>34.989628737934872</v>
      </c>
      <c r="Q26" s="255">
        <f t="shared" si="9"/>
        <v>34.989628737934872</v>
      </c>
      <c r="R26" s="255">
        <f t="shared" si="10"/>
        <v>0</v>
      </c>
    </row>
    <row r="27" spans="2:18">
      <c r="B27" s="95">
        <f t="shared" si="1"/>
        <v>43525</v>
      </c>
      <c r="C27" s="92">
        <f>IF(F27&lt;&gt;0,-INDEX([6]Delta!$F$1:$EE$997,$L$13,$I27),0)</f>
        <v>116374.4319357127</v>
      </c>
      <c r="D27" s="88">
        <f>IF(F27&lt;&gt;0,VLOOKUP($J27,'Table 1'!$B$13:$C$33,2,FALSE)/12*1000*Study_MW,0)</f>
        <v>0</v>
      </c>
      <c r="E27" s="88">
        <f t="shared" si="15"/>
        <v>116374.4319357127</v>
      </c>
      <c r="F27" s="92">
        <f>INDEX([6]Delta!$F$1:$EE$997,$L$14,$I27)</f>
        <v>6324</v>
      </c>
      <c r="G27" s="93">
        <f t="shared" si="3"/>
        <v>18.402029085343564</v>
      </c>
      <c r="I27" s="94">
        <f t="shared" si="16"/>
        <v>16</v>
      </c>
      <c r="J27" s="90">
        <f t="shared" si="4"/>
        <v>2019</v>
      </c>
      <c r="K27" s="95">
        <f t="shared" si="17"/>
        <v>43525</v>
      </c>
      <c r="L27" s="90">
        <f t="shared" si="11"/>
        <v>2029</v>
      </c>
      <c r="M27" s="73">
        <f t="shared" si="12"/>
        <v>2771777.7490757853</v>
      </c>
      <c r="N27" s="73">
        <f t="shared" si="8"/>
        <v>1394800</v>
      </c>
      <c r="O27" s="73">
        <f t="shared" ref="O27:O31" si="18">SUMIF($J$13:$J$264,L27,$F$13:$F$264)</f>
        <v>74460</v>
      </c>
      <c r="P27" s="180">
        <f t="shared" ref="P27:P31" si="19">(M27+N27)/O27</f>
        <v>55.957262276064803</v>
      </c>
      <c r="Q27" s="255">
        <f t="shared" si="9"/>
        <v>37.225057065213342</v>
      </c>
      <c r="R27" s="255">
        <f t="shared" si="10"/>
        <v>18.732205210851465</v>
      </c>
    </row>
    <row r="28" spans="2:18">
      <c r="B28" s="95">
        <f t="shared" si="1"/>
        <v>43556</v>
      </c>
      <c r="C28" s="92">
        <f>IF(F28&lt;&gt;0,-INDEX([6]Delta!$F$1:$EE$997,$L$13,$I28),0)</f>
        <v>101253.59357477725</v>
      </c>
      <c r="D28" s="88">
        <f>IF(F28&lt;&gt;0,VLOOKUP($J28,'Table 1'!$B$13:$C$33,2,FALSE)/12*1000*Study_MW,0)</f>
        <v>0</v>
      </c>
      <c r="E28" s="88">
        <f t="shared" si="15"/>
        <v>101253.59357477725</v>
      </c>
      <c r="F28" s="92">
        <f>INDEX([6]Delta!$F$1:$EE$997,$L$14,$I28)</f>
        <v>6120</v>
      </c>
      <c r="G28" s="93">
        <f t="shared" si="3"/>
        <v>16.54470483247994</v>
      </c>
      <c r="I28" s="94">
        <f t="shared" si="16"/>
        <v>17</v>
      </c>
      <c r="J28" s="90">
        <f t="shared" si="4"/>
        <v>2019</v>
      </c>
      <c r="K28" s="95">
        <f t="shared" si="17"/>
        <v>43556</v>
      </c>
      <c r="L28" s="90">
        <f t="shared" si="11"/>
        <v>2030</v>
      </c>
      <c r="M28" s="73">
        <f t="shared" si="12"/>
        <v>2810391.5313286334</v>
      </c>
      <c r="N28" s="73">
        <f t="shared" si="8"/>
        <v>1426700</v>
      </c>
      <c r="O28" s="73">
        <f t="shared" si="18"/>
        <v>74460</v>
      </c>
      <c r="P28" s="180">
        <f t="shared" si="19"/>
        <v>56.90426445512535</v>
      </c>
      <c r="Q28" s="255">
        <f t="shared" si="9"/>
        <v>37.743641301754408</v>
      </c>
      <c r="R28" s="255">
        <f t="shared" si="10"/>
        <v>19.160623153370938</v>
      </c>
    </row>
    <row r="29" spans="2:18">
      <c r="B29" s="95">
        <f t="shared" si="1"/>
        <v>43586</v>
      </c>
      <c r="C29" s="92">
        <f>IF(F29&lt;&gt;0,-INDEX([6]Delta!$F$1:$EE$997,$L$13,$I29),0)</f>
        <v>106395.43089210987</v>
      </c>
      <c r="D29" s="88">
        <f>IF(F29&lt;&gt;0,VLOOKUP($J29,'Table 1'!$B$13:$C$33,2,FALSE)/12*1000*Study_MW,0)</f>
        <v>0</v>
      </c>
      <c r="E29" s="88">
        <f t="shared" si="15"/>
        <v>106395.43089210987</v>
      </c>
      <c r="F29" s="92">
        <f>INDEX([6]Delta!$F$1:$EE$997,$L$14,$I29)</f>
        <v>6324</v>
      </c>
      <c r="G29" s="93">
        <f t="shared" si="3"/>
        <v>16.824071931073668</v>
      </c>
      <c r="I29" s="94">
        <f t="shared" si="16"/>
        <v>18</v>
      </c>
      <c r="J29" s="90">
        <f t="shared" si="4"/>
        <v>2019</v>
      </c>
      <c r="K29" s="95">
        <f t="shared" si="17"/>
        <v>43586</v>
      </c>
      <c r="L29" s="90">
        <f t="shared" si="11"/>
        <v>2031</v>
      </c>
      <c r="M29" s="73">
        <f t="shared" si="12"/>
        <v>2937964.8839718699</v>
      </c>
      <c r="N29" s="73">
        <f t="shared" si="8"/>
        <v>1459700</v>
      </c>
      <c r="O29" s="73">
        <f t="shared" si="18"/>
        <v>74460</v>
      </c>
      <c r="P29" s="180">
        <f t="shared" si="19"/>
        <v>59.060769325434727</v>
      </c>
      <c r="Q29" s="255">
        <f t="shared" si="9"/>
        <v>39.456955197043648</v>
      </c>
      <c r="R29" s="255">
        <f t="shared" si="10"/>
        <v>19.603814128391083</v>
      </c>
    </row>
    <row r="30" spans="2:18">
      <c r="B30" s="95">
        <f t="shared" si="1"/>
        <v>43617</v>
      </c>
      <c r="C30" s="92">
        <f>IF(F30&lt;&gt;0,-INDEX([6]Delta!$F$1:$EE$997,$L$13,$I30),0)</f>
        <v>106447.96792344749</v>
      </c>
      <c r="D30" s="88">
        <f>IF(F30&lt;&gt;0,VLOOKUP($J30,'Table 1'!$B$13:$C$33,2,FALSE)/12*1000*Study_MW,0)</f>
        <v>0</v>
      </c>
      <c r="E30" s="88">
        <f t="shared" si="15"/>
        <v>106447.96792344749</v>
      </c>
      <c r="F30" s="92">
        <f>INDEX([6]Delta!$F$1:$EE$997,$L$14,$I30)</f>
        <v>6120</v>
      </c>
      <c r="G30" s="93">
        <f t="shared" si="3"/>
        <v>17.393458811020832</v>
      </c>
      <c r="I30" s="94">
        <f t="shared" si="16"/>
        <v>19</v>
      </c>
      <c r="J30" s="90">
        <f t="shared" si="4"/>
        <v>2019</v>
      </c>
      <c r="K30" s="95">
        <f t="shared" si="17"/>
        <v>43617</v>
      </c>
      <c r="L30" s="90">
        <f t="shared" si="11"/>
        <v>2032</v>
      </c>
      <c r="M30" s="73">
        <f t="shared" si="12"/>
        <v>3077918.2476609498</v>
      </c>
      <c r="N30" s="73">
        <f t="shared" si="8"/>
        <v>1491699.9999999993</v>
      </c>
      <c r="O30" s="73">
        <f t="shared" si="18"/>
        <v>74664</v>
      </c>
      <c r="P30" s="180">
        <f t="shared" si="19"/>
        <v>61.20243018939447</v>
      </c>
      <c r="Q30" s="255">
        <f t="shared" si="9"/>
        <v>41.223591659446988</v>
      </c>
      <c r="R30" s="255">
        <f t="shared" si="10"/>
        <v>19.978838529947488</v>
      </c>
    </row>
    <row r="31" spans="2:18">
      <c r="B31" s="95">
        <f t="shared" si="1"/>
        <v>43647</v>
      </c>
      <c r="C31" s="92">
        <f>IF(F31&lt;&gt;0,-INDEX([6]Delta!$F$1:$EE$997,$L$13,$I31),0)</f>
        <v>182193.08043527603</v>
      </c>
      <c r="D31" s="88">
        <f>IF(F31&lt;&gt;0,VLOOKUP($J31,'Table 1'!$B$13:$C$33,2,FALSE)/12*1000*Study_MW,0)</f>
        <v>0</v>
      </c>
      <c r="E31" s="88">
        <f t="shared" si="15"/>
        <v>182193.08043527603</v>
      </c>
      <c r="F31" s="92">
        <f>INDEX([6]Delta!$F$1:$EE$997,$L$14,$I31)</f>
        <v>6324</v>
      </c>
      <c r="G31" s="93">
        <f t="shared" si="3"/>
        <v>28.809785015065785</v>
      </c>
      <c r="I31" s="94">
        <f t="shared" si="16"/>
        <v>20</v>
      </c>
      <c r="J31" s="90">
        <f t="shared" si="4"/>
        <v>2019</v>
      </c>
      <c r="K31" s="95">
        <f t="shared" si="17"/>
        <v>43647</v>
      </c>
      <c r="L31" s="90">
        <f t="shared" si="11"/>
        <v>2033</v>
      </c>
      <c r="M31" s="73">
        <f t="shared" si="12"/>
        <v>3084075.8873589039</v>
      </c>
      <c r="N31" s="73">
        <f t="shared" si="8"/>
        <v>1524699.9999999993</v>
      </c>
      <c r="O31" s="73">
        <f t="shared" si="18"/>
        <v>74460</v>
      </c>
      <c r="P31" s="180">
        <f t="shared" si="19"/>
        <v>61.895996338422009</v>
      </c>
      <c r="Q31" s="255">
        <f t="shared" si="9"/>
        <v>41.419230289536713</v>
      </c>
      <c r="R31" s="255">
        <f t="shared" si="10"/>
        <v>20.476766048885299</v>
      </c>
    </row>
    <row r="32" spans="2:18">
      <c r="B32" s="95">
        <f t="shared" si="1"/>
        <v>43678</v>
      </c>
      <c r="C32" s="92">
        <f>IF(F32&lt;&gt;0,-INDEX([6]Delta!$F$1:$EE$997,$L$13,$I32),0)</f>
        <v>149345.57588136196</v>
      </c>
      <c r="D32" s="88">
        <f>IF(F32&lt;&gt;0,VLOOKUP($J32,'Table 1'!$B$13:$C$33,2,FALSE)/12*1000*Study_MW,0)</f>
        <v>0</v>
      </c>
      <c r="E32" s="88">
        <f t="shared" si="15"/>
        <v>149345.57588136196</v>
      </c>
      <c r="F32" s="92">
        <f>INDEX([6]Delta!$F$1:$EE$997,$L$14,$I32)</f>
        <v>6324</v>
      </c>
      <c r="G32" s="93">
        <f t="shared" si="3"/>
        <v>23.615682460683423</v>
      </c>
      <c r="I32" s="94">
        <f t="shared" si="16"/>
        <v>21</v>
      </c>
      <c r="J32" s="90">
        <f t="shared" si="4"/>
        <v>2019</v>
      </c>
      <c r="K32" s="95">
        <f t="shared" si="17"/>
        <v>43678</v>
      </c>
      <c r="L32" s="90">
        <f t="shared" si="11"/>
        <v>2034</v>
      </c>
      <c r="M32" s="73">
        <f t="shared" si="12"/>
        <v>3278776.5827358663</v>
      </c>
      <c r="N32" s="73">
        <f t="shared" si="8"/>
        <v>1559600.0000000007</v>
      </c>
      <c r="O32" s="73">
        <f t="shared" ref="O32:O35" si="20">SUMIF($J$13:$J$264,L32,$F$13:$F$264)</f>
        <v>74460</v>
      </c>
      <c r="P32" s="180">
        <f t="shared" ref="P32:P34" si="21">(M32+N32)/O32</f>
        <v>64.979540461131705</v>
      </c>
      <c r="Q32" s="255">
        <f t="shared" si="9"/>
        <v>44.034066381088721</v>
      </c>
      <c r="R32" s="255">
        <f t="shared" si="10"/>
        <v>20.945474080042985</v>
      </c>
    </row>
    <row r="33" spans="2:20">
      <c r="B33" s="95">
        <f t="shared" si="1"/>
        <v>43709</v>
      </c>
      <c r="C33" s="92">
        <f>IF(F33&lt;&gt;0,-INDEX([6]Delta!$F$1:$EE$997,$L$13,$I33),0)</f>
        <v>121720.83761249483</v>
      </c>
      <c r="D33" s="88">
        <f>IF(F33&lt;&gt;0,VLOOKUP($J33,'Table 1'!$B$13:$C$33,2,FALSE)/12*1000*Study_MW,0)</f>
        <v>0</v>
      </c>
      <c r="E33" s="88">
        <f t="shared" si="15"/>
        <v>121720.83761249483</v>
      </c>
      <c r="F33" s="92">
        <f>INDEX([6]Delta!$F$1:$EE$997,$L$14,$I33)</f>
        <v>6120</v>
      </c>
      <c r="G33" s="93">
        <f t="shared" si="3"/>
        <v>19.889025753675625</v>
      </c>
      <c r="I33" s="94">
        <f t="shared" si="16"/>
        <v>22</v>
      </c>
      <c r="J33" s="90">
        <f t="shared" si="4"/>
        <v>2019</v>
      </c>
      <c r="K33" s="95">
        <f t="shared" si="17"/>
        <v>43709</v>
      </c>
      <c r="L33" s="90">
        <f t="shared" si="11"/>
        <v>2035</v>
      </c>
      <c r="M33" s="73">
        <f t="shared" si="12"/>
        <v>3384590.8907458633</v>
      </c>
      <c r="N33" s="73">
        <f t="shared" si="8"/>
        <v>1595499.9999999998</v>
      </c>
      <c r="O33" s="73">
        <f t="shared" si="20"/>
        <v>74460</v>
      </c>
      <c r="P33" s="180">
        <f t="shared" si="21"/>
        <v>66.882767804806122</v>
      </c>
      <c r="Q33" s="255">
        <f t="shared" si="9"/>
        <v>45.455155664059404</v>
      </c>
      <c r="R33" s="255">
        <f t="shared" si="10"/>
        <v>21.427612140746707</v>
      </c>
    </row>
    <row r="34" spans="2:20">
      <c r="B34" s="95">
        <f t="shared" si="1"/>
        <v>43739</v>
      </c>
      <c r="C34" s="92">
        <f>IF(F34&lt;&gt;0,-INDEX([6]Delta!$F$1:$EE$997,$L$13,$I34),0)</f>
        <v>117594.58557486534</v>
      </c>
      <c r="D34" s="88">
        <f>IF(F34&lt;&gt;0,VLOOKUP($J34,'Table 1'!$B$13:$C$33,2,FALSE)/12*1000*Study_MW,0)</f>
        <v>0</v>
      </c>
      <c r="E34" s="88">
        <f t="shared" si="15"/>
        <v>117594.58557486534</v>
      </c>
      <c r="F34" s="92">
        <f>INDEX([6]Delta!$F$1:$EE$997,$L$14,$I34)</f>
        <v>6324</v>
      </c>
      <c r="G34" s="93">
        <f t="shared" si="3"/>
        <v>18.594969255987561</v>
      </c>
      <c r="I34" s="94">
        <f t="shared" si="16"/>
        <v>23</v>
      </c>
      <c r="J34" s="90">
        <f t="shared" si="4"/>
        <v>2019</v>
      </c>
      <c r="K34" s="95">
        <f t="shared" si="17"/>
        <v>43739</v>
      </c>
      <c r="L34" s="90">
        <f t="shared" si="11"/>
        <v>2036</v>
      </c>
      <c r="M34" s="73">
        <f t="shared" si="12"/>
        <v>3547890.9442022145</v>
      </c>
      <c r="N34" s="73">
        <f t="shared" si="8"/>
        <v>1632300</v>
      </c>
      <c r="O34" s="73">
        <f t="shared" si="20"/>
        <v>74664</v>
      </c>
      <c r="P34" s="180">
        <f t="shared" si="21"/>
        <v>69.380035146820617</v>
      </c>
      <c r="Q34" s="255">
        <f t="shared" ref="Q34" si="22">M34/O34</f>
        <v>47.518093648909975</v>
      </c>
      <c r="R34" s="255">
        <f t="shared" ref="R34" si="23">IFERROR(N34/O34,0)</f>
        <v>21.861941497910639</v>
      </c>
    </row>
    <row r="35" spans="2:20">
      <c r="B35" s="95">
        <f t="shared" si="1"/>
        <v>43770</v>
      </c>
      <c r="C35" s="92">
        <f>IF(F35&lt;&gt;0,-INDEX([6]Delta!$F$1:$EE$997,$L$13,$I35),0)</f>
        <v>117419.4659653753</v>
      </c>
      <c r="D35" s="88">
        <f>IF(F35&lt;&gt;0,VLOOKUP($J35,'Table 1'!$B$13:$C$33,2,FALSE)/12*1000*Study_MW,0)</f>
        <v>0</v>
      </c>
      <c r="E35" s="88">
        <f t="shared" si="15"/>
        <v>117419.4659653753</v>
      </c>
      <c r="F35" s="92">
        <f>INDEX([6]Delta!$F$1:$EE$997,$L$14,$I35)</f>
        <v>6120</v>
      </c>
      <c r="G35" s="93">
        <f t="shared" si="3"/>
        <v>19.18618724924433</v>
      </c>
      <c r="I35" s="94">
        <f t="shared" si="16"/>
        <v>24</v>
      </c>
      <c r="J35" s="90">
        <f t="shared" si="4"/>
        <v>2019</v>
      </c>
      <c r="K35" s="95">
        <f t="shared" si="17"/>
        <v>43770</v>
      </c>
      <c r="L35" s="90">
        <f t="shared" si="11"/>
        <v>2037</v>
      </c>
      <c r="M35" s="73">
        <f t="shared" si="12"/>
        <v>3617661.8145083394</v>
      </c>
      <c r="N35" s="73">
        <f t="shared" si="8"/>
        <v>1668200.0000000002</v>
      </c>
      <c r="O35" s="73">
        <f t="shared" si="20"/>
        <v>74460</v>
      </c>
      <c r="P35" s="180">
        <f t="shared" ref="P35" si="24">(M35+N35)/O35</f>
        <v>70.989280345263751</v>
      </c>
      <c r="Q35" s="255">
        <f t="shared" ref="Q35" si="25">M35/O35</f>
        <v>48.585305056518123</v>
      </c>
      <c r="R35" s="255">
        <f t="shared" ref="R35" si="26">IFERROR(N35/O35,0)</f>
        <v>22.403975288745638</v>
      </c>
    </row>
    <row r="36" spans="2:20">
      <c r="B36" s="99">
        <f t="shared" si="1"/>
        <v>43800</v>
      </c>
      <c r="C36" s="96">
        <f>IF(F36&lt;&gt;0,-INDEX([6]Delta!$F$1:$EE$997,$L$13,$I36),0)</f>
        <v>131033.63483923674</v>
      </c>
      <c r="D36" s="97">
        <f>IF(F36&lt;&gt;0,VLOOKUP($J36,'Table 1'!$B$13:$C$33,2,FALSE)/12*1000*Study_MW,0)</f>
        <v>0</v>
      </c>
      <c r="E36" s="97">
        <f t="shared" si="15"/>
        <v>131033.63483923674</v>
      </c>
      <c r="F36" s="96">
        <f>INDEX([6]Delta!$F$1:$EE$997,$L$14,$I36)</f>
        <v>6324</v>
      </c>
      <c r="G36" s="98">
        <f t="shared" si="3"/>
        <v>20.720056109936234</v>
      </c>
      <c r="I36" s="81">
        <f t="shared" si="16"/>
        <v>25</v>
      </c>
      <c r="J36" s="90">
        <f t="shared" si="4"/>
        <v>2019</v>
      </c>
      <c r="K36" s="99">
        <f t="shared" si="17"/>
        <v>43800</v>
      </c>
      <c r="L36" s="90">
        <f t="shared" si="11"/>
        <v>2038</v>
      </c>
      <c r="M36" s="73">
        <f t="shared" si="12"/>
        <v>3697250.3744275225</v>
      </c>
      <c r="N36" s="73">
        <f t="shared" si="8"/>
        <v>1704999.9999999998</v>
      </c>
      <c r="O36" s="73">
        <f t="shared" ref="O36" si="27">SUMIF($J$13:$J$264,L36,$F$13:$F$264)</f>
        <v>74460</v>
      </c>
      <c r="P36" s="180">
        <f t="shared" ref="P36" si="28">(M36+N36)/O36</f>
        <v>72.552382143802348</v>
      </c>
      <c r="Q36" s="255">
        <f t="shared" ref="Q36" si="29">M36/O36</f>
        <v>49.654181767761514</v>
      </c>
      <c r="R36" s="255">
        <f t="shared" ref="R36" si="30">IFERROR(N36/O36,0)</f>
        <v>22.898200376040823</v>
      </c>
    </row>
    <row r="37" spans="2:20" outlineLevel="1">
      <c r="B37" s="91">
        <f t="shared" si="1"/>
        <v>43831</v>
      </c>
      <c r="C37" s="86">
        <f>IF(F37&lt;&gt;0,-INDEX([6]Delta!$F$1:$EE$997,$L$13,$I37),0)</f>
        <v>142424.06519590318</v>
      </c>
      <c r="D37" s="87">
        <f>IF(F37&lt;&gt;0,VLOOKUP($J37,'Table 1'!$B$13:$C$33,2,FALSE)/12*1000*Study_MW,0)</f>
        <v>0</v>
      </c>
      <c r="E37" s="87">
        <f t="shared" si="15"/>
        <v>142424.06519590318</v>
      </c>
      <c r="F37" s="86">
        <f>INDEX([6]Delta!$F$1:$EE$997,$L$14,$I37)</f>
        <v>6324</v>
      </c>
      <c r="G37" s="89">
        <f t="shared" si="3"/>
        <v>22.521199430092217</v>
      </c>
      <c r="I37" s="77">
        <f>I25+13</f>
        <v>27</v>
      </c>
      <c r="J37" s="90">
        <f t="shared" si="4"/>
        <v>2020</v>
      </c>
      <c r="K37" s="91">
        <f t="shared" si="17"/>
        <v>43831</v>
      </c>
      <c r="M37" s="270"/>
    </row>
    <row r="38" spans="2:20" outlineLevel="1">
      <c r="B38" s="95">
        <f t="shared" si="1"/>
        <v>43862</v>
      </c>
      <c r="C38" s="92">
        <f>IF(F38&lt;&gt;0,-INDEX([6]Delta!$F$1:$EE$997,$L$13,$I38),0)</f>
        <v>139860.81168009341</v>
      </c>
      <c r="D38" s="88">
        <f>IF(F38&lt;&gt;0,VLOOKUP($J38,'Table 1'!$B$13:$C$33,2,FALSE)/12*1000*Study_MW,0)</f>
        <v>0</v>
      </c>
      <c r="E38" s="88">
        <f t="shared" si="15"/>
        <v>139860.81168009341</v>
      </c>
      <c r="F38" s="92">
        <f>INDEX([6]Delta!$F$1:$EE$997,$L$14,$I38)</f>
        <v>5916</v>
      </c>
      <c r="G38" s="93">
        <f t="shared" si="3"/>
        <v>23.641110831658789</v>
      </c>
      <c r="I38" s="94">
        <f t="shared" si="16"/>
        <v>28</v>
      </c>
      <c r="J38" s="90">
        <f t="shared" si="4"/>
        <v>2020</v>
      </c>
      <c r="K38" s="95">
        <f t="shared" si="17"/>
        <v>43862</v>
      </c>
      <c r="M38" s="270"/>
    </row>
    <row r="39" spans="2:20" outlineLevel="1">
      <c r="B39" s="95">
        <f t="shared" si="1"/>
        <v>43891</v>
      </c>
      <c r="C39" s="92">
        <f>IF(F39&lt;&gt;0,-INDEX([6]Delta!$F$1:$EE$997,$L$13,$I39),0)</f>
        <v>128361.33954334259</v>
      </c>
      <c r="D39" s="88">
        <f>IF(F39&lt;&gt;0,VLOOKUP($J39,'Table 1'!$B$13:$C$33,2,FALSE)/12*1000*Study_MW,0)</f>
        <v>0</v>
      </c>
      <c r="E39" s="88">
        <f t="shared" si="15"/>
        <v>128361.33954334259</v>
      </c>
      <c r="F39" s="92">
        <f>INDEX([6]Delta!$F$1:$EE$997,$L$14,$I39)</f>
        <v>6324</v>
      </c>
      <c r="G39" s="93">
        <f t="shared" si="3"/>
        <v>20.297492021401421</v>
      </c>
      <c r="I39" s="94">
        <f t="shared" si="16"/>
        <v>29</v>
      </c>
      <c r="J39" s="90">
        <f t="shared" si="4"/>
        <v>2020</v>
      </c>
      <c r="K39" s="95">
        <f t="shared" si="17"/>
        <v>43891</v>
      </c>
    </row>
    <row r="40" spans="2:20" outlineLevel="1">
      <c r="B40" s="95">
        <f t="shared" si="1"/>
        <v>43922</v>
      </c>
      <c r="C40" s="92">
        <f>IF(F40&lt;&gt;0,-INDEX([6]Delta!$F$1:$EE$997,$L$13,$I40),0)</f>
        <v>112697.2692566067</v>
      </c>
      <c r="D40" s="88">
        <f>IF(F40&lt;&gt;0,VLOOKUP($J40,'Table 1'!$B$13:$C$33,2,FALSE)/12*1000*Study_MW,0)</f>
        <v>0</v>
      </c>
      <c r="E40" s="88">
        <f t="shared" si="15"/>
        <v>112697.2692566067</v>
      </c>
      <c r="F40" s="92">
        <f>INDEX([6]Delta!$F$1:$EE$997,$L$14,$I40)</f>
        <v>6120</v>
      </c>
      <c r="G40" s="93">
        <f t="shared" si="3"/>
        <v>18.414586479837695</v>
      </c>
      <c r="I40" s="94">
        <f t="shared" si="16"/>
        <v>30</v>
      </c>
      <c r="J40" s="90">
        <f t="shared" si="4"/>
        <v>2020</v>
      </c>
      <c r="K40" s="95">
        <f t="shared" si="17"/>
        <v>43922</v>
      </c>
      <c r="O40" s="299" t="str">
        <f>"15 Year Starting "&amp;YEAR($K$5)+2</f>
        <v>15 Year Starting 2020</v>
      </c>
      <c r="P40" s="75">
        <f ca="1">NPV($K$9,INDIRECT("C"&amp;$P$5+24&amp;":C"&amp;$P$6+24))</f>
        <v>21195945.454570431</v>
      </c>
      <c r="Q40" s="75">
        <f ca="1">NPV($K$9,INDIRECT("D"&amp;$P$5+24&amp;":D"&amp;$P$6+24))</f>
        <v>4124460.1421596366</v>
      </c>
      <c r="R40" s="75">
        <f ca="1">NPV($K$9,INDIRECT("E"&amp;$P$5+24&amp;":E"&amp;$P$6+24))</f>
        <v>25320405.59673005</v>
      </c>
      <c r="S40" s="75">
        <f ca="1">NPV($K$9,INDIRECT("F"&amp;$P$5+24&amp;":F"&amp;$P$6+24))</f>
        <v>718206.38091560779</v>
      </c>
      <c r="T40" s="139">
        <f ca="1">R40/S40</f>
        <v>35.255055189638171</v>
      </c>
    </row>
    <row r="41" spans="2:20" outlineLevel="1">
      <c r="B41" s="95">
        <f t="shared" si="1"/>
        <v>43952</v>
      </c>
      <c r="C41" s="92">
        <f>IF(F41&lt;&gt;0,-INDEX([6]Delta!$F$1:$EE$997,$L$13,$I41),0)</f>
        <v>117854.33628335595</v>
      </c>
      <c r="D41" s="88">
        <f>IF(F41&lt;&gt;0,VLOOKUP($J41,'Table 1'!$B$13:$C$33,2,FALSE)/12*1000*Study_MW,0)</f>
        <v>0</v>
      </c>
      <c r="E41" s="88">
        <f t="shared" si="15"/>
        <v>117854.33628335595</v>
      </c>
      <c r="F41" s="92">
        <f>INDEX([6]Delta!$F$1:$EE$997,$L$14,$I41)</f>
        <v>6324</v>
      </c>
      <c r="G41" s="93">
        <f t="shared" si="3"/>
        <v>18.636043055559131</v>
      </c>
      <c r="I41" s="94">
        <f t="shared" si="16"/>
        <v>31</v>
      </c>
      <c r="J41" s="90">
        <f t="shared" si="4"/>
        <v>2020</v>
      </c>
      <c r="K41" s="95">
        <f t="shared" si="17"/>
        <v>43952</v>
      </c>
      <c r="O41" s="299" t="str">
        <f>"15 Year Starting "&amp;YEAR($K$5)+3</f>
        <v>15 Year Starting 2021</v>
      </c>
      <c r="P41" s="75">
        <f ca="1">NPV($K$9,INDIRECT("C"&amp;$P$5+36&amp;":C"&amp;$P$6+36))</f>
        <v>22222835.279372282</v>
      </c>
      <c r="Q41" s="75">
        <f ca="1">NPV($K$9,INDIRECT("D"&amp;$P$5+36&amp;":D"&amp;$P$6+36))</f>
        <v>5028010.836004545</v>
      </c>
      <c r="R41" s="75">
        <f ca="1">NPV($K$9,INDIRECT("E"&amp;$P$5+36&amp;":E"&amp;$P$6+36))</f>
        <v>27250846.115376838</v>
      </c>
      <c r="S41" s="75">
        <f ca="1">NPV($K$9,INDIRECT("F"&amp;$P$5+36&amp;":F"&amp;$P$6+36))</f>
        <v>718028.96499700134</v>
      </c>
      <c r="T41" s="139">
        <f ca="1">R41/S41</f>
        <v>37.952293631344865</v>
      </c>
    </row>
    <row r="42" spans="2:20" outlineLevel="1">
      <c r="B42" s="95">
        <f t="shared" si="1"/>
        <v>43983</v>
      </c>
      <c r="C42" s="92">
        <f>IF(F42&lt;&gt;0,-INDEX([6]Delta!$F$1:$EE$997,$L$13,$I42),0)</f>
        <v>122078.11273340881</v>
      </c>
      <c r="D42" s="88">
        <f>IF(F42&lt;&gt;0,VLOOKUP($J42,'Table 1'!$B$13:$C$33,2,FALSE)/12*1000*Study_MW,0)</f>
        <v>0</v>
      </c>
      <c r="E42" s="88">
        <f t="shared" si="15"/>
        <v>122078.11273340881</v>
      </c>
      <c r="F42" s="92">
        <f>INDEX([6]Delta!$F$1:$EE$997,$L$14,$I42)</f>
        <v>6120</v>
      </c>
      <c r="G42" s="93">
        <f t="shared" si="3"/>
        <v>19.947404041406667</v>
      </c>
      <c r="I42" s="94">
        <f t="shared" si="16"/>
        <v>32</v>
      </c>
      <c r="J42" s="90">
        <f t="shared" si="4"/>
        <v>2020</v>
      </c>
      <c r="K42" s="95">
        <f t="shared" si="17"/>
        <v>43983</v>
      </c>
    </row>
    <row r="43" spans="2:20" outlineLevel="1">
      <c r="B43" s="95">
        <f t="shared" si="1"/>
        <v>44013</v>
      </c>
      <c r="C43" s="92">
        <f>IF(F43&lt;&gt;0,-INDEX([6]Delta!$F$1:$EE$997,$L$13,$I43),0)</f>
        <v>177503.05357339978</v>
      </c>
      <c r="D43" s="88">
        <f>IF(F43&lt;&gt;0,VLOOKUP($J43,'Table 1'!$B$13:$C$33,2,FALSE)/12*1000*Study_MW,0)</f>
        <v>0</v>
      </c>
      <c r="E43" s="88">
        <f t="shared" si="15"/>
        <v>177503.05357339978</v>
      </c>
      <c r="F43" s="92">
        <f>INDEX([6]Delta!$F$1:$EE$997,$L$14,$I43)</f>
        <v>6324</v>
      </c>
      <c r="G43" s="93">
        <f t="shared" si="3"/>
        <v>28.068161539120776</v>
      </c>
      <c r="I43" s="94">
        <f t="shared" si="16"/>
        <v>33</v>
      </c>
      <c r="J43" s="90">
        <f t="shared" si="4"/>
        <v>2020</v>
      </c>
      <c r="K43" s="95">
        <f t="shared" si="17"/>
        <v>44013</v>
      </c>
    </row>
    <row r="44" spans="2:20" outlineLevel="1">
      <c r="B44" s="95">
        <f t="shared" si="1"/>
        <v>44044</v>
      </c>
      <c r="C44" s="92">
        <f>IF(F44&lt;&gt;0,-INDEX([6]Delta!$F$1:$EE$997,$L$13,$I44),0)</f>
        <v>153190.08924177289</v>
      </c>
      <c r="D44" s="88">
        <f>IF(F44&lt;&gt;0,VLOOKUP($J44,'Table 1'!$B$13:$C$33,2,FALSE)/12*1000*Study_MW,0)</f>
        <v>0</v>
      </c>
      <c r="E44" s="88">
        <f t="shared" si="15"/>
        <v>153190.08924177289</v>
      </c>
      <c r="F44" s="92">
        <f>INDEX([6]Delta!$F$1:$EE$997,$L$14,$I44)</f>
        <v>6324</v>
      </c>
      <c r="G44" s="93">
        <f t="shared" si="3"/>
        <v>24.223606774473893</v>
      </c>
      <c r="I44" s="94">
        <f t="shared" si="16"/>
        <v>34</v>
      </c>
      <c r="J44" s="90">
        <f t="shared" si="4"/>
        <v>2020</v>
      </c>
      <c r="K44" s="95">
        <f t="shared" si="17"/>
        <v>44044</v>
      </c>
    </row>
    <row r="45" spans="2:20" outlineLevel="1">
      <c r="B45" s="95">
        <f t="shared" si="1"/>
        <v>44075</v>
      </c>
      <c r="C45" s="92">
        <f>IF(F45&lt;&gt;0,-INDEX([6]Delta!$F$1:$EE$997,$L$13,$I45),0)</f>
        <v>120407.92779128253</v>
      </c>
      <c r="D45" s="88">
        <f>IF(F45&lt;&gt;0,VLOOKUP($J45,'Table 1'!$B$13:$C$33,2,FALSE)/12*1000*Study_MW,0)</f>
        <v>0</v>
      </c>
      <c r="E45" s="88">
        <f t="shared" si="15"/>
        <v>120407.92779128253</v>
      </c>
      <c r="F45" s="92">
        <f>INDEX([6]Delta!$F$1:$EE$997,$L$14,$I45)</f>
        <v>6120</v>
      </c>
      <c r="G45" s="93">
        <f t="shared" si="3"/>
        <v>19.674498005111527</v>
      </c>
      <c r="I45" s="94">
        <f t="shared" si="16"/>
        <v>35</v>
      </c>
      <c r="J45" s="90">
        <f t="shared" si="4"/>
        <v>2020</v>
      </c>
      <c r="K45" s="95">
        <f t="shared" si="17"/>
        <v>44075</v>
      </c>
    </row>
    <row r="46" spans="2:20" outlineLevel="1">
      <c r="B46" s="95">
        <f t="shared" si="1"/>
        <v>44105</v>
      </c>
      <c r="C46" s="92">
        <f>IF(F46&lt;&gt;0,-INDEX([6]Delta!$F$1:$EE$997,$L$13,$I46),0)</f>
        <v>131082.58790096641</v>
      </c>
      <c r="D46" s="88">
        <f>IF(F46&lt;&gt;0,VLOOKUP($J46,'Table 1'!$B$13:$C$33,2,FALSE)/12*1000*Study_MW,0)</f>
        <v>0</v>
      </c>
      <c r="E46" s="88">
        <f t="shared" si="15"/>
        <v>131082.58790096641</v>
      </c>
      <c r="F46" s="92">
        <f>INDEX([6]Delta!$F$1:$EE$997,$L$14,$I46)</f>
        <v>6324</v>
      </c>
      <c r="G46" s="93">
        <f t="shared" si="3"/>
        <v>20.727796948286908</v>
      </c>
      <c r="I46" s="94">
        <f t="shared" si="16"/>
        <v>36</v>
      </c>
      <c r="J46" s="90">
        <f t="shared" si="4"/>
        <v>2020</v>
      </c>
      <c r="K46" s="95">
        <f t="shared" si="17"/>
        <v>44105</v>
      </c>
    </row>
    <row r="47" spans="2:20" outlineLevel="1">
      <c r="B47" s="95">
        <f t="shared" si="1"/>
        <v>44136</v>
      </c>
      <c r="C47" s="92">
        <f>IF(F47&lt;&gt;0,-INDEX([6]Delta!$F$1:$EE$997,$L$13,$I47),0)</f>
        <v>135142.61131237447</v>
      </c>
      <c r="D47" s="88">
        <f>IF(F47&lt;&gt;0,VLOOKUP($J47,'Table 1'!$B$13:$C$33,2,FALSE)/12*1000*Study_MW,0)</f>
        <v>0</v>
      </c>
      <c r="E47" s="88">
        <f t="shared" si="15"/>
        <v>135142.61131237447</v>
      </c>
      <c r="F47" s="92">
        <f>INDEX([6]Delta!$F$1:$EE$997,$L$14,$I47)</f>
        <v>6120</v>
      </c>
      <c r="G47" s="93">
        <f t="shared" si="3"/>
        <v>22.082126031433738</v>
      </c>
      <c r="I47" s="94">
        <f t="shared" si="16"/>
        <v>37</v>
      </c>
      <c r="J47" s="90">
        <f t="shared" si="4"/>
        <v>2020</v>
      </c>
      <c r="K47" s="95">
        <f t="shared" si="17"/>
        <v>44136</v>
      </c>
    </row>
    <row r="48" spans="2:20" outlineLevel="1">
      <c r="B48" s="99">
        <f t="shared" si="1"/>
        <v>44166</v>
      </c>
      <c r="C48" s="96">
        <f>IF(F48&lt;&gt;0,-INDEX([6]Delta!$F$1:$EE$997,$L$13,$I48),0)</f>
        <v>177777.8535682708</v>
      </c>
      <c r="D48" s="97">
        <f>IF(F48&lt;&gt;0,VLOOKUP($J48,'Table 1'!$B$13:$C$33,2,FALSE)/12*1000*Study_MW,0)</f>
        <v>0</v>
      </c>
      <c r="E48" s="97">
        <f t="shared" si="15"/>
        <v>177777.8535682708</v>
      </c>
      <c r="F48" s="96">
        <f>INDEX([6]Delta!$F$1:$EE$997,$L$14,$I48)</f>
        <v>6324</v>
      </c>
      <c r="G48" s="98">
        <f t="shared" si="3"/>
        <v>28.111615048746174</v>
      </c>
      <c r="I48" s="81">
        <f t="shared" si="16"/>
        <v>38</v>
      </c>
      <c r="J48" s="90">
        <f t="shared" si="4"/>
        <v>2020</v>
      </c>
      <c r="K48" s="99">
        <f t="shared" si="17"/>
        <v>44166</v>
      </c>
    </row>
    <row r="49" spans="2:11" outlineLevel="1">
      <c r="B49" s="91">
        <f t="shared" si="1"/>
        <v>44197</v>
      </c>
      <c r="C49" s="86">
        <f>IF(F49&lt;&gt;0,-INDEX([6]Delta!$F$1:$EE$997,$L$13,$I49),0)</f>
        <v>133178.41023075581</v>
      </c>
      <c r="D49" s="87">
        <f>IF(F49&lt;&gt;0,VLOOKUP($J49,'Table 1'!$B$13:$C$33,2,FALSE)/12*1000*Study_MW,0)</f>
        <v>0</v>
      </c>
      <c r="E49" s="87">
        <f t="shared" si="15"/>
        <v>133178.41023075581</v>
      </c>
      <c r="F49" s="86">
        <f>INDEX([6]Delta!$F$1:$EE$997,$L$14,$I49)</f>
        <v>6324</v>
      </c>
      <c r="G49" s="89">
        <f t="shared" si="3"/>
        <v>21.059204653819705</v>
      </c>
      <c r="I49" s="77">
        <f>I37+13</f>
        <v>40</v>
      </c>
      <c r="J49" s="90">
        <f t="shared" si="4"/>
        <v>2021</v>
      </c>
      <c r="K49" s="91">
        <f t="shared" si="17"/>
        <v>44197</v>
      </c>
    </row>
    <row r="50" spans="2:11" outlineLevel="1">
      <c r="B50" s="95">
        <f t="shared" si="1"/>
        <v>44228</v>
      </c>
      <c r="C50" s="92">
        <f>IF(F50&lt;&gt;0,-INDEX([6]Delta!$F$1:$EE$997,$L$13,$I50),0)</f>
        <v>114591.80143943429</v>
      </c>
      <c r="D50" s="88">
        <f>IF(F50&lt;&gt;0,VLOOKUP($J50,'Table 1'!$B$13:$C$33,2,FALSE)/12*1000*Study_MW,0)</f>
        <v>0</v>
      </c>
      <c r="E50" s="88">
        <f t="shared" si="15"/>
        <v>114591.80143943429</v>
      </c>
      <c r="F50" s="92">
        <f>INDEX([6]Delta!$F$1:$EE$997,$L$14,$I50)</f>
        <v>5712</v>
      </c>
      <c r="G50" s="93">
        <f t="shared" si="3"/>
        <v>20.061589887856144</v>
      </c>
      <c r="I50" s="94">
        <f t="shared" si="16"/>
        <v>41</v>
      </c>
      <c r="J50" s="90">
        <f t="shared" si="4"/>
        <v>2021</v>
      </c>
      <c r="K50" s="95">
        <f t="shared" si="17"/>
        <v>44228</v>
      </c>
    </row>
    <row r="51" spans="2:11" outlineLevel="1">
      <c r="B51" s="95">
        <f t="shared" si="1"/>
        <v>44256</v>
      </c>
      <c r="C51" s="92">
        <f>IF(F51&lt;&gt;0,-INDEX([6]Delta!$F$1:$EE$997,$L$13,$I51),0)</f>
        <v>132623.64193832874</v>
      </c>
      <c r="D51" s="88">
        <f>IF(F51&lt;&gt;0,VLOOKUP($J51,'Table 1'!$B$13:$C$33,2,FALSE)/12*1000*Study_MW,0)</f>
        <v>0</v>
      </c>
      <c r="E51" s="88">
        <f t="shared" si="15"/>
        <v>132623.64193832874</v>
      </c>
      <c r="F51" s="92">
        <f>INDEX([6]Delta!$F$1:$EE$997,$L$14,$I51)</f>
        <v>6324</v>
      </c>
      <c r="G51" s="93">
        <f t="shared" si="3"/>
        <v>20.971480382404923</v>
      </c>
      <c r="I51" s="94">
        <f t="shared" si="16"/>
        <v>42</v>
      </c>
      <c r="J51" s="90">
        <f t="shared" si="4"/>
        <v>2021</v>
      </c>
      <c r="K51" s="95">
        <f t="shared" si="17"/>
        <v>44256</v>
      </c>
    </row>
    <row r="52" spans="2:11" outlineLevel="1">
      <c r="B52" s="95">
        <f t="shared" si="1"/>
        <v>44287</v>
      </c>
      <c r="C52" s="92">
        <f>IF(F52&lt;&gt;0,-INDEX([6]Delta!$F$1:$EE$997,$L$13,$I52),0)</f>
        <v>98249.167620867491</v>
      </c>
      <c r="D52" s="88">
        <f>IF(F52&lt;&gt;0,VLOOKUP($J52,'Table 1'!$B$13:$C$33,2,FALSE)/12*1000*Study_MW,0)</f>
        <v>0</v>
      </c>
      <c r="E52" s="88">
        <f t="shared" si="15"/>
        <v>98249.167620867491</v>
      </c>
      <c r="F52" s="92">
        <f>INDEX([6]Delta!$F$1:$EE$997,$L$14,$I52)</f>
        <v>6120</v>
      </c>
      <c r="G52" s="93">
        <f t="shared" si="3"/>
        <v>16.053785558965277</v>
      </c>
      <c r="I52" s="94">
        <f t="shared" si="16"/>
        <v>43</v>
      </c>
      <c r="J52" s="90">
        <f t="shared" si="4"/>
        <v>2021</v>
      </c>
      <c r="K52" s="95">
        <f t="shared" si="17"/>
        <v>44287</v>
      </c>
    </row>
    <row r="53" spans="2:11" outlineLevel="1">
      <c r="B53" s="95">
        <f t="shared" si="1"/>
        <v>44317</v>
      </c>
      <c r="C53" s="92">
        <f>IF(F53&lt;&gt;0,-INDEX([6]Delta!$F$1:$EE$997,$L$13,$I53),0)</f>
        <v>109594.01346480846</v>
      </c>
      <c r="D53" s="88">
        <f>IF(F53&lt;&gt;0,VLOOKUP($J53,'Table 1'!$B$13:$C$33,2,FALSE)/12*1000*Study_MW,0)</f>
        <v>0</v>
      </c>
      <c r="E53" s="88">
        <f t="shared" si="15"/>
        <v>109594.01346480846</v>
      </c>
      <c r="F53" s="92">
        <f>INDEX([6]Delta!$F$1:$EE$997,$L$14,$I53)</f>
        <v>6324</v>
      </c>
      <c r="G53" s="93">
        <f t="shared" si="3"/>
        <v>17.329856651614243</v>
      </c>
      <c r="I53" s="94">
        <f t="shared" si="16"/>
        <v>44</v>
      </c>
      <c r="J53" s="90">
        <f t="shared" si="4"/>
        <v>2021</v>
      </c>
      <c r="K53" s="95">
        <f t="shared" si="17"/>
        <v>44317</v>
      </c>
    </row>
    <row r="54" spans="2:11" outlineLevel="1">
      <c r="B54" s="95">
        <f t="shared" si="1"/>
        <v>44348</v>
      </c>
      <c r="C54" s="92">
        <f>IF(F54&lt;&gt;0,-INDEX([6]Delta!$F$1:$EE$997,$L$13,$I54),0)</f>
        <v>115452.40625973046</v>
      </c>
      <c r="D54" s="88">
        <f>IF(F54&lt;&gt;0,VLOOKUP($J54,'Table 1'!$B$13:$C$33,2,FALSE)/12*1000*Study_MW,0)</f>
        <v>0</v>
      </c>
      <c r="E54" s="88">
        <f t="shared" si="15"/>
        <v>115452.40625973046</v>
      </c>
      <c r="F54" s="92">
        <f>INDEX([6]Delta!$F$1:$EE$997,$L$14,$I54)</f>
        <v>6120</v>
      </c>
      <c r="G54" s="93">
        <f t="shared" si="3"/>
        <v>18.864772264661841</v>
      </c>
      <c r="I54" s="94">
        <f t="shared" si="16"/>
        <v>45</v>
      </c>
      <c r="J54" s="90">
        <f t="shared" si="4"/>
        <v>2021</v>
      </c>
      <c r="K54" s="95">
        <f t="shared" si="17"/>
        <v>44348</v>
      </c>
    </row>
    <row r="55" spans="2:11" outlineLevel="1">
      <c r="B55" s="95">
        <f t="shared" si="1"/>
        <v>44378</v>
      </c>
      <c r="C55" s="92">
        <f>IF(F55&lt;&gt;0,-INDEX([6]Delta!$F$1:$EE$997,$L$13,$I55),0)</f>
        <v>181828.64998114109</v>
      </c>
      <c r="D55" s="88">
        <f>IF(F55&lt;&gt;0,VLOOKUP($J55,'Table 1'!$B$13:$C$33,2,FALSE)/12*1000*Study_MW,0)</f>
        <v>0</v>
      </c>
      <c r="E55" s="88">
        <f t="shared" si="15"/>
        <v>181828.64998114109</v>
      </c>
      <c r="F55" s="92">
        <f>INDEX([6]Delta!$F$1:$EE$997,$L$14,$I55)</f>
        <v>6324</v>
      </c>
      <c r="G55" s="93">
        <f t="shared" si="3"/>
        <v>28.752158441040653</v>
      </c>
      <c r="I55" s="94">
        <f t="shared" si="16"/>
        <v>46</v>
      </c>
      <c r="J55" s="90">
        <f t="shared" si="4"/>
        <v>2021</v>
      </c>
      <c r="K55" s="95">
        <f t="shared" si="17"/>
        <v>44378</v>
      </c>
    </row>
    <row r="56" spans="2:11" outlineLevel="1">
      <c r="B56" s="95">
        <f t="shared" si="1"/>
        <v>44409</v>
      </c>
      <c r="C56" s="92">
        <f>IF(F56&lt;&gt;0,-INDEX([6]Delta!$F$1:$EE$997,$L$13,$I56),0)</f>
        <v>144513.60161800683</v>
      </c>
      <c r="D56" s="88">
        <f>IF(F56&lt;&gt;0,VLOOKUP($J56,'Table 1'!$B$13:$C$33,2,FALSE)/12*1000*Study_MW,0)</f>
        <v>0</v>
      </c>
      <c r="E56" s="88">
        <f t="shared" si="15"/>
        <v>144513.60161800683</v>
      </c>
      <c r="F56" s="92">
        <f>INDEX([6]Delta!$F$1:$EE$997,$L$14,$I56)</f>
        <v>6324</v>
      </c>
      <c r="G56" s="93">
        <f t="shared" si="3"/>
        <v>22.851613159077612</v>
      </c>
      <c r="I56" s="94">
        <f t="shared" si="16"/>
        <v>47</v>
      </c>
      <c r="J56" s="90">
        <f t="shared" si="4"/>
        <v>2021</v>
      </c>
      <c r="K56" s="95">
        <f t="shared" si="17"/>
        <v>44409</v>
      </c>
    </row>
    <row r="57" spans="2:11" outlineLevel="1">
      <c r="B57" s="95">
        <f t="shared" si="1"/>
        <v>44440</v>
      </c>
      <c r="C57" s="92">
        <f>IF(F57&lt;&gt;0,-INDEX([6]Delta!$F$1:$EE$997,$L$13,$I57),0)</f>
        <v>118314.83931294084</v>
      </c>
      <c r="D57" s="88">
        <f>IF(F57&lt;&gt;0,VLOOKUP($J57,'Table 1'!$B$13:$C$33,2,FALSE)/12*1000*Study_MW,0)</f>
        <v>0</v>
      </c>
      <c r="E57" s="88">
        <f t="shared" si="15"/>
        <v>118314.83931294084</v>
      </c>
      <c r="F57" s="92">
        <f>INDEX([6]Delta!$F$1:$EE$997,$L$14,$I57)</f>
        <v>6120</v>
      </c>
      <c r="G57" s="93">
        <f t="shared" si="3"/>
        <v>19.332490083813862</v>
      </c>
      <c r="I57" s="94">
        <f t="shared" si="16"/>
        <v>48</v>
      </c>
      <c r="J57" s="90">
        <f t="shared" si="4"/>
        <v>2021</v>
      </c>
      <c r="K57" s="95">
        <f t="shared" si="17"/>
        <v>44440</v>
      </c>
    </row>
    <row r="58" spans="2:11" outlineLevel="1">
      <c r="B58" s="95">
        <f t="shared" si="1"/>
        <v>44470</v>
      </c>
      <c r="C58" s="92">
        <f>IF(F58&lt;&gt;0,-INDEX([6]Delta!$F$1:$EE$997,$L$13,$I58),0)</f>
        <v>117771.21749651432</v>
      </c>
      <c r="D58" s="88">
        <f>IF(F58&lt;&gt;0,VLOOKUP($J58,'Table 1'!$B$13:$C$33,2,FALSE)/12*1000*Study_MW,0)</f>
        <v>0</v>
      </c>
      <c r="E58" s="88">
        <f t="shared" si="15"/>
        <v>117771.21749651432</v>
      </c>
      <c r="F58" s="92">
        <f>INDEX([6]Delta!$F$1:$EE$997,$L$14,$I58)</f>
        <v>6324</v>
      </c>
      <c r="G58" s="93">
        <f t="shared" si="3"/>
        <v>18.622899667380505</v>
      </c>
      <c r="I58" s="94">
        <f t="shared" si="16"/>
        <v>49</v>
      </c>
      <c r="J58" s="90">
        <f t="shared" si="4"/>
        <v>2021</v>
      </c>
      <c r="K58" s="95">
        <f t="shared" si="17"/>
        <v>44470</v>
      </c>
    </row>
    <row r="59" spans="2:11" outlineLevel="1">
      <c r="B59" s="95">
        <f t="shared" si="1"/>
        <v>44501</v>
      </c>
      <c r="C59" s="92">
        <f>IF(F59&lt;&gt;0,-INDEX([6]Delta!$F$1:$EE$997,$L$13,$I59),0)</f>
        <v>126228.92307914793</v>
      </c>
      <c r="D59" s="88">
        <f>IF(F59&lt;&gt;0,VLOOKUP($J59,'Table 1'!$B$13:$C$33,2,FALSE)/12*1000*Study_MW,0)</f>
        <v>0</v>
      </c>
      <c r="E59" s="88">
        <f t="shared" si="15"/>
        <v>126228.92307914793</v>
      </c>
      <c r="F59" s="92">
        <f>INDEX([6]Delta!$F$1:$EE$997,$L$14,$I59)</f>
        <v>6120</v>
      </c>
      <c r="G59" s="93">
        <f t="shared" si="3"/>
        <v>20.625641026004566</v>
      </c>
      <c r="I59" s="94">
        <f t="shared" si="16"/>
        <v>50</v>
      </c>
      <c r="J59" s="90">
        <f t="shared" si="4"/>
        <v>2021</v>
      </c>
      <c r="K59" s="95">
        <f t="shared" si="17"/>
        <v>44501</v>
      </c>
    </row>
    <row r="60" spans="2:11" outlineLevel="1">
      <c r="B60" s="99">
        <f t="shared" si="1"/>
        <v>44531</v>
      </c>
      <c r="C60" s="96">
        <f>IF(F60&lt;&gt;0,-INDEX([6]Delta!$F$1:$EE$997,$L$13,$I60),0)</f>
        <v>134563.98664832115</v>
      </c>
      <c r="D60" s="97">
        <f>IF(F60&lt;&gt;0,VLOOKUP($J60,'Table 1'!$B$13:$C$33,2,FALSE)/12*1000*Study_MW,0)</f>
        <v>0</v>
      </c>
      <c r="E60" s="97">
        <f t="shared" si="15"/>
        <v>134563.98664832115</v>
      </c>
      <c r="F60" s="96">
        <f>INDEX([6]Delta!$F$1:$EE$997,$L$14,$I60)</f>
        <v>6324</v>
      </c>
      <c r="G60" s="98">
        <f t="shared" si="3"/>
        <v>21.278302759064065</v>
      </c>
      <c r="I60" s="81">
        <f t="shared" si="16"/>
        <v>51</v>
      </c>
      <c r="J60" s="90">
        <f t="shared" si="4"/>
        <v>2021</v>
      </c>
      <c r="K60" s="99">
        <f t="shared" si="17"/>
        <v>44531</v>
      </c>
    </row>
    <row r="61" spans="2:11" outlineLevel="1">
      <c r="B61" s="91">
        <f t="shared" si="1"/>
        <v>44562</v>
      </c>
      <c r="C61" s="86">
        <f>IF(F61&lt;&gt;0,-INDEX([6]Delta!$F$1:$EE$997,$L$13,$I61),0)</f>
        <v>145427.2316916883</v>
      </c>
      <c r="D61" s="87">
        <f>IF(F61&lt;&gt;0,VLOOKUP($J61,'Table 1'!$B$13:$C$33,2,FALSE)/12*1000*Study_MW,0)</f>
        <v>0</v>
      </c>
      <c r="E61" s="87">
        <f t="shared" si="15"/>
        <v>145427.2316916883</v>
      </c>
      <c r="F61" s="86">
        <f>INDEX([6]Delta!$F$1:$EE$997,$L$14,$I61)</f>
        <v>6324</v>
      </c>
      <c r="G61" s="89">
        <f t="shared" si="3"/>
        <v>22.996083442708461</v>
      </c>
      <c r="I61" s="77">
        <f>I49+13</f>
        <v>53</v>
      </c>
      <c r="J61" s="90">
        <f t="shared" si="4"/>
        <v>2022</v>
      </c>
      <c r="K61" s="91">
        <f t="shared" si="17"/>
        <v>44562</v>
      </c>
    </row>
    <row r="62" spans="2:11" outlineLevel="1">
      <c r="B62" s="95">
        <f t="shared" si="1"/>
        <v>44593</v>
      </c>
      <c r="C62" s="92">
        <f>IF(F62&lt;&gt;0,-INDEX([6]Delta!$F$1:$EE$997,$L$13,$I62),0)</f>
        <v>129517.83756732941</v>
      </c>
      <c r="D62" s="88">
        <f>IF(F62&lt;&gt;0,VLOOKUP($J62,'Table 1'!$B$13:$C$33,2,FALSE)/12*1000*Study_MW,0)</f>
        <v>0</v>
      </c>
      <c r="E62" s="88">
        <f t="shared" si="15"/>
        <v>129517.83756732941</v>
      </c>
      <c r="F62" s="92">
        <f>INDEX([6]Delta!$F$1:$EE$997,$L$14,$I62)</f>
        <v>5712</v>
      </c>
      <c r="G62" s="93">
        <f t="shared" si="3"/>
        <v>22.674691450862991</v>
      </c>
      <c r="I62" s="94">
        <f t="shared" si="16"/>
        <v>54</v>
      </c>
      <c r="J62" s="90">
        <f t="shared" si="4"/>
        <v>2022</v>
      </c>
      <c r="K62" s="95">
        <f t="shared" si="17"/>
        <v>44593</v>
      </c>
    </row>
    <row r="63" spans="2:11" outlineLevel="1">
      <c r="B63" s="95">
        <f t="shared" si="1"/>
        <v>44621</v>
      </c>
      <c r="C63" s="92">
        <f>IF(F63&lt;&gt;0,-INDEX([6]Delta!$F$1:$EE$997,$L$13,$I63),0)</f>
        <v>130430.42733199894</v>
      </c>
      <c r="D63" s="88">
        <f>IF(F63&lt;&gt;0,VLOOKUP($J63,'Table 1'!$B$13:$C$33,2,FALSE)/12*1000*Study_MW,0)</f>
        <v>0</v>
      </c>
      <c r="E63" s="88">
        <f t="shared" si="15"/>
        <v>130430.42733199894</v>
      </c>
      <c r="F63" s="92">
        <f>INDEX([6]Delta!$F$1:$EE$997,$L$14,$I63)</f>
        <v>6324</v>
      </c>
      <c r="G63" s="93">
        <f t="shared" si="3"/>
        <v>20.624672253636771</v>
      </c>
      <c r="I63" s="94">
        <f t="shared" si="16"/>
        <v>55</v>
      </c>
      <c r="J63" s="90">
        <f t="shared" si="4"/>
        <v>2022</v>
      </c>
      <c r="K63" s="95">
        <f t="shared" si="17"/>
        <v>44621</v>
      </c>
    </row>
    <row r="64" spans="2:11" outlineLevel="1">
      <c r="B64" s="95">
        <f t="shared" si="1"/>
        <v>44652</v>
      </c>
      <c r="C64" s="92">
        <f>IF(F64&lt;&gt;0,-INDEX([6]Delta!$F$1:$EE$997,$L$13,$I64),0)</f>
        <v>107197.49902400374</v>
      </c>
      <c r="D64" s="88">
        <f>IF(F64&lt;&gt;0,VLOOKUP($J64,'Table 1'!$B$13:$C$33,2,FALSE)/12*1000*Study_MW,0)</f>
        <v>0</v>
      </c>
      <c r="E64" s="88">
        <f t="shared" si="15"/>
        <v>107197.49902400374</v>
      </c>
      <c r="F64" s="92">
        <f>INDEX([6]Delta!$F$1:$EE$997,$L$14,$I64)</f>
        <v>6120</v>
      </c>
      <c r="G64" s="93">
        <f t="shared" si="3"/>
        <v>17.515931213072506</v>
      </c>
      <c r="I64" s="94">
        <f t="shared" si="16"/>
        <v>56</v>
      </c>
      <c r="J64" s="90">
        <f t="shared" si="4"/>
        <v>2022</v>
      </c>
      <c r="K64" s="95">
        <f t="shared" si="17"/>
        <v>44652</v>
      </c>
    </row>
    <row r="65" spans="2:11" outlineLevel="1">
      <c r="B65" s="95">
        <f t="shared" si="1"/>
        <v>44682</v>
      </c>
      <c r="C65" s="92">
        <f>IF(F65&lt;&gt;0,-INDEX([6]Delta!$F$1:$EE$997,$L$13,$I65),0)</f>
        <v>114998.21481382847</v>
      </c>
      <c r="D65" s="88">
        <f>IF(F65&lt;&gt;0,VLOOKUP($J65,'Table 1'!$B$13:$C$33,2,FALSE)/12*1000*Study_MW,0)</f>
        <v>0</v>
      </c>
      <c r="E65" s="88">
        <f t="shared" si="15"/>
        <v>114998.21481382847</v>
      </c>
      <c r="F65" s="92">
        <f>INDEX([6]Delta!$F$1:$EE$997,$L$14,$I65)</f>
        <v>6324</v>
      </c>
      <c r="G65" s="93">
        <f t="shared" si="3"/>
        <v>18.184410944628159</v>
      </c>
      <c r="I65" s="94">
        <f t="shared" si="16"/>
        <v>57</v>
      </c>
      <c r="J65" s="90">
        <f t="shared" si="4"/>
        <v>2022</v>
      </c>
      <c r="K65" s="95">
        <f t="shared" si="17"/>
        <v>44682</v>
      </c>
    </row>
    <row r="66" spans="2:11" outlineLevel="1">
      <c r="B66" s="95">
        <f t="shared" si="1"/>
        <v>44713</v>
      </c>
      <c r="C66" s="92">
        <f>IF(F66&lt;&gt;0,-INDEX([6]Delta!$F$1:$EE$997,$L$13,$I66),0)</f>
        <v>122864.16813549399</v>
      </c>
      <c r="D66" s="88">
        <f>IF(F66&lt;&gt;0,VLOOKUP($J66,'Table 1'!$B$13:$C$33,2,FALSE)/12*1000*Study_MW,0)</f>
        <v>0</v>
      </c>
      <c r="E66" s="88">
        <f t="shared" si="15"/>
        <v>122864.16813549399</v>
      </c>
      <c r="F66" s="92">
        <f>INDEX([6]Delta!$F$1:$EE$997,$L$14,$I66)</f>
        <v>6120</v>
      </c>
      <c r="G66" s="93">
        <f t="shared" si="3"/>
        <v>20.075844466583987</v>
      </c>
      <c r="I66" s="94">
        <f t="shared" si="16"/>
        <v>58</v>
      </c>
      <c r="J66" s="90">
        <f t="shared" si="4"/>
        <v>2022</v>
      </c>
      <c r="K66" s="95">
        <f t="shared" si="17"/>
        <v>44713</v>
      </c>
    </row>
    <row r="67" spans="2:11" outlineLevel="1">
      <c r="B67" s="95">
        <f t="shared" si="1"/>
        <v>44743</v>
      </c>
      <c r="C67" s="92">
        <f>IF(F67&lt;&gt;0,-INDEX([6]Delta!$F$1:$EE$997,$L$13,$I67),0)</f>
        <v>201462.72893208265</v>
      </c>
      <c r="D67" s="88">
        <f>IF(F67&lt;&gt;0,VLOOKUP($J67,'Table 1'!$B$13:$C$33,2,FALSE)/12*1000*Study_MW,0)</f>
        <v>0</v>
      </c>
      <c r="E67" s="88">
        <f t="shared" si="15"/>
        <v>201462.72893208265</v>
      </c>
      <c r="F67" s="92">
        <f>INDEX([6]Delta!$F$1:$EE$997,$L$14,$I67)</f>
        <v>6324</v>
      </c>
      <c r="G67" s="93">
        <f t="shared" si="3"/>
        <v>31.856851507286947</v>
      </c>
      <c r="I67" s="94">
        <f t="shared" si="16"/>
        <v>59</v>
      </c>
      <c r="J67" s="90">
        <f t="shared" si="4"/>
        <v>2022</v>
      </c>
      <c r="K67" s="95">
        <f t="shared" si="17"/>
        <v>44743</v>
      </c>
    </row>
    <row r="68" spans="2:11" outlineLevel="1">
      <c r="B68" s="95">
        <f t="shared" si="1"/>
        <v>44774</v>
      </c>
      <c r="C68" s="92">
        <f>IF(F68&lt;&gt;0,-INDEX([6]Delta!$F$1:$EE$997,$L$13,$I68),0)</f>
        <v>156053.24405921996</v>
      </c>
      <c r="D68" s="88">
        <f>IF(F68&lt;&gt;0,VLOOKUP($J68,'Table 1'!$B$13:$C$33,2,FALSE)/12*1000*Study_MW,0)</f>
        <v>0</v>
      </c>
      <c r="E68" s="88">
        <f t="shared" si="15"/>
        <v>156053.24405921996</v>
      </c>
      <c r="F68" s="92">
        <f>INDEX([6]Delta!$F$1:$EE$997,$L$14,$I68)</f>
        <v>6324</v>
      </c>
      <c r="G68" s="93">
        <f t="shared" si="3"/>
        <v>24.676351053007583</v>
      </c>
      <c r="I68" s="94">
        <f t="shared" si="16"/>
        <v>60</v>
      </c>
      <c r="J68" s="90">
        <f t="shared" si="4"/>
        <v>2022</v>
      </c>
      <c r="K68" s="95">
        <f t="shared" si="17"/>
        <v>44774</v>
      </c>
    </row>
    <row r="69" spans="2:11" outlineLevel="1">
      <c r="B69" s="95">
        <f t="shared" si="1"/>
        <v>44805</v>
      </c>
      <c r="C69" s="92">
        <f>IF(F69&lt;&gt;0,-INDEX([6]Delta!$F$1:$EE$997,$L$13,$I69),0)</f>
        <v>128135.57879424095</v>
      </c>
      <c r="D69" s="88">
        <f>IF(F69&lt;&gt;0,VLOOKUP($J69,'Table 1'!$B$13:$C$33,2,FALSE)/12*1000*Study_MW,0)</f>
        <v>0</v>
      </c>
      <c r="E69" s="88">
        <f t="shared" si="15"/>
        <v>128135.57879424095</v>
      </c>
      <c r="F69" s="92">
        <f>INDEX([6]Delta!$F$1:$EE$997,$L$14,$I69)</f>
        <v>6120</v>
      </c>
      <c r="G69" s="93">
        <f t="shared" si="3"/>
        <v>20.937186077490352</v>
      </c>
      <c r="I69" s="94">
        <f t="shared" si="16"/>
        <v>61</v>
      </c>
      <c r="J69" s="90">
        <f t="shared" si="4"/>
        <v>2022</v>
      </c>
      <c r="K69" s="95">
        <f t="shared" si="17"/>
        <v>44805</v>
      </c>
    </row>
    <row r="70" spans="2:11" outlineLevel="1">
      <c r="B70" s="95">
        <f t="shared" si="1"/>
        <v>44835</v>
      </c>
      <c r="C70" s="92">
        <f>IF(F70&lt;&gt;0,-INDEX([6]Delta!$F$1:$EE$997,$L$13,$I70),0)</f>
        <v>128642.75647354126</v>
      </c>
      <c r="D70" s="88">
        <f>IF(F70&lt;&gt;0,VLOOKUP($J70,'Table 1'!$B$13:$C$33,2,FALSE)/12*1000*Study_MW,0)</f>
        <v>0</v>
      </c>
      <c r="E70" s="88">
        <f t="shared" si="15"/>
        <v>128642.75647354126</v>
      </c>
      <c r="F70" s="92">
        <f>INDEX([6]Delta!$F$1:$EE$997,$L$14,$I70)</f>
        <v>6324</v>
      </c>
      <c r="G70" s="93">
        <f t="shared" si="3"/>
        <v>20.341991852236127</v>
      </c>
      <c r="I70" s="94">
        <f t="shared" si="16"/>
        <v>62</v>
      </c>
      <c r="J70" s="90">
        <f t="shared" si="4"/>
        <v>2022</v>
      </c>
      <c r="K70" s="95">
        <f t="shared" si="17"/>
        <v>44835</v>
      </c>
    </row>
    <row r="71" spans="2:11" outlineLevel="1">
      <c r="B71" s="95">
        <f t="shared" si="1"/>
        <v>44866</v>
      </c>
      <c r="C71" s="92">
        <f>IF(F71&lt;&gt;0,-INDEX([6]Delta!$F$1:$EE$997,$L$13,$I71),0)</f>
        <v>131715.91076526046</v>
      </c>
      <c r="D71" s="88">
        <f>IF(F71&lt;&gt;0,VLOOKUP($J71,'Table 1'!$B$13:$C$33,2,FALSE)/12*1000*Study_MW,0)</f>
        <v>0</v>
      </c>
      <c r="E71" s="88">
        <f t="shared" si="15"/>
        <v>131715.91076526046</v>
      </c>
      <c r="F71" s="92">
        <f>INDEX([6]Delta!$F$1:$EE$997,$L$14,$I71)</f>
        <v>6120</v>
      </c>
      <c r="G71" s="93">
        <f t="shared" si="3"/>
        <v>21.522207641382426</v>
      </c>
      <c r="I71" s="94">
        <f t="shared" si="16"/>
        <v>63</v>
      </c>
      <c r="J71" s="90">
        <f t="shared" si="4"/>
        <v>2022</v>
      </c>
      <c r="K71" s="95">
        <f t="shared" si="17"/>
        <v>44866</v>
      </c>
    </row>
    <row r="72" spans="2:11" outlineLevel="1">
      <c r="B72" s="99">
        <f t="shared" si="1"/>
        <v>44896</v>
      </c>
      <c r="C72" s="96">
        <f>IF(F72&lt;&gt;0,-INDEX([6]Delta!$F$1:$EE$997,$L$13,$I72),0)</f>
        <v>138470.08442316949</v>
      </c>
      <c r="D72" s="97">
        <f>IF(F72&lt;&gt;0,VLOOKUP($J72,'Table 1'!$B$13:$C$33,2,FALSE)/12*1000*Study_MW,0)</f>
        <v>0</v>
      </c>
      <c r="E72" s="97">
        <f t="shared" si="15"/>
        <v>138470.08442316949</v>
      </c>
      <c r="F72" s="96">
        <f>INDEX([6]Delta!$F$1:$EE$997,$L$14,$I72)</f>
        <v>6324</v>
      </c>
      <c r="G72" s="98">
        <f t="shared" si="3"/>
        <v>21.895965278806056</v>
      </c>
      <c r="I72" s="81">
        <f t="shared" si="16"/>
        <v>64</v>
      </c>
      <c r="J72" s="90">
        <f t="shared" si="4"/>
        <v>2022</v>
      </c>
      <c r="K72" s="99">
        <f t="shared" si="17"/>
        <v>44896</v>
      </c>
    </row>
    <row r="73" spans="2:11" outlineLevel="1">
      <c r="B73" s="91">
        <f t="shared" si="1"/>
        <v>44927</v>
      </c>
      <c r="C73" s="86">
        <f>IF(F73&lt;&gt;0,-INDEX([6]Delta!$F$1:$EE$997,$L$13,$I73),0)</f>
        <v>126726.05616977811</v>
      </c>
      <c r="D73" s="87">
        <f>IF(F73&lt;&gt;0,VLOOKUP($J73,'Table 1'!$B$13:$C$33,2,FALSE)/12*1000*Study_MW,0)</f>
        <v>0</v>
      </c>
      <c r="E73" s="87">
        <f t="shared" si="15"/>
        <v>126726.05616977811</v>
      </c>
      <c r="F73" s="86">
        <f>INDEX([6]Delta!$F$1:$EE$997,$L$14,$I73)</f>
        <v>6324</v>
      </c>
      <c r="G73" s="89">
        <f t="shared" si="3"/>
        <v>20.038908312741636</v>
      </c>
      <c r="I73" s="77">
        <f>I61+13</f>
        <v>66</v>
      </c>
      <c r="J73" s="90">
        <f t="shared" si="4"/>
        <v>2023</v>
      </c>
      <c r="K73" s="91">
        <f t="shared" si="17"/>
        <v>44927</v>
      </c>
    </row>
    <row r="74" spans="2:11" outlineLevel="1">
      <c r="B74" s="95">
        <f t="shared" si="1"/>
        <v>44958</v>
      </c>
      <c r="C74" s="92">
        <f>IF(F74&lt;&gt;0,-INDEX([6]Delta!$F$1:$EE$997,$L$13,$I74),0)</f>
        <v>129869.05739121139</v>
      </c>
      <c r="D74" s="88">
        <f>IF(F74&lt;&gt;0,VLOOKUP($J74,'Table 1'!$B$13:$C$33,2,FALSE)/12*1000*Study_MW,0)</f>
        <v>0</v>
      </c>
      <c r="E74" s="88">
        <f t="shared" si="15"/>
        <v>129869.05739121139</v>
      </c>
      <c r="F74" s="92">
        <f>INDEX([6]Delta!$F$1:$EE$997,$L$14,$I74)</f>
        <v>5712</v>
      </c>
      <c r="G74" s="93">
        <f t="shared" si="3"/>
        <v>22.736179515268102</v>
      </c>
      <c r="I74" s="94">
        <f t="shared" si="16"/>
        <v>67</v>
      </c>
      <c r="J74" s="90">
        <f t="shared" si="4"/>
        <v>2023</v>
      </c>
      <c r="K74" s="95">
        <f t="shared" si="17"/>
        <v>44958</v>
      </c>
    </row>
    <row r="75" spans="2:11" outlineLevel="1">
      <c r="B75" s="95">
        <f t="shared" si="1"/>
        <v>44986</v>
      </c>
      <c r="C75" s="92">
        <f>IF(F75&lt;&gt;0,-INDEX([6]Delta!$F$1:$EE$997,$L$13,$I75),0)</f>
        <v>132677.06818202138</v>
      </c>
      <c r="D75" s="88">
        <f>IF(F75&lt;&gt;0,VLOOKUP($J75,'Table 1'!$B$13:$C$33,2,FALSE)/12*1000*Study_MW,0)</f>
        <v>0</v>
      </c>
      <c r="E75" s="88">
        <f t="shared" si="15"/>
        <v>132677.06818202138</v>
      </c>
      <c r="F75" s="92">
        <f>INDEX([6]Delta!$F$1:$EE$997,$L$14,$I75)</f>
        <v>6324</v>
      </c>
      <c r="G75" s="93">
        <f t="shared" si="3"/>
        <v>20.979928555031844</v>
      </c>
      <c r="I75" s="94">
        <f t="shared" si="16"/>
        <v>68</v>
      </c>
      <c r="J75" s="90">
        <f t="shared" si="4"/>
        <v>2023</v>
      </c>
      <c r="K75" s="95">
        <f t="shared" si="17"/>
        <v>44986</v>
      </c>
    </row>
    <row r="76" spans="2:11" outlineLevel="1">
      <c r="B76" s="95">
        <f t="shared" si="1"/>
        <v>45017</v>
      </c>
      <c r="C76" s="92">
        <f>IF(F76&lt;&gt;0,-INDEX([6]Delta!$F$1:$EE$997,$L$13,$I76),0)</f>
        <v>106446.43791164458</v>
      </c>
      <c r="D76" s="88">
        <f>IF(F76&lt;&gt;0,VLOOKUP($J76,'Table 1'!$B$13:$C$33,2,FALSE)/12*1000*Study_MW,0)</f>
        <v>0</v>
      </c>
      <c r="E76" s="88">
        <f t="shared" si="15"/>
        <v>106446.43791164458</v>
      </c>
      <c r="F76" s="92">
        <f>INDEX([6]Delta!$F$1:$EE$997,$L$14,$I76)</f>
        <v>6120</v>
      </c>
      <c r="G76" s="93">
        <f t="shared" si="3"/>
        <v>17.393208809092251</v>
      </c>
      <c r="I76" s="94">
        <f t="shared" si="16"/>
        <v>69</v>
      </c>
      <c r="J76" s="90">
        <f t="shared" si="4"/>
        <v>2023</v>
      </c>
      <c r="K76" s="95">
        <f t="shared" si="17"/>
        <v>45017</v>
      </c>
    </row>
    <row r="77" spans="2:11" outlineLevel="1">
      <c r="B77" s="95">
        <f t="shared" si="1"/>
        <v>45047</v>
      </c>
      <c r="C77" s="92">
        <f>IF(F77&lt;&gt;0,-INDEX([6]Delta!$F$1:$EE$997,$L$13,$I77),0)</f>
        <v>117152.52588248253</v>
      </c>
      <c r="D77" s="88">
        <f>IF(F77&lt;&gt;0,VLOOKUP($J77,'Table 1'!$B$13:$C$33,2,FALSE)/12*1000*Study_MW,0)</f>
        <v>0</v>
      </c>
      <c r="E77" s="88">
        <f t="shared" si="15"/>
        <v>117152.52588248253</v>
      </c>
      <c r="F77" s="92">
        <f>INDEX([6]Delta!$F$1:$EE$997,$L$14,$I77)</f>
        <v>6324</v>
      </c>
      <c r="G77" s="93">
        <f t="shared" si="3"/>
        <v>18.525067343846068</v>
      </c>
      <c r="I77" s="94">
        <f t="shared" si="16"/>
        <v>70</v>
      </c>
      <c r="J77" s="90">
        <f t="shared" si="4"/>
        <v>2023</v>
      </c>
      <c r="K77" s="95">
        <f t="shared" si="17"/>
        <v>45047</v>
      </c>
    </row>
    <row r="78" spans="2:11" outlineLevel="1">
      <c r="B78" s="95">
        <f t="shared" ref="B78:B141" si="31">EDATE(B77,1)</f>
        <v>45078</v>
      </c>
      <c r="C78" s="92">
        <f>IF(F78&lt;&gt;0,-INDEX([6]Delta!$F$1:$EE$997,$L$13,$I78),0)</f>
        <v>113701.88392943144</v>
      </c>
      <c r="D78" s="88">
        <f>IF(F78&lt;&gt;0,VLOOKUP($J78,'Table 1'!$B$13:$C$33,2,FALSE)/12*1000*Study_MW,0)</f>
        <v>0</v>
      </c>
      <c r="E78" s="88">
        <f t="shared" ref="E78:E141" si="32">C78+D78</f>
        <v>113701.88392943144</v>
      </c>
      <c r="F78" s="92">
        <f>INDEX([6]Delta!$F$1:$EE$997,$L$14,$I78)</f>
        <v>6120</v>
      </c>
      <c r="G78" s="93">
        <f t="shared" ref="G78:G141" si="33">IF(ISNUMBER($F78),E78/$F78,"")</f>
        <v>18.578739204155465</v>
      </c>
      <c r="I78" s="94">
        <f t="shared" si="16"/>
        <v>71</v>
      </c>
      <c r="J78" s="90">
        <f t="shared" ref="J78:J141" si="34">YEAR(B78)</f>
        <v>2023</v>
      </c>
      <c r="K78" s="95">
        <f t="shared" si="17"/>
        <v>45078</v>
      </c>
    </row>
    <row r="79" spans="2:11" outlineLevel="1">
      <c r="B79" s="95">
        <f t="shared" si="31"/>
        <v>45108</v>
      </c>
      <c r="C79" s="92">
        <f>IF(F79&lt;&gt;0,-INDEX([6]Delta!$F$1:$EE$997,$L$13,$I79),0)</f>
        <v>205635.19256612659</v>
      </c>
      <c r="D79" s="88">
        <f>IF(F79&lt;&gt;0,VLOOKUP($J79,'Table 1'!$B$13:$C$33,2,FALSE)/12*1000*Study_MW,0)</f>
        <v>0</v>
      </c>
      <c r="E79" s="88">
        <f t="shared" si="32"/>
        <v>205635.19256612659</v>
      </c>
      <c r="F79" s="92">
        <f>INDEX([6]Delta!$F$1:$EE$997,$L$14,$I79)</f>
        <v>6324</v>
      </c>
      <c r="G79" s="93">
        <f t="shared" si="33"/>
        <v>32.516633865611418</v>
      </c>
      <c r="I79" s="94">
        <f t="shared" si="16"/>
        <v>72</v>
      </c>
      <c r="J79" s="90">
        <f t="shared" si="34"/>
        <v>2023</v>
      </c>
      <c r="K79" s="95">
        <f t="shared" si="17"/>
        <v>45108</v>
      </c>
    </row>
    <row r="80" spans="2:11" outlineLevel="1">
      <c r="B80" s="95">
        <f t="shared" si="31"/>
        <v>45139</v>
      </c>
      <c r="C80" s="92">
        <f>IF(F80&lt;&gt;0,-INDEX([6]Delta!$F$1:$EE$997,$L$13,$I80),0)</f>
        <v>160183.92181119323</v>
      </c>
      <c r="D80" s="88">
        <f>IF(F80&lt;&gt;0,VLOOKUP($J80,'Table 1'!$B$13:$C$33,2,FALSE)/12*1000*Study_MW,0)</f>
        <v>0</v>
      </c>
      <c r="E80" s="88">
        <f t="shared" si="32"/>
        <v>160183.92181119323</v>
      </c>
      <c r="F80" s="92">
        <f>INDEX([6]Delta!$F$1:$EE$997,$L$14,$I80)</f>
        <v>6324</v>
      </c>
      <c r="G80" s="93">
        <f t="shared" si="33"/>
        <v>25.329525903098233</v>
      </c>
      <c r="I80" s="94">
        <f t="shared" si="16"/>
        <v>73</v>
      </c>
      <c r="J80" s="90">
        <f t="shared" si="34"/>
        <v>2023</v>
      </c>
      <c r="K80" s="95">
        <f t="shared" si="17"/>
        <v>45139</v>
      </c>
    </row>
    <row r="81" spans="2:11" outlineLevel="1">
      <c r="B81" s="95">
        <f t="shared" si="31"/>
        <v>45170</v>
      </c>
      <c r="C81" s="92">
        <f>IF(F81&lt;&gt;0,-INDEX([6]Delta!$F$1:$EE$997,$L$13,$I81),0)</f>
        <v>132343.02288262546</v>
      </c>
      <c r="D81" s="88">
        <f>IF(F81&lt;&gt;0,VLOOKUP($J81,'Table 1'!$B$13:$C$33,2,FALSE)/12*1000*Study_MW,0)</f>
        <v>0</v>
      </c>
      <c r="E81" s="88">
        <f t="shared" si="32"/>
        <v>132343.02288262546</v>
      </c>
      <c r="F81" s="92">
        <f>INDEX([6]Delta!$F$1:$EE$997,$L$14,$I81)</f>
        <v>6120</v>
      </c>
      <c r="G81" s="93">
        <f t="shared" si="33"/>
        <v>21.624676941605468</v>
      </c>
      <c r="I81" s="94">
        <f t="shared" si="16"/>
        <v>74</v>
      </c>
      <c r="J81" s="90">
        <f t="shared" si="34"/>
        <v>2023</v>
      </c>
      <c r="K81" s="95">
        <f t="shared" si="17"/>
        <v>45170</v>
      </c>
    </row>
    <row r="82" spans="2:11" outlineLevel="1">
      <c r="B82" s="95">
        <f t="shared" si="31"/>
        <v>45200</v>
      </c>
      <c r="C82" s="92">
        <f>IF(F82&lt;&gt;0,-INDEX([6]Delta!$F$1:$EE$997,$L$13,$I82),0)</f>
        <v>131432.76589262486</v>
      </c>
      <c r="D82" s="88">
        <f>IF(F82&lt;&gt;0,VLOOKUP($J82,'Table 1'!$B$13:$C$33,2,FALSE)/12*1000*Study_MW,0)</f>
        <v>0</v>
      </c>
      <c r="E82" s="88">
        <f t="shared" si="32"/>
        <v>131432.76589262486</v>
      </c>
      <c r="F82" s="92">
        <f>INDEX([6]Delta!$F$1:$EE$997,$L$14,$I82)</f>
        <v>6324</v>
      </c>
      <c r="G82" s="93">
        <f t="shared" si="33"/>
        <v>20.78316981224302</v>
      </c>
      <c r="I82" s="94">
        <f t="shared" si="16"/>
        <v>75</v>
      </c>
      <c r="J82" s="90">
        <f t="shared" si="34"/>
        <v>2023</v>
      </c>
      <c r="K82" s="95">
        <f t="shared" si="17"/>
        <v>45200</v>
      </c>
    </row>
    <row r="83" spans="2:11" outlineLevel="1">
      <c r="B83" s="95">
        <f t="shared" si="31"/>
        <v>45231</v>
      </c>
      <c r="C83" s="92">
        <f>IF(F83&lt;&gt;0,-INDEX([6]Delta!$F$1:$EE$997,$L$13,$I83),0)</f>
        <v>121303.54609718919</v>
      </c>
      <c r="D83" s="88">
        <f>IF(F83&lt;&gt;0,VLOOKUP($J83,'Table 1'!$B$13:$C$33,2,FALSE)/12*1000*Study_MW,0)</f>
        <v>0</v>
      </c>
      <c r="E83" s="88">
        <f t="shared" si="32"/>
        <v>121303.54609718919</v>
      </c>
      <c r="F83" s="92">
        <f>INDEX([6]Delta!$F$1:$EE$997,$L$14,$I83)</f>
        <v>6120</v>
      </c>
      <c r="G83" s="93">
        <f t="shared" si="33"/>
        <v>19.820840865553787</v>
      </c>
      <c r="I83" s="94">
        <f t="shared" si="16"/>
        <v>76</v>
      </c>
      <c r="J83" s="90">
        <f t="shared" si="34"/>
        <v>2023</v>
      </c>
      <c r="K83" s="95">
        <f t="shared" si="17"/>
        <v>45231</v>
      </c>
    </row>
    <row r="84" spans="2:11" outlineLevel="1">
      <c r="B84" s="99">
        <f t="shared" si="31"/>
        <v>45261</v>
      </c>
      <c r="C84" s="96">
        <f>IF(F84&lt;&gt;0,-INDEX([6]Delta!$F$1:$EE$997,$L$13,$I84),0)</f>
        <v>136590.82925397158</v>
      </c>
      <c r="D84" s="97">
        <f>IF(F84&lt;&gt;0,VLOOKUP($J84,'Table 1'!$B$13:$C$33,2,FALSE)/12*1000*Study_MW,0)</f>
        <v>0</v>
      </c>
      <c r="E84" s="97">
        <f t="shared" si="32"/>
        <v>136590.82925397158</v>
      </c>
      <c r="F84" s="96">
        <f>INDEX([6]Delta!$F$1:$EE$997,$L$14,$I84)</f>
        <v>6324</v>
      </c>
      <c r="G84" s="98">
        <f t="shared" si="33"/>
        <v>21.598802854834215</v>
      </c>
      <c r="I84" s="81">
        <f t="shared" si="16"/>
        <v>77</v>
      </c>
      <c r="J84" s="90">
        <f t="shared" si="34"/>
        <v>2023</v>
      </c>
      <c r="K84" s="99">
        <f t="shared" si="17"/>
        <v>45261</v>
      </c>
    </row>
    <row r="85" spans="2:11" outlineLevel="1">
      <c r="B85" s="91">
        <f t="shared" si="31"/>
        <v>45292</v>
      </c>
      <c r="C85" s="86">
        <f>IF(F85&lt;&gt;0,-INDEX([6]Delta!$F$1:$EE$997,$L$13,$I85),0)</f>
        <v>129163.68287661672</v>
      </c>
      <c r="D85" s="87">
        <f>IF(F85&lt;&gt;0,VLOOKUP($J85,'Table 1'!$B$13:$C$33,2,FALSE)/12*1000*Study_MW,0)</f>
        <v>0</v>
      </c>
      <c r="E85" s="87">
        <f t="shared" si="32"/>
        <v>129163.68287661672</v>
      </c>
      <c r="F85" s="86">
        <f>INDEX([6]Delta!$F$1:$EE$997,$L$14,$I85)</f>
        <v>6324</v>
      </c>
      <c r="G85" s="89">
        <f t="shared" si="33"/>
        <v>20.424364781248691</v>
      </c>
      <c r="I85" s="77">
        <f>I73+13</f>
        <v>79</v>
      </c>
      <c r="J85" s="90">
        <f t="shared" si="34"/>
        <v>2024</v>
      </c>
      <c r="K85" s="91">
        <f t="shared" si="17"/>
        <v>45292</v>
      </c>
    </row>
    <row r="86" spans="2:11" outlineLevel="1">
      <c r="B86" s="95">
        <f t="shared" si="31"/>
        <v>45323</v>
      </c>
      <c r="C86" s="92">
        <f>IF(F86&lt;&gt;0,-INDEX([6]Delta!$F$1:$EE$997,$L$13,$I86),0)</f>
        <v>145690.75173333287</v>
      </c>
      <c r="D86" s="88">
        <f>IF(F86&lt;&gt;0,VLOOKUP($J86,'Table 1'!$B$13:$C$33,2,FALSE)/12*1000*Study_MW,0)</f>
        <v>0</v>
      </c>
      <c r="E86" s="88">
        <f t="shared" si="32"/>
        <v>145690.75173333287</v>
      </c>
      <c r="F86" s="92">
        <f>INDEX([6]Delta!$F$1:$EE$997,$L$14,$I86)</f>
        <v>5916</v>
      </c>
      <c r="G86" s="93">
        <f t="shared" si="33"/>
        <v>24.626563849447749</v>
      </c>
      <c r="I86" s="94">
        <f t="shared" si="16"/>
        <v>80</v>
      </c>
      <c r="J86" s="90">
        <f t="shared" si="34"/>
        <v>2024</v>
      </c>
      <c r="K86" s="95">
        <f t="shared" si="17"/>
        <v>45323</v>
      </c>
    </row>
    <row r="87" spans="2:11" outlineLevel="1">
      <c r="B87" s="95">
        <f t="shared" si="31"/>
        <v>45352</v>
      </c>
      <c r="C87" s="92">
        <f>IF(F87&lt;&gt;0,-INDEX([6]Delta!$F$1:$EE$997,$L$13,$I87),0)</f>
        <v>158138.23609240353</v>
      </c>
      <c r="D87" s="88">
        <f>IF(F87&lt;&gt;0,VLOOKUP($J87,'Table 1'!$B$13:$C$33,2,FALSE)/12*1000*Study_MW,0)</f>
        <v>0</v>
      </c>
      <c r="E87" s="88">
        <f t="shared" si="32"/>
        <v>158138.23609240353</v>
      </c>
      <c r="F87" s="92">
        <f>INDEX([6]Delta!$F$1:$EE$997,$L$14,$I87)</f>
        <v>6324</v>
      </c>
      <c r="G87" s="93">
        <f t="shared" si="33"/>
        <v>25.006046187919598</v>
      </c>
      <c r="I87" s="94">
        <f t="shared" si="16"/>
        <v>81</v>
      </c>
      <c r="J87" s="90">
        <f t="shared" si="34"/>
        <v>2024</v>
      </c>
      <c r="K87" s="95">
        <f t="shared" si="17"/>
        <v>45352</v>
      </c>
    </row>
    <row r="88" spans="2:11" outlineLevel="1">
      <c r="B88" s="95">
        <f t="shared" si="31"/>
        <v>45383</v>
      </c>
      <c r="C88" s="92">
        <f>IF(F88&lt;&gt;0,-INDEX([6]Delta!$F$1:$EE$997,$L$13,$I88),0)</f>
        <v>119323.53481175005</v>
      </c>
      <c r="D88" s="88">
        <f>IF(F88&lt;&gt;0,VLOOKUP($J88,'Table 1'!$B$13:$C$33,2,FALSE)/12*1000*Study_MW,0)</f>
        <v>0</v>
      </c>
      <c r="E88" s="88">
        <f t="shared" si="32"/>
        <v>119323.53481175005</v>
      </c>
      <c r="F88" s="92">
        <f>INDEX([6]Delta!$F$1:$EE$997,$L$14,$I88)</f>
        <v>6120</v>
      </c>
      <c r="G88" s="93">
        <f t="shared" si="33"/>
        <v>19.497309609763082</v>
      </c>
      <c r="I88" s="94">
        <f t="shared" si="16"/>
        <v>82</v>
      </c>
      <c r="J88" s="90">
        <f t="shared" si="34"/>
        <v>2024</v>
      </c>
      <c r="K88" s="95">
        <f t="shared" si="17"/>
        <v>45383</v>
      </c>
    </row>
    <row r="89" spans="2:11" outlineLevel="1">
      <c r="B89" s="95">
        <f t="shared" si="31"/>
        <v>45413</v>
      </c>
      <c r="C89" s="92">
        <f>IF(F89&lt;&gt;0,-INDEX([6]Delta!$F$1:$EE$997,$L$13,$I89),0)</f>
        <v>135230.85031765699</v>
      </c>
      <c r="D89" s="88">
        <f>IF(F89&lt;&gt;0,VLOOKUP($J89,'Table 1'!$B$13:$C$33,2,FALSE)/12*1000*Study_MW,0)</f>
        <v>0</v>
      </c>
      <c r="E89" s="88">
        <f t="shared" si="32"/>
        <v>135230.85031765699</v>
      </c>
      <c r="F89" s="92">
        <f>INDEX([6]Delta!$F$1:$EE$997,$L$14,$I89)</f>
        <v>6324</v>
      </c>
      <c r="G89" s="93">
        <f t="shared" si="33"/>
        <v>21.383752422146898</v>
      </c>
      <c r="I89" s="94">
        <f t="shared" si="16"/>
        <v>83</v>
      </c>
      <c r="J89" s="90">
        <f t="shared" si="34"/>
        <v>2024</v>
      </c>
      <c r="K89" s="95">
        <f t="shared" si="17"/>
        <v>45413</v>
      </c>
    </row>
    <row r="90" spans="2:11" outlineLevel="1">
      <c r="B90" s="95">
        <f t="shared" si="31"/>
        <v>45444</v>
      </c>
      <c r="C90" s="92">
        <f>IF(F90&lt;&gt;0,-INDEX([6]Delta!$F$1:$EE$997,$L$13,$I90),0)</f>
        <v>145061.20489320159</v>
      </c>
      <c r="D90" s="88">
        <f>IF(F90&lt;&gt;0,VLOOKUP($J90,'Table 1'!$B$13:$C$33,2,FALSE)/12*1000*Study_MW,0)</f>
        <v>0</v>
      </c>
      <c r="E90" s="88">
        <f t="shared" si="32"/>
        <v>145061.20489320159</v>
      </c>
      <c r="F90" s="92">
        <f>INDEX([6]Delta!$F$1:$EE$997,$L$14,$I90)</f>
        <v>6120</v>
      </c>
      <c r="G90" s="93">
        <f t="shared" si="33"/>
        <v>23.702811257059082</v>
      </c>
      <c r="I90" s="94">
        <f t="shared" ref="I90:I96" si="35">I78+13</f>
        <v>84</v>
      </c>
      <c r="J90" s="90">
        <f t="shared" si="34"/>
        <v>2024</v>
      </c>
      <c r="K90" s="95">
        <f t="shared" ref="K90:K153" si="36">IF(ISNUMBER(F90),IF(F90&lt;&gt;0,B90,""),"")</f>
        <v>45444</v>
      </c>
    </row>
    <row r="91" spans="2:11" outlineLevel="1">
      <c r="B91" s="95">
        <f t="shared" si="31"/>
        <v>45474</v>
      </c>
      <c r="C91" s="92">
        <f>IF(F91&lt;&gt;0,-INDEX([6]Delta!$F$1:$EE$997,$L$13,$I91),0)</f>
        <v>224274.88635793328</v>
      </c>
      <c r="D91" s="88">
        <f>IF(F91&lt;&gt;0,VLOOKUP($J91,'Table 1'!$B$13:$C$33,2,FALSE)/12*1000*Study_MW,0)</f>
        <v>0</v>
      </c>
      <c r="E91" s="88">
        <f t="shared" si="32"/>
        <v>224274.88635793328</v>
      </c>
      <c r="F91" s="92">
        <f>INDEX([6]Delta!$F$1:$EE$997,$L$14,$I91)</f>
        <v>6324</v>
      </c>
      <c r="G91" s="93">
        <f t="shared" si="33"/>
        <v>35.464087026871169</v>
      </c>
      <c r="I91" s="94">
        <f t="shared" si="35"/>
        <v>85</v>
      </c>
      <c r="J91" s="90">
        <f t="shared" si="34"/>
        <v>2024</v>
      </c>
      <c r="K91" s="95">
        <f t="shared" si="36"/>
        <v>45474</v>
      </c>
    </row>
    <row r="92" spans="2:11" outlineLevel="1">
      <c r="B92" s="95">
        <f t="shared" si="31"/>
        <v>45505</v>
      </c>
      <c r="C92" s="92">
        <f>IF(F92&lt;&gt;0,-INDEX([6]Delta!$F$1:$EE$997,$L$13,$I92),0)</f>
        <v>173697.95449206233</v>
      </c>
      <c r="D92" s="88">
        <f>IF(F92&lt;&gt;0,VLOOKUP($J92,'Table 1'!$B$13:$C$33,2,FALSE)/12*1000*Study_MW,0)</f>
        <v>0</v>
      </c>
      <c r="E92" s="88">
        <f t="shared" si="32"/>
        <v>173697.95449206233</v>
      </c>
      <c r="F92" s="92">
        <f>INDEX([6]Delta!$F$1:$EE$997,$L$14,$I92)</f>
        <v>6324</v>
      </c>
      <c r="G92" s="93">
        <f t="shared" si="33"/>
        <v>27.466469717277409</v>
      </c>
      <c r="I92" s="94">
        <f t="shared" si="35"/>
        <v>86</v>
      </c>
      <c r="J92" s="90">
        <f t="shared" si="34"/>
        <v>2024</v>
      </c>
      <c r="K92" s="95">
        <f t="shared" si="36"/>
        <v>45505</v>
      </c>
    </row>
    <row r="93" spans="2:11" outlineLevel="1">
      <c r="B93" s="95">
        <f t="shared" si="31"/>
        <v>45536</v>
      </c>
      <c r="C93" s="92">
        <f>IF(F93&lt;&gt;0,-INDEX([6]Delta!$F$1:$EE$997,$L$13,$I93),0)</f>
        <v>140696.77385775745</v>
      </c>
      <c r="D93" s="88">
        <f>IF(F93&lt;&gt;0,VLOOKUP($J93,'Table 1'!$B$13:$C$33,2,FALSE)/12*1000*Study_MW,0)</f>
        <v>0</v>
      </c>
      <c r="E93" s="88">
        <f t="shared" si="32"/>
        <v>140696.77385775745</v>
      </c>
      <c r="F93" s="92">
        <f>INDEX([6]Delta!$F$1:$EE$997,$L$14,$I93)</f>
        <v>6120</v>
      </c>
      <c r="G93" s="93">
        <f t="shared" si="33"/>
        <v>22.989668931006118</v>
      </c>
      <c r="I93" s="94">
        <f t="shared" si="35"/>
        <v>87</v>
      </c>
      <c r="J93" s="90">
        <f t="shared" si="34"/>
        <v>2024</v>
      </c>
      <c r="K93" s="95">
        <f t="shared" si="36"/>
        <v>45536</v>
      </c>
    </row>
    <row r="94" spans="2:11" outlineLevel="1">
      <c r="B94" s="95">
        <f t="shared" si="31"/>
        <v>45566</v>
      </c>
      <c r="C94" s="92">
        <f>IF(F94&lt;&gt;0,-INDEX([6]Delta!$F$1:$EE$997,$L$13,$I94),0)</f>
        <v>144390.72039286792</v>
      </c>
      <c r="D94" s="88">
        <f>IF(F94&lt;&gt;0,VLOOKUP($J94,'Table 1'!$B$13:$C$33,2,FALSE)/12*1000*Study_MW,0)</f>
        <v>0</v>
      </c>
      <c r="E94" s="88">
        <f t="shared" si="32"/>
        <v>144390.72039286792</v>
      </c>
      <c r="F94" s="92">
        <f>INDEX([6]Delta!$F$1:$EE$997,$L$14,$I94)</f>
        <v>6324</v>
      </c>
      <c r="G94" s="93">
        <f t="shared" si="33"/>
        <v>22.832182225311183</v>
      </c>
      <c r="I94" s="94">
        <f t="shared" si="35"/>
        <v>88</v>
      </c>
      <c r="J94" s="90">
        <f t="shared" si="34"/>
        <v>2024</v>
      </c>
      <c r="K94" s="95">
        <f t="shared" si="36"/>
        <v>45566</v>
      </c>
    </row>
    <row r="95" spans="2:11" outlineLevel="1">
      <c r="B95" s="95">
        <f t="shared" si="31"/>
        <v>45597</v>
      </c>
      <c r="C95" s="92">
        <f>IF(F95&lt;&gt;0,-INDEX([6]Delta!$F$1:$EE$997,$L$13,$I95),0)</f>
        <v>127641.01186674833</v>
      </c>
      <c r="D95" s="88">
        <f>IF(F95&lt;&gt;0,VLOOKUP($J95,'Table 1'!$B$13:$C$33,2,FALSE)/12*1000*Study_MW,0)</f>
        <v>0</v>
      </c>
      <c r="E95" s="88">
        <f t="shared" si="32"/>
        <v>127641.01186674833</v>
      </c>
      <c r="F95" s="92">
        <f>INDEX([6]Delta!$F$1:$EE$997,$L$14,$I95)</f>
        <v>6120</v>
      </c>
      <c r="G95" s="93">
        <f t="shared" si="33"/>
        <v>20.856374488030774</v>
      </c>
      <c r="I95" s="94">
        <f t="shared" si="35"/>
        <v>89</v>
      </c>
      <c r="J95" s="90">
        <f t="shared" si="34"/>
        <v>2024</v>
      </c>
      <c r="K95" s="95">
        <f t="shared" si="36"/>
        <v>45597</v>
      </c>
    </row>
    <row r="96" spans="2:11" outlineLevel="1">
      <c r="B96" s="99">
        <f t="shared" si="31"/>
        <v>45627</v>
      </c>
      <c r="C96" s="96">
        <f>IF(F96&lt;&gt;0,-INDEX([6]Delta!$F$1:$EE$997,$L$13,$I96),0)</f>
        <v>207356.25003586709</v>
      </c>
      <c r="D96" s="97">
        <f>IF(F96&lt;&gt;0,VLOOKUP($J96,'Table 1'!$B$13:$C$33,2,FALSE)/12*1000*Study_MW,0)</f>
        <v>0</v>
      </c>
      <c r="E96" s="97">
        <f t="shared" si="32"/>
        <v>207356.25003586709</v>
      </c>
      <c r="F96" s="96">
        <f>INDEX([6]Delta!$F$1:$EE$997,$L$14,$I96)</f>
        <v>6324</v>
      </c>
      <c r="G96" s="98">
        <f t="shared" si="33"/>
        <v>32.788780840586192</v>
      </c>
      <c r="I96" s="81">
        <f t="shared" si="35"/>
        <v>90</v>
      </c>
      <c r="J96" s="90">
        <f t="shared" si="34"/>
        <v>2024</v>
      </c>
      <c r="K96" s="99">
        <f t="shared" si="36"/>
        <v>45627</v>
      </c>
    </row>
    <row r="97" spans="2:11" outlineLevel="1">
      <c r="B97" s="91">
        <f t="shared" si="31"/>
        <v>45658</v>
      </c>
      <c r="C97" s="86">
        <f>IF(F97&lt;&gt;0,-INDEX([6]Delta!$F$1:$EE$997,$L$13,$I97),0)</f>
        <v>165426.9525988549</v>
      </c>
      <c r="D97" s="87">
        <f>IF(F97&lt;&gt;0,VLOOKUP($J97,'Table 1'!$B$13:$C$33,2,FALSE)/12*1000*Study_MW,0)</f>
        <v>0</v>
      </c>
      <c r="E97" s="87">
        <f t="shared" si="32"/>
        <v>165426.9525988549</v>
      </c>
      <c r="F97" s="86">
        <f>INDEX([6]Delta!$F$1:$EE$997,$L$14,$I97)</f>
        <v>6324</v>
      </c>
      <c r="G97" s="89">
        <f t="shared" si="33"/>
        <v>26.158594655100394</v>
      </c>
      <c r="I97" s="77">
        <f>I85+13</f>
        <v>92</v>
      </c>
      <c r="J97" s="90">
        <f t="shared" si="34"/>
        <v>2025</v>
      </c>
      <c r="K97" s="91">
        <f t="shared" si="36"/>
        <v>45658</v>
      </c>
    </row>
    <row r="98" spans="2:11" outlineLevel="1">
      <c r="B98" s="95">
        <f t="shared" si="31"/>
        <v>45689</v>
      </c>
      <c r="C98" s="92">
        <f>IF(F98&lt;&gt;0,-INDEX([6]Delta!$F$1:$EE$997,$L$13,$I98),0)</f>
        <v>151920.44620653987</v>
      </c>
      <c r="D98" s="88">
        <f>IF(F98&lt;&gt;0,VLOOKUP($J98,'Table 1'!$B$13:$C$33,2,FALSE)/12*1000*Study_MW,0)</f>
        <v>0</v>
      </c>
      <c r="E98" s="88">
        <f t="shared" si="32"/>
        <v>151920.44620653987</v>
      </c>
      <c r="F98" s="92">
        <f>INDEX([6]Delta!$F$1:$EE$997,$L$14,$I98)</f>
        <v>5712</v>
      </c>
      <c r="G98" s="93">
        <f t="shared" si="33"/>
        <v>26.596716772853618</v>
      </c>
      <c r="I98" s="94">
        <f t="shared" ref="I98:I120" si="37">I86+13</f>
        <v>93</v>
      </c>
      <c r="J98" s="90">
        <f t="shared" si="34"/>
        <v>2025</v>
      </c>
      <c r="K98" s="95">
        <f t="shared" si="36"/>
        <v>45689</v>
      </c>
    </row>
    <row r="99" spans="2:11" outlineLevel="1">
      <c r="B99" s="95">
        <f t="shared" si="31"/>
        <v>45717</v>
      </c>
      <c r="C99" s="92">
        <f>IF(F99&lt;&gt;0,-INDEX([6]Delta!$F$1:$EE$997,$L$13,$I99),0)</f>
        <v>170456.7525472343</v>
      </c>
      <c r="D99" s="88">
        <f>IF(F99&lt;&gt;0,VLOOKUP($J99,'Table 1'!$B$13:$C$33,2,FALSE)/12*1000*Study_MW,0)</f>
        <v>0</v>
      </c>
      <c r="E99" s="88">
        <f t="shared" si="32"/>
        <v>170456.7525472343</v>
      </c>
      <c r="F99" s="92">
        <f>INDEX([6]Delta!$F$1:$EE$997,$L$14,$I99)</f>
        <v>6324</v>
      </c>
      <c r="G99" s="93">
        <f t="shared" si="33"/>
        <v>26.953945690581008</v>
      </c>
      <c r="I99" s="94">
        <f t="shared" si="37"/>
        <v>94</v>
      </c>
      <c r="J99" s="90">
        <f t="shared" si="34"/>
        <v>2025</v>
      </c>
      <c r="K99" s="95">
        <f t="shared" si="36"/>
        <v>45717</v>
      </c>
    </row>
    <row r="100" spans="2:11" outlineLevel="1">
      <c r="B100" s="95">
        <f t="shared" si="31"/>
        <v>45748</v>
      </c>
      <c r="C100" s="92">
        <f>IF(F100&lt;&gt;0,-INDEX([6]Delta!$F$1:$EE$997,$L$13,$I100),0)</f>
        <v>165268.20428405702</v>
      </c>
      <c r="D100" s="88">
        <f>IF(F100&lt;&gt;0,VLOOKUP($J100,'Table 1'!$B$13:$C$33,2,FALSE)/12*1000*Study_MW,0)</f>
        <v>0</v>
      </c>
      <c r="E100" s="88">
        <f t="shared" si="32"/>
        <v>165268.20428405702</v>
      </c>
      <c r="F100" s="92">
        <f>INDEX([6]Delta!$F$1:$EE$997,$L$14,$I100)</f>
        <v>6120</v>
      </c>
      <c r="G100" s="93">
        <f t="shared" si="33"/>
        <v>27.004608543146571</v>
      </c>
      <c r="I100" s="94">
        <f t="shared" si="37"/>
        <v>95</v>
      </c>
      <c r="J100" s="90">
        <f t="shared" si="34"/>
        <v>2025</v>
      </c>
      <c r="K100" s="95">
        <f t="shared" si="36"/>
        <v>45748</v>
      </c>
    </row>
    <row r="101" spans="2:11" outlineLevel="1">
      <c r="B101" s="95">
        <f t="shared" si="31"/>
        <v>45778</v>
      </c>
      <c r="C101" s="92">
        <f>IF(F101&lt;&gt;0,-INDEX([6]Delta!$F$1:$EE$997,$L$13,$I101),0)</f>
        <v>147634.73898015916</v>
      </c>
      <c r="D101" s="88">
        <f>IF(F101&lt;&gt;0,VLOOKUP($J101,'Table 1'!$B$13:$C$33,2,FALSE)/12*1000*Study_MW,0)</f>
        <v>0</v>
      </c>
      <c r="E101" s="88">
        <f t="shared" si="32"/>
        <v>147634.73898015916</v>
      </c>
      <c r="F101" s="92">
        <f>INDEX([6]Delta!$F$1:$EE$997,$L$14,$I101)</f>
        <v>6324</v>
      </c>
      <c r="G101" s="93">
        <f t="shared" si="33"/>
        <v>23.345151641391393</v>
      </c>
      <c r="I101" s="94">
        <f t="shared" si="37"/>
        <v>96</v>
      </c>
      <c r="J101" s="90">
        <f t="shared" si="34"/>
        <v>2025</v>
      </c>
      <c r="K101" s="95">
        <f t="shared" si="36"/>
        <v>45778</v>
      </c>
    </row>
    <row r="102" spans="2:11" outlineLevel="1">
      <c r="B102" s="95">
        <f t="shared" si="31"/>
        <v>45809</v>
      </c>
      <c r="C102" s="92">
        <f>IF(F102&lt;&gt;0,-INDEX([6]Delta!$F$1:$EE$997,$L$13,$I102),0)</f>
        <v>166475.69280605018</v>
      </c>
      <c r="D102" s="88">
        <f>IF(F102&lt;&gt;0,VLOOKUP($J102,'Table 1'!$B$13:$C$33,2,FALSE)/12*1000*Study_MW,0)</f>
        <v>0</v>
      </c>
      <c r="E102" s="88">
        <f t="shared" si="32"/>
        <v>166475.69280605018</v>
      </c>
      <c r="F102" s="92">
        <f>INDEX([6]Delta!$F$1:$EE$997,$L$14,$I102)</f>
        <v>6120</v>
      </c>
      <c r="G102" s="93">
        <f t="shared" si="33"/>
        <v>27.201910589223885</v>
      </c>
      <c r="I102" s="94">
        <f t="shared" si="37"/>
        <v>97</v>
      </c>
      <c r="J102" s="90">
        <f t="shared" si="34"/>
        <v>2025</v>
      </c>
      <c r="K102" s="95">
        <f t="shared" si="36"/>
        <v>45809</v>
      </c>
    </row>
    <row r="103" spans="2:11" outlineLevel="1">
      <c r="B103" s="95">
        <f t="shared" si="31"/>
        <v>45839</v>
      </c>
      <c r="C103" s="92">
        <f>IF(F103&lt;&gt;0,-INDEX([6]Delta!$F$1:$EE$997,$L$13,$I103),0)</f>
        <v>257289.86730712652</v>
      </c>
      <c r="D103" s="88">
        <f>IF(F103&lt;&gt;0,VLOOKUP($J103,'Table 1'!$B$13:$C$33,2,FALSE)/12*1000*Study_MW,0)</f>
        <v>0</v>
      </c>
      <c r="E103" s="88">
        <f t="shared" si="32"/>
        <v>257289.86730712652</v>
      </c>
      <c r="F103" s="92">
        <f>INDEX([6]Delta!$F$1:$EE$997,$L$14,$I103)</f>
        <v>6324</v>
      </c>
      <c r="G103" s="93">
        <f t="shared" si="33"/>
        <v>40.684672249703752</v>
      </c>
      <c r="I103" s="94">
        <f t="shared" si="37"/>
        <v>98</v>
      </c>
      <c r="J103" s="90">
        <f t="shared" si="34"/>
        <v>2025</v>
      </c>
      <c r="K103" s="95">
        <f t="shared" si="36"/>
        <v>45839</v>
      </c>
    </row>
    <row r="104" spans="2:11" outlineLevel="1">
      <c r="B104" s="95">
        <f t="shared" si="31"/>
        <v>45870</v>
      </c>
      <c r="C104" s="92">
        <f>IF(F104&lt;&gt;0,-INDEX([6]Delta!$F$1:$EE$997,$L$13,$I104),0)</f>
        <v>201583.84853830934</v>
      </c>
      <c r="D104" s="88">
        <f>IF(F104&lt;&gt;0,VLOOKUP($J104,'Table 1'!$B$13:$C$33,2,FALSE)/12*1000*Study_MW,0)</f>
        <v>0</v>
      </c>
      <c r="E104" s="88">
        <f t="shared" si="32"/>
        <v>201583.84853830934</v>
      </c>
      <c r="F104" s="92">
        <f>INDEX([6]Delta!$F$1:$EE$997,$L$14,$I104)</f>
        <v>6324</v>
      </c>
      <c r="G104" s="93">
        <f t="shared" si="33"/>
        <v>31.876003880188065</v>
      </c>
      <c r="I104" s="94">
        <f t="shared" si="37"/>
        <v>99</v>
      </c>
      <c r="J104" s="90">
        <f t="shared" si="34"/>
        <v>2025</v>
      </c>
      <c r="K104" s="95">
        <f t="shared" si="36"/>
        <v>45870</v>
      </c>
    </row>
    <row r="105" spans="2:11" outlineLevel="1">
      <c r="B105" s="95">
        <f t="shared" si="31"/>
        <v>45901</v>
      </c>
      <c r="C105" s="92">
        <f>IF(F105&lt;&gt;0,-INDEX([6]Delta!$F$1:$EE$997,$L$13,$I105),0)</f>
        <v>159657.53706841171</v>
      </c>
      <c r="D105" s="88">
        <f>IF(F105&lt;&gt;0,VLOOKUP($J105,'Table 1'!$B$13:$C$33,2,FALSE)/12*1000*Study_MW,0)</f>
        <v>0</v>
      </c>
      <c r="E105" s="88">
        <f t="shared" si="32"/>
        <v>159657.53706841171</v>
      </c>
      <c r="F105" s="92">
        <f>INDEX([6]Delta!$F$1:$EE$997,$L$14,$I105)</f>
        <v>6120</v>
      </c>
      <c r="G105" s="93">
        <f t="shared" si="33"/>
        <v>26.087832854315639</v>
      </c>
      <c r="I105" s="94">
        <f t="shared" si="37"/>
        <v>100</v>
      </c>
      <c r="J105" s="90">
        <f t="shared" si="34"/>
        <v>2025</v>
      </c>
      <c r="K105" s="95">
        <f t="shared" si="36"/>
        <v>45901</v>
      </c>
    </row>
    <row r="106" spans="2:11" outlineLevel="1">
      <c r="B106" s="95">
        <f t="shared" si="31"/>
        <v>45931</v>
      </c>
      <c r="C106" s="92">
        <f>IF(F106&lt;&gt;0,-INDEX([6]Delta!$F$1:$EE$997,$L$13,$I106),0)</f>
        <v>180585.4807317555</v>
      </c>
      <c r="D106" s="88">
        <f>IF(F106&lt;&gt;0,VLOOKUP($J106,'Table 1'!$B$13:$C$33,2,FALSE)/12*1000*Study_MW,0)</f>
        <v>0</v>
      </c>
      <c r="E106" s="88">
        <f t="shared" si="32"/>
        <v>180585.4807317555</v>
      </c>
      <c r="F106" s="92">
        <f>INDEX([6]Delta!$F$1:$EE$997,$L$14,$I106)</f>
        <v>6324</v>
      </c>
      <c r="G106" s="93">
        <f t="shared" si="33"/>
        <v>28.555578863338948</v>
      </c>
      <c r="I106" s="94">
        <f t="shared" si="37"/>
        <v>101</v>
      </c>
      <c r="J106" s="90">
        <f t="shared" si="34"/>
        <v>2025</v>
      </c>
      <c r="K106" s="95">
        <f t="shared" si="36"/>
        <v>45931</v>
      </c>
    </row>
    <row r="107" spans="2:11" outlineLevel="1">
      <c r="B107" s="95">
        <f t="shared" si="31"/>
        <v>45962</v>
      </c>
      <c r="C107" s="92">
        <f>IF(F107&lt;&gt;0,-INDEX([6]Delta!$F$1:$EE$997,$L$13,$I107),0)</f>
        <v>187971.83932255208</v>
      </c>
      <c r="D107" s="88">
        <f>IF(F107&lt;&gt;0,VLOOKUP($J107,'Table 1'!$B$13:$C$33,2,FALSE)/12*1000*Study_MW,0)</f>
        <v>0</v>
      </c>
      <c r="E107" s="88">
        <f t="shared" si="32"/>
        <v>187971.83932255208</v>
      </c>
      <c r="F107" s="92">
        <f>INDEX([6]Delta!$F$1:$EE$997,$L$14,$I107)</f>
        <v>6120</v>
      </c>
      <c r="G107" s="93">
        <f t="shared" si="33"/>
        <v>30.714352830482365</v>
      </c>
      <c r="I107" s="94">
        <f t="shared" si="37"/>
        <v>102</v>
      </c>
      <c r="J107" s="90">
        <f t="shared" si="34"/>
        <v>2025</v>
      </c>
      <c r="K107" s="95">
        <f t="shared" si="36"/>
        <v>45962</v>
      </c>
    </row>
    <row r="108" spans="2:11" outlineLevel="1">
      <c r="B108" s="99">
        <f t="shared" si="31"/>
        <v>45992</v>
      </c>
      <c r="C108" s="96">
        <f>IF(F108&lt;&gt;0,-INDEX([6]Delta!$F$1:$EE$997,$L$13,$I108),0)</f>
        <v>195968.30759967864</v>
      </c>
      <c r="D108" s="97">
        <f>IF(F108&lt;&gt;0,VLOOKUP($J108,'Table 1'!$B$13:$C$33,2,FALSE)/12*1000*Study_MW,0)</f>
        <v>0</v>
      </c>
      <c r="E108" s="97">
        <f t="shared" si="32"/>
        <v>195968.30759967864</v>
      </c>
      <c r="F108" s="96">
        <f>INDEX([6]Delta!$F$1:$EE$997,$L$14,$I108)</f>
        <v>6324</v>
      </c>
      <c r="G108" s="98">
        <f t="shared" si="33"/>
        <v>30.988030929740454</v>
      </c>
      <c r="I108" s="81">
        <f t="shared" si="37"/>
        <v>103</v>
      </c>
      <c r="J108" s="90">
        <f t="shared" si="34"/>
        <v>2025</v>
      </c>
      <c r="K108" s="99">
        <f t="shared" si="36"/>
        <v>45992</v>
      </c>
    </row>
    <row r="109" spans="2:11" outlineLevel="1">
      <c r="B109" s="91">
        <f t="shared" si="31"/>
        <v>46023</v>
      </c>
      <c r="C109" s="86">
        <f>IF(F109&lt;&gt;0,-INDEX([6]Delta!$F$1:$EE$997,$L$13,$I109),0)</f>
        <v>186286.90081363916</v>
      </c>
      <c r="D109" s="87">
        <f>IF(F109&lt;&gt;0,VLOOKUP($J109,'Table 1'!$B$13:$C$33,2,FALSE)/12*1000*Study_MW,0)</f>
        <v>0</v>
      </c>
      <c r="E109" s="87">
        <f t="shared" si="32"/>
        <v>186286.90081363916</v>
      </c>
      <c r="F109" s="86">
        <f>INDEX([6]Delta!$F$1:$EE$997,$L$14,$I109)</f>
        <v>6324</v>
      </c>
      <c r="G109" s="89">
        <f t="shared" si="33"/>
        <v>29.457131690961283</v>
      </c>
      <c r="I109" s="77">
        <f>I97+13</f>
        <v>105</v>
      </c>
      <c r="J109" s="90">
        <f t="shared" si="34"/>
        <v>2026</v>
      </c>
      <c r="K109" s="91">
        <f t="shared" si="36"/>
        <v>46023</v>
      </c>
    </row>
    <row r="110" spans="2:11" outlineLevel="1">
      <c r="B110" s="95">
        <f t="shared" si="31"/>
        <v>46054</v>
      </c>
      <c r="C110" s="92">
        <f>IF(F110&lt;&gt;0,-INDEX([6]Delta!$F$1:$EE$997,$L$13,$I110),0)</f>
        <v>157019.20670698583</v>
      </c>
      <c r="D110" s="88">
        <f>IF(F110&lt;&gt;0,VLOOKUP($J110,'Table 1'!$B$13:$C$33,2,FALSE)/12*1000*Study_MW,0)</f>
        <v>0</v>
      </c>
      <c r="E110" s="88">
        <f t="shared" si="32"/>
        <v>157019.20670698583</v>
      </c>
      <c r="F110" s="92">
        <f>INDEX([6]Delta!$F$1:$EE$997,$L$14,$I110)</f>
        <v>5712</v>
      </c>
      <c r="G110" s="93">
        <f t="shared" si="33"/>
        <v>27.489356916489115</v>
      </c>
      <c r="I110" s="94">
        <f t="shared" si="37"/>
        <v>106</v>
      </c>
      <c r="J110" s="90">
        <f t="shared" si="34"/>
        <v>2026</v>
      </c>
      <c r="K110" s="95">
        <f t="shared" si="36"/>
        <v>46054</v>
      </c>
    </row>
    <row r="111" spans="2:11" outlineLevel="1">
      <c r="B111" s="95">
        <f t="shared" si="31"/>
        <v>46082</v>
      </c>
      <c r="C111" s="92">
        <f>IF(F111&lt;&gt;0,-INDEX([6]Delta!$F$1:$EE$997,$L$13,$I111),0)</f>
        <v>173969.53403750062</v>
      </c>
      <c r="D111" s="88">
        <f>IF(F111&lt;&gt;0,VLOOKUP($J111,'Table 1'!$B$13:$C$33,2,FALSE)/12*1000*Study_MW,0)</f>
        <v>0</v>
      </c>
      <c r="E111" s="88">
        <f t="shared" si="32"/>
        <v>173969.53403750062</v>
      </c>
      <c r="F111" s="92">
        <f>INDEX([6]Delta!$F$1:$EE$997,$L$14,$I111)</f>
        <v>6324</v>
      </c>
      <c r="G111" s="93">
        <f t="shared" si="33"/>
        <v>27.509413984424512</v>
      </c>
      <c r="I111" s="94">
        <f t="shared" si="37"/>
        <v>107</v>
      </c>
      <c r="J111" s="90">
        <f t="shared" si="34"/>
        <v>2026</v>
      </c>
      <c r="K111" s="95">
        <f t="shared" si="36"/>
        <v>46082</v>
      </c>
    </row>
    <row r="112" spans="2:11" outlineLevel="1">
      <c r="B112" s="95">
        <f t="shared" si="31"/>
        <v>46113</v>
      </c>
      <c r="C112" s="92">
        <f>IF(F112&lt;&gt;0,-INDEX([6]Delta!$F$1:$EE$997,$L$13,$I112),0)</f>
        <v>164040.71610368788</v>
      </c>
      <c r="D112" s="88">
        <f>IF(F112&lt;&gt;0,VLOOKUP($J112,'Table 1'!$B$13:$C$33,2,FALSE)/12*1000*Study_MW,0)</f>
        <v>0</v>
      </c>
      <c r="E112" s="88">
        <f t="shared" si="32"/>
        <v>164040.71610368788</v>
      </c>
      <c r="F112" s="92">
        <f>INDEX([6]Delta!$F$1:$EE$997,$L$14,$I112)</f>
        <v>6120</v>
      </c>
      <c r="G112" s="93">
        <f t="shared" si="33"/>
        <v>26.804038579033968</v>
      </c>
      <c r="I112" s="94">
        <f t="shared" si="37"/>
        <v>108</v>
      </c>
      <c r="J112" s="90">
        <f t="shared" si="34"/>
        <v>2026</v>
      </c>
      <c r="K112" s="95">
        <f t="shared" si="36"/>
        <v>46113</v>
      </c>
    </row>
    <row r="113" spans="2:11" outlineLevel="1">
      <c r="B113" s="95">
        <f t="shared" si="31"/>
        <v>46143</v>
      </c>
      <c r="C113" s="92">
        <f>IF(F113&lt;&gt;0,-INDEX([6]Delta!$F$1:$EE$997,$L$13,$I113),0)</f>
        <v>147443.53290659189</v>
      </c>
      <c r="D113" s="88">
        <f>IF(F113&lt;&gt;0,VLOOKUP($J113,'Table 1'!$B$13:$C$33,2,FALSE)/12*1000*Study_MW,0)</f>
        <v>0</v>
      </c>
      <c r="E113" s="88">
        <f t="shared" si="32"/>
        <v>147443.53290659189</v>
      </c>
      <c r="F113" s="92">
        <f>INDEX([6]Delta!$F$1:$EE$997,$L$14,$I113)</f>
        <v>6324</v>
      </c>
      <c r="G113" s="93">
        <f t="shared" si="33"/>
        <v>23.314916651896251</v>
      </c>
      <c r="I113" s="94">
        <f t="shared" si="37"/>
        <v>109</v>
      </c>
      <c r="J113" s="90">
        <f t="shared" si="34"/>
        <v>2026</v>
      </c>
      <c r="K113" s="95">
        <f t="shared" si="36"/>
        <v>46143</v>
      </c>
    </row>
    <row r="114" spans="2:11" outlineLevel="1">
      <c r="B114" s="95">
        <f t="shared" si="31"/>
        <v>46174</v>
      </c>
      <c r="C114" s="92">
        <f>IF(F114&lt;&gt;0,-INDEX([6]Delta!$F$1:$EE$997,$L$13,$I114),0)</f>
        <v>170407.27417850494</v>
      </c>
      <c r="D114" s="88">
        <f>IF(F114&lt;&gt;0,VLOOKUP($J114,'Table 1'!$B$13:$C$33,2,FALSE)/12*1000*Study_MW,0)</f>
        <v>0</v>
      </c>
      <c r="E114" s="88">
        <f t="shared" si="32"/>
        <v>170407.27417850494</v>
      </c>
      <c r="F114" s="92">
        <f>INDEX([6]Delta!$F$1:$EE$997,$L$14,$I114)</f>
        <v>6120</v>
      </c>
      <c r="G114" s="93">
        <f t="shared" si="33"/>
        <v>27.844325846160938</v>
      </c>
      <c r="I114" s="94">
        <f t="shared" si="37"/>
        <v>110</v>
      </c>
      <c r="J114" s="90">
        <f t="shared" si="34"/>
        <v>2026</v>
      </c>
      <c r="K114" s="95">
        <f t="shared" si="36"/>
        <v>46174</v>
      </c>
    </row>
    <row r="115" spans="2:11" outlineLevel="1">
      <c r="B115" s="95">
        <f t="shared" si="31"/>
        <v>46204</v>
      </c>
      <c r="C115" s="92">
        <f>IF(F115&lt;&gt;0,-INDEX([6]Delta!$F$1:$EE$997,$L$13,$I115),0)</f>
        <v>244656.38149750233</v>
      </c>
      <c r="D115" s="88">
        <f>IF(F115&lt;&gt;0,VLOOKUP($J115,'Table 1'!$B$13:$C$33,2,FALSE)/12*1000*Study_MW,0)</f>
        <v>0</v>
      </c>
      <c r="E115" s="88">
        <f t="shared" si="32"/>
        <v>244656.38149750233</v>
      </c>
      <c r="F115" s="92">
        <f>INDEX([6]Delta!$F$1:$EE$997,$L$14,$I115)</f>
        <v>6324</v>
      </c>
      <c r="G115" s="93">
        <f t="shared" si="33"/>
        <v>38.686967346221117</v>
      </c>
      <c r="I115" s="94">
        <f t="shared" si="37"/>
        <v>111</v>
      </c>
      <c r="J115" s="90">
        <f t="shared" si="34"/>
        <v>2026</v>
      </c>
      <c r="K115" s="95">
        <f t="shared" si="36"/>
        <v>46204</v>
      </c>
    </row>
    <row r="116" spans="2:11" outlineLevel="1">
      <c r="B116" s="95">
        <f t="shared" si="31"/>
        <v>46235</v>
      </c>
      <c r="C116" s="92">
        <f>IF(F116&lt;&gt;0,-INDEX([6]Delta!$F$1:$EE$997,$L$13,$I116),0)</f>
        <v>202650.45787712932</v>
      </c>
      <c r="D116" s="88">
        <f>IF(F116&lt;&gt;0,VLOOKUP($J116,'Table 1'!$B$13:$C$33,2,FALSE)/12*1000*Study_MW,0)</f>
        <v>0</v>
      </c>
      <c r="E116" s="88">
        <f t="shared" si="32"/>
        <v>202650.45787712932</v>
      </c>
      <c r="F116" s="92">
        <f>INDEX([6]Delta!$F$1:$EE$997,$L$14,$I116)</f>
        <v>6324</v>
      </c>
      <c r="G116" s="93">
        <f t="shared" si="33"/>
        <v>32.044664433448659</v>
      </c>
      <c r="I116" s="94">
        <f t="shared" si="37"/>
        <v>112</v>
      </c>
      <c r="J116" s="90">
        <f t="shared" si="34"/>
        <v>2026</v>
      </c>
      <c r="K116" s="95">
        <f t="shared" si="36"/>
        <v>46235</v>
      </c>
    </row>
    <row r="117" spans="2:11" outlineLevel="1">
      <c r="B117" s="95">
        <f t="shared" si="31"/>
        <v>46266</v>
      </c>
      <c r="C117" s="92">
        <f>IF(F117&lt;&gt;0,-INDEX([6]Delta!$F$1:$EE$997,$L$13,$I117),0)</f>
        <v>160317.47403497994</v>
      </c>
      <c r="D117" s="88">
        <f>IF(F117&lt;&gt;0,VLOOKUP($J117,'Table 1'!$B$13:$C$33,2,FALSE)/12*1000*Study_MW,0)</f>
        <v>0</v>
      </c>
      <c r="E117" s="88">
        <f t="shared" si="32"/>
        <v>160317.47403497994</v>
      </c>
      <c r="F117" s="92">
        <f>INDEX([6]Delta!$F$1:$EE$997,$L$14,$I117)</f>
        <v>6120</v>
      </c>
      <c r="G117" s="93">
        <f t="shared" si="33"/>
        <v>26.195665691990186</v>
      </c>
      <c r="I117" s="94">
        <f t="shared" si="37"/>
        <v>113</v>
      </c>
      <c r="J117" s="90">
        <f t="shared" si="34"/>
        <v>2026</v>
      </c>
      <c r="K117" s="95">
        <f t="shared" si="36"/>
        <v>46266</v>
      </c>
    </row>
    <row r="118" spans="2:11" outlineLevel="1">
      <c r="B118" s="95">
        <f t="shared" si="31"/>
        <v>46296</v>
      </c>
      <c r="C118" s="92">
        <f>IF(F118&lt;&gt;0,-INDEX([6]Delta!$F$1:$EE$997,$L$13,$I118),0)</f>
        <v>179242.48462371528</v>
      </c>
      <c r="D118" s="88">
        <f>IF(F118&lt;&gt;0,VLOOKUP($J118,'Table 1'!$B$13:$C$33,2,FALSE)/12*1000*Study_MW,0)</f>
        <v>0</v>
      </c>
      <c r="E118" s="88">
        <f t="shared" si="32"/>
        <v>179242.48462371528</v>
      </c>
      <c r="F118" s="92">
        <f>INDEX([6]Delta!$F$1:$EE$997,$L$14,$I118)</f>
        <v>6324</v>
      </c>
      <c r="G118" s="93">
        <f t="shared" si="33"/>
        <v>28.343213887368009</v>
      </c>
      <c r="I118" s="94">
        <f t="shared" si="37"/>
        <v>114</v>
      </c>
      <c r="J118" s="90">
        <f t="shared" si="34"/>
        <v>2026</v>
      </c>
      <c r="K118" s="95">
        <f t="shared" si="36"/>
        <v>46296</v>
      </c>
    </row>
    <row r="119" spans="2:11" outlineLevel="1">
      <c r="B119" s="95">
        <f t="shared" si="31"/>
        <v>46327</v>
      </c>
      <c r="C119" s="92">
        <f>IF(F119&lt;&gt;0,-INDEX([6]Delta!$F$1:$EE$997,$L$13,$I119),0)</f>
        <v>164338.78304649889</v>
      </c>
      <c r="D119" s="88">
        <f>IF(F119&lt;&gt;0,VLOOKUP($J119,'Table 1'!$B$13:$C$33,2,FALSE)/12*1000*Study_MW,0)</f>
        <v>0</v>
      </c>
      <c r="E119" s="88">
        <f t="shared" si="32"/>
        <v>164338.78304649889</v>
      </c>
      <c r="F119" s="92">
        <f>INDEX([6]Delta!$F$1:$EE$997,$L$14,$I119)</f>
        <v>6120</v>
      </c>
      <c r="G119" s="93">
        <f t="shared" si="33"/>
        <v>26.852742327859296</v>
      </c>
      <c r="I119" s="94">
        <f t="shared" si="37"/>
        <v>115</v>
      </c>
      <c r="J119" s="90">
        <f t="shared" si="34"/>
        <v>2026</v>
      </c>
      <c r="K119" s="95">
        <f t="shared" si="36"/>
        <v>46327</v>
      </c>
    </row>
    <row r="120" spans="2:11" outlineLevel="1">
      <c r="B120" s="99">
        <f t="shared" si="31"/>
        <v>46357</v>
      </c>
      <c r="C120" s="96">
        <f>IF(F120&lt;&gt;0,-INDEX([6]Delta!$F$1:$EE$997,$L$13,$I120),0)</f>
        <v>199949.78130193055</v>
      </c>
      <c r="D120" s="97">
        <f>IF(F120&lt;&gt;0,VLOOKUP($J120,'Table 1'!$B$13:$C$33,2,FALSE)/12*1000*Study_MW,0)</f>
        <v>0</v>
      </c>
      <c r="E120" s="97">
        <f t="shared" si="32"/>
        <v>199949.78130193055</v>
      </c>
      <c r="F120" s="96">
        <f>INDEX([6]Delta!$F$1:$EE$997,$L$14,$I120)</f>
        <v>6324</v>
      </c>
      <c r="G120" s="98">
        <f t="shared" si="33"/>
        <v>31.617612476586107</v>
      </c>
      <c r="I120" s="81">
        <f t="shared" si="37"/>
        <v>116</v>
      </c>
      <c r="J120" s="90">
        <f t="shared" si="34"/>
        <v>2026</v>
      </c>
      <c r="K120" s="99">
        <f t="shared" si="36"/>
        <v>46357</v>
      </c>
    </row>
    <row r="121" spans="2:11" outlineLevel="1">
      <c r="B121" s="91">
        <f t="shared" si="31"/>
        <v>46388</v>
      </c>
      <c r="C121" s="86">
        <f>IF(F121&lt;&gt;0,-INDEX([6]Delta!$F$1:$EE$997,$L$13,$I121),0)</f>
        <v>188922.64858816564</v>
      </c>
      <c r="D121" s="87">
        <f>IF(F121&lt;&gt;0,VLOOKUP($J121,'Table 1'!$B$13:$C$33,2,FALSE)/12*1000*Study_MW,0)</f>
        <v>0</v>
      </c>
      <c r="E121" s="87">
        <f t="shared" si="32"/>
        <v>188922.64858816564</v>
      </c>
      <c r="F121" s="86">
        <f>INDEX([6]Delta!$F$1:$EE$997,$L$14,$I121)</f>
        <v>6324</v>
      </c>
      <c r="G121" s="89">
        <f t="shared" si="33"/>
        <v>29.87391660154422</v>
      </c>
      <c r="I121" s="77">
        <f>I109+13</f>
        <v>118</v>
      </c>
      <c r="J121" s="90">
        <f t="shared" si="34"/>
        <v>2027</v>
      </c>
      <c r="K121" s="91">
        <f t="shared" si="36"/>
        <v>46388</v>
      </c>
    </row>
    <row r="122" spans="2:11" outlineLevel="1">
      <c r="B122" s="95">
        <f t="shared" si="31"/>
        <v>46419</v>
      </c>
      <c r="C122" s="92">
        <f>IF(F122&lt;&gt;0,-INDEX([6]Delta!$F$1:$EE$997,$L$13,$I122),0)</f>
        <v>159437.27279850841</v>
      </c>
      <c r="D122" s="88">
        <f>IF(F122&lt;&gt;0,VLOOKUP($J122,'Table 1'!$B$13:$C$33,2,FALSE)/12*1000*Study_MW,0)</f>
        <v>0</v>
      </c>
      <c r="E122" s="88">
        <f t="shared" si="32"/>
        <v>159437.27279850841</v>
      </c>
      <c r="F122" s="92">
        <f>INDEX([6]Delta!$F$1:$EE$997,$L$14,$I122)</f>
        <v>5712</v>
      </c>
      <c r="G122" s="93">
        <f t="shared" si="33"/>
        <v>27.912687814864917</v>
      </c>
      <c r="I122" s="94">
        <f t="shared" ref="I122:I132" si="38">I110+13</f>
        <v>119</v>
      </c>
      <c r="J122" s="90">
        <f t="shared" si="34"/>
        <v>2027</v>
      </c>
      <c r="K122" s="95">
        <f t="shared" si="36"/>
        <v>46419</v>
      </c>
    </row>
    <row r="123" spans="2:11" outlineLevel="1">
      <c r="B123" s="95">
        <f t="shared" si="31"/>
        <v>46447</v>
      </c>
      <c r="C123" s="92">
        <f>IF(F123&lt;&gt;0,-INDEX([6]Delta!$F$1:$EE$997,$L$13,$I123),0)</f>
        <v>178743.99784190953</v>
      </c>
      <c r="D123" s="88">
        <f>IF(F123&lt;&gt;0,VLOOKUP($J123,'Table 1'!$B$13:$C$33,2,FALSE)/12*1000*Study_MW,0)</f>
        <v>0</v>
      </c>
      <c r="E123" s="88">
        <f t="shared" si="32"/>
        <v>178743.99784190953</v>
      </c>
      <c r="F123" s="92">
        <f>INDEX([6]Delta!$F$1:$EE$997,$L$14,$I123)</f>
        <v>6324</v>
      </c>
      <c r="G123" s="93">
        <f t="shared" si="33"/>
        <v>28.264389285564441</v>
      </c>
      <c r="I123" s="94">
        <f t="shared" si="38"/>
        <v>120</v>
      </c>
      <c r="J123" s="90">
        <f t="shared" si="34"/>
        <v>2027</v>
      </c>
      <c r="K123" s="95">
        <f t="shared" si="36"/>
        <v>46447</v>
      </c>
    </row>
    <row r="124" spans="2:11" outlineLevel="1">
      <c r="B124" s="95">
        <f t="shared" si="31"/>
        <v>46478</v>
      </c>
      <c r="C124" s="92">
        <f>IF(F124&lt;&gt;0,-INDEX([6]Delta!$F$1:$EE$997,$L$13,$I124),0)</f>
        <v>149554.94835279882</v>
      </c>
      <c r="D124" s="88">
        <f>IF(F124&lt;&gt;0,VLOOKUP($J124,'Table 1'!$B$13:$C$33,2,FALSE)/12*1000*Study_MW,0)</f>
        <v>0</v>
      </c>
      <c r="E124" s="88">
        <f t="shared" si="32"/>
        <v>149554.94835279882</v>
      </c>
      <c r="F124" s="92">
        <f>INDEX([6]Delta!$F$1:$EE$997,$L$14,$I124)</f>
        <v>6120</v>
      </c>
      <c r="G124" s="93">
        <f t="shared" si="33"/>
        <v>24.437083064182815</v>
      </c>
      <c r="I124" s="94">
        <f t="shared" si="38"/>
        <v>121</v>
      </c>
      <c r="J124" s="90">
        <f t="shared" si="34"/>
        <v>2027</v>
      </c>
      <c r="K124" s="95">
        <f t="shared" si="36"/>
        <v>46478</v>
      </c>
    </row>
    <row r="125" spans="2:11" outlineLevel="1">
      <c r="B125" s="95">
        <f t="shared" si="31"/>
        <v>46508</v>
      </c>
      <c r="C125" s="92">
        <f>IF(F125&lt;&gt;0,-INDEX([6]Delta!$F$1:$EE$997,$L$13,$I125),0)</f>
        <v>157788.30242620409</v>
      </c>
      <c r="D125" s="88">
        <f>IF(F125&lt;&gt;0,VLOOKUP($J125,'Table 1'!$B$13:$C$33,2,FALSE)/12*1000*Study_MW,0)</f>
        <v>0</v>
      </c>
      <c r="E125" s="88">
        <f t="shared" si="32"/>
        <v>157788.30242620409</v>
      </c>
      <c r="F125" s="92">
        <f>INDEX([6]Delta!$F$1:$EE$997,$L$14,$I125)</f>
        <v>6324</v>
      </c>
      <c r="G125" s="93">
        <f t="shared" si="33"/>
        <v>24.950711958602795</v>
      </c>
      <c r="I125" s="94">
        <f t="shared" si="38"/>
        <v>122</v>
      </c>
      <c r="J125" s="90">
        <f t="shared" si="34"/>
        <v>2027</v>
      </c>
      <c r="K125" s="95">
        <f t="shared" si="36"/>
        <v>46508</v>
      </c>
    </row>
    <row r="126" spans="2:11" outlineLevel="1">
      <c r="B126" s="95">
        <f t="shared" si="31"/>
        <v>46539</v>
      </c>
      <c r="C126" s="92">
        <f>IF(F126&lt;&gt;0,-INDEX([6]Delta!$F$1:$EE$997,$L$13,$I126),0)</f>
        <v>183375.79260516167</v>
      </c>
      <c r="D126" s="88">
        <f>IF(F126&lt;&gt;0,VLOOKUP($J126,'Table 1'!$B$13:$C$33,2,FALSE)/12*1000*Study_MW,0)</f>
        <v>0</v>
      </c>
      <c r="E126" s="88">
        <f t="shared" si="32"/>
        <v>183375.79260516167</v>
      </c>
      <c r="F126" s="92">
        <f>INDEX([6]Delta!$F$1:$EE$997,$L$14,$I126)</f>
        <v>6120</v>
      </c>
      <c r="G126" s="93">
        <f t="shared" si="33"/>
        <v>29.963364804764979</v>
      </c>
      <c r="I126" s="94">
        <f t="shared" si="38"/>
        <v>123</v>
      </c>
      <c r="J126" s="90">
        <f t="shared" si="34"/>
        <v>2027</v>
      </c>
      <c r="K126" s="95">
        <f t="shared" si="36"/>
        <v>46539</v>
      </c>
    </row>
    <row r="127" spans="2:11" outlineLevel="1">
      <c r="B127" s="95">
        <f t="shared" si="31"/>
        <v>46569</v>
      </c>
      <c r="C127" s="92">
        <f>IF(F127&lt;&gt;0,-INDEX([6]Delta!$F$1:$EE$997,$L$13,$I127),0)</f>
        <v>263507.9701090157</v>
      </c>
      <c r="D127" s="88">
        <f>IF(F127&lt;&gt;0,VLOOKUP($J127,'Table 1'!$B$13:$C$33,2,FALSE)/12*1000*Study_MW,0)</f>
        <v>0</v>
      </c>
      <c r="E127" s="88">
        <f t="shared" si="32"/>
        <v>263507.9701090157</v>
      </c>
      <c r="F127" s="92">
        <f>INDEX([6]Delta!$F$1:$EE$997,$L$14,$I127)</f>
        <v>6324</v>
      </c>
      <c r="G127" s="93">
        <f t="shared" si="33"/>
        <v>41.667926962209947</v>
      </c>
      <c r="I127" s="94">
        <f t="shared" si="38"/>
        <v>124</v>
      </c>
      <c r="J127" s="90">
        <f t="shared" si="34"/>
        <v>2027</v>
      </c>
      <c r="K127" s="95">
        <f t="shared" si="36"/>
        <v>46569</v>
      </c>
    </row>
    <row r="128" spans="2:11" outlineLevel="1">
      <c r="B128" s="95">
        <f t="shared" si="31"/>
        <v>46600</v>
      </c>
      <c r="C128" s="92">
        <f>IF(F128&lt;&gt;0,-INDEX([6]Delta!$F$1:$EE$997,$L$13,$I128),0)</f>
        <v>209065.17276027799</v>
      </c>
      <c r="D128" s="88">
        <f>IF(F128&lt;&gt;0,VLOOKUP($J128,'Table 1'!$B$13:$C$33,2,FALSE)/12*1000*Study_MW,0)</f>
        <v>0</v>
      </c>
      <c r="E128" s="88">
        <f t="shared" si="32"/>
        <v>209065.17276027799</v>
      </c>
      <c r="F128" s="92">
        <f>INDEX([6]Delta!$F$1:$EE$997,$L$14,$I128)</f>
        <v>6324</v>
      </c>
      <c r="G128" s="93">
        <f t="shared" si="33"/>
        <v>33.059008975376024</v>
      </c>
      <c r="I128" s="94">
        <f t="shared" si="38"/>
        <v>125</v>
      </c>
      <c r="J128" s="90">
        <f t="shared" si="34"/>
        <v>2027</v>
      </c>
      <c r="K128" s="95">
        <f t="shared" si="36"/>
        <v>46600</v>
      </c>
    </row>
    <row r="129" spans="2:11" outlineLevel="1">
      <c r="B129" s="95">
        <f t="shared" si="31"/>
        <v>46631</v>
      </c>
      <c r="C129" s="92">
        <f>IF(F129&lt;&gt;0,-INDEX([6]Delta!$F$1:$EE$997,$L$13,$I129),0)</f>
        <v>172733.78628854454</v>
      </c>
      <c r="D129" s="88">
        <f>IF(F129&lt;&gt;0,VLOOKUP($J129,'Table 1'!$B$13:$C$33,2,FALSE)/12*1000*Study_MW,0)</f>
        <v>0</v>
      </c>
      <c r="E129" s="88">
        <f t="shared" si="32"/>
        <v>172733.78628854454</v>
      </c>
      <c r="F129" s="92">
        <f>INDEX([6]Delta!$F$1:$EE$997,$L$14,$I129)</f>
        <v>6120</v>
      </c>
      <c r="G129" s="93">
        <f t="shared" si="33"/>
        <v>28.224474883749107</v>
      </c>
      <c r="I129" s="94">
        <f t="shared" si="38"/>
        <v>126</v>
      </c>
      <c r="J129" s="90">
        <f t="shared" si="34"/>
        <v>2027</v>
      </c>
      <c r="K129" s="95">
        <f t="shared" si="36"/>
        <v>46631</v>
      </c>
    </row>
    <row r="130" spans="2:11" outlineLevel="1">
      <c r="B130" s="95">
        <f t="shared" si="31"/>
        <v>46661</v>
      </c>
      <c r="C130" s="92">
        <f>IF(F130&lt;&gt;0,-INDEX([6]Delta!$F$1:$EE$997,$L$13,$I130),0)</f>
        <v>162049.00372067094</v>
      </c>
      <c r="D130" s="88">
        <f>IF(F130&lt;&gt;0,VLOOKUP($J130,'Table 1'!$B$13:$C$33,2,FALSE)/12*1000*Study_MW,0)</f>
        <v>0</v>
      </c>
      <c r="E130" s="88">
        <f t="shared" si="32"/>
        <v>162049.00372067094</v>
      </c>
      <c r="F130" s="92">
        <f>INDEX([6]Delta!$F$1:$EE$997,$L$14,$I130)</f>
        <v>6324</v>
      </c>
      <c r="G130" s="93">
        <f t="shared" si="33"/>
        <v>25.624447141156061</v>
      </c>
      <c r="I130" s="94">
        <f t="shared" si="38"/>
        <v>127</v>
      </c>
      <c r="J130" s="90">
        <f t="shared" si="34"/>
        <v>2027</v>
      </c>
      <c r="K130" s="95">
        <f t="shared" si="36"/>
        <v>46661</v>
      </c>
    </row>
    <row r="131" spans="2:11" outlineLevel="1">
      <c r="B131" s="95">
        <f t="shared" si="31"/>
        <v>46692</v>
      </c>
      <c r="C131" s="92">
        <f>IF(F131&lt;&gt;0,-INDEX([6]Delta!$F$1:$EE$997,$L$13,$I131),0)</f>
        <v>172492.79400669038</v>
      </c>
      <c r="D131" s="88">
        <f>IF(F131&lt;&gt;0,VLOOKUP($J131,'Table 1'!$B$13:$C$33,2,FALSE)/12*1000*Study_MW,0)</f>
        <v>0</v>
      </c>
      <c r="E131" s="88">
        <f t="shared" si="32"/>
        <v>172492.79400669038</v>
      </c>
      <c r="F131" s="92">
        <f>INDEX([6]Delta!$F$1:$EE$997,$L$14,$I131)</f>
        <v>6120</v>
      </c>
      <c r="G131" s="93">
        <f t="shared" si="33"/>
        <v>28.185097059916728</v>
      </c>
      <c r="I131" s="94">
        <f t="shared" si="38"/>
        <v>128</v>
      </c>
      <c r="J131" s="90">
        <f t="shared" si="34"/>
        <v>2027</v>
      </c>
      <c r="K131" s="95">
        <f t="shared" si="36"/>
        <v>46692</v>
      </c>
    </row>
    <row r="132" spans="2:11" outlineLevel="1">
      <c r="B132" s="99">
        <f t="shared" si="31"/>
        <v>46722</v>
      </c>
      <c r="C132" s="96">
        <f>IF(F132&lt;&gt;0,-INDEX([6]Delta!$F$1:$EE$997,$L$13,$I132),0)</f>
        <v>212367.45769129694</v>
      </c>
      <c r="D132" s="97">
        <f>IF(F132&lt;&gt;0,VLOOKUP($J132,'Table 1'!$B$13:$C$33,2,FALSE)/12*1000*Study_MW,0)</f>
        <v>0</v>
      </c>
      <c r="E132" s="97">
        <f t="shared" si="32"/>
        <v>212367.45769129694</v>
      </c>
      <c r="F132" s="96">
        <f>INDEX([6]Delta!$F$1:$EE$997,$L$14,$I132)</f>
        <v>6324</v>
      </c>
      <c r="G132" s="98">
        <f t="shared" si="33"/>
        <v>33.581191918294898</v>
      </c>
      <c r="I132" s="81">
        <f t="shared" si="38"/>
        <v>129</v>
      </c>
      <c r="J132" s="90">
        <f t="shared" si="34"/>
        <v>2027</v>
      </c>
      <c r="K132" s="99">
        <f t="shared" si="36"/>
        <v>46722</v>
      </c>
    </row>
    <row r="133" spans="2:11" outlineLevel="1">
      <c r="B133" s="91">
        <f t="shared" si="31"/>
        <v>46753</v>
      </c>
      <c r="C133" s="86">
        <f>IF(F133&lt;&gt;0,-INDEX([7]Delta!$F$1:$EE$65554,$L$13,$I133),0)</f>
        <v>215607.22209945321</v>
      </c>
      <c r="D133" s="87">
        <f>IF(F133&lt;&gt;0,VLOOKUP($J133,'Table 1'!$B$13:$C$33,2,FALSE)/12*1000*Study_MW,0)</f>
        <v>0</v>
      </c>
      <c r="E133" s="87">
        <f t="shared" si="32"/>
        <v>215607.22209945321</v>
      </c>
      <c r="F133" s="86">
        <f>INDEX([7]Delta!$F$1:$EE$65554,$L$14,$I133)</f>
        <v>6324</v>
      </c>
      <c r="G133" s="89">
        <f t="shared" si="33"/>
        <v>34.093488630527077</v>
      </c>
      <c r="I133" s="77">
        <f>I13</f>
        <v>1</v>
      </c>
      <c r="J133" s="90">
        <f t="shared" si="34"/>
        <v>2028</v>
      </c>
      <c r="K133" s="91">
        <f t="shared" si="36"/>
        <v>46753</v>
      </c>
    </row>
    <row r="134" spans="2:11" outlineLevel="1">
      <c r="B134" s="95">
        <f t="shared" si="31"/>
        <v>46784</v>
      </c>
      <c r="C134" s="92">
        <f>IF(F134&lt;&gt;0,-INDEX([7]Delta!$F$1:$EE$65554,$L$13,$I134),0)</f>
        <v>197750.96764661372</v>
      </c>
      <c r="D134" s="88">
        <f>IF(F134&lt;&gt;0,VLOOKUP($J134,'Table 1'!$B$13:$C$33,2,FALSE)/12*1000*Study_MW,0)</f>
        <v>0</v>
      </c>
      <c r="E134" s="88">
        <f t="shared" si="32"/>
        <v>197750.96764661372</v>
      </c>
      <c r="F134" s="92">
        <f>INDEX([7]Delta!$F$1:$EE$65554,$L$14,$I134)</f>
        <v>5916</v>
      </c>
      <c r="G134" s="93">
        <f t="shared" si="33"/>
        <v>33.426465119441126</v>
      </c>
      <c r="I134" s="94">
        <f t="shared" ref="I134:I197" si="39">I14</f>
        <v>2</v>
      </c>
      <c r="J134" s="90">
        <f t="shared" si="34"/>
        <v>2028</v>
      </c>
      <c r="K134" s="95">
        <f t="shared" si="36"/>
        <v>46784</v>
      </c>
    </row>
    <row r="135" spans="2:11" outlineLevel="1">
      <c r="B135" s="95">
        <f t="shared" si="31"/>
        <v>46813</v>
      </c>
      <c r="C135" s="92">
        <f>IF(F135&lt;&gt;0,-INDEX([7]Delta!$F$1:$EE$65554,$L$13,$I135),0)</f>
        <v>208340.4383738786</v>
      </c>
      <c r="D135" s="88">
        <f>IF(F135&lt;&gt;0,VLOOKUP($J135,'Table 1'!$B$13:$C$33,2,FALSE)/12*1000*Study_MW,0)</f>
        <v>0</v>
      </c>
      <c r="E135" s="88">
        <f t="shared" si="32"/>
        <v>208340.4383738786</v>
      </c>
      <c r="F135" s="92">
        <f>INDEX([7]Delta!$F$1:$EE$65554,$L$14,$I135)</f>
        <v>6324</v>
      </c>
      <c r="G135" s="93">
        <f t="shared" si="33"/>
        <v>32.944408345015589</v>
      </c>
      <c r="I135" s="94">
        <f t="shared" si="39"/>
        <v>3</v>
      </c>
      <c r="J135" s="90">
        <f t="shared" si="34"/>
        <v>2028</v>
      </c>
      <c r="K135" s="95">
        <f t="shared" si="36"/>
        <v>46813</v>
      </c>
    </row>
    <row r="136" spans="2:11" outlineLevel="1">
      <c r="B136" s="95">
        <f t="shared" si="31"/>
        <v>46844</v>
      </c>
      <c r="C136" s="92">
        <f>IF(F136&lt;&gt;0,-INDEX([7]Delta!$F$1:$EE$65554,$L$13,$I136),0)</f>
        <v>163630.45486652851</v>
      </c>
      <c r="D136" s="88">
        <f>IF(F136&lt;&gt;0,VLOOKUP($J136,'Table 1'!$B$13:$C$33,2,FALSE)/12*1000*Study_MW,0)</f>
        <v>0</v>
      </c>
      <c r="E136" s="88">
        <f t="shared" si="32"/>
        <v>163630.45486652851</v>
      </c>
      <c r="F136" s="92">
        <f>INDEX([7]Delta!$F$1:$EE$65554,$L$14,$I136)</f>
        <v>6120</v>
      </c>
      <c r="G136" s="93">
        <f t="shared" si="33"/>
        <v>26.737002429171326</v>
      </c>
      <c r="I136" s="94">
        <f t="shared" si="39"/>
        <v>4</v>
      </c>
      <c r="J136" s="90">
        <f t="shared" si="34"/>
        <v>2028</v>
      </c>
      <c r="K136" s="95">
        <f t="shared" si="36"/>
        <v>46844</v>
      </c>
    </row>
    <row r="137" spans="2:11" outlineLevel="1">
      <c r="B137" s="95">
        <f t="shared" si="31"/>
        <v>46874</v>
      </c>
      <c r="C137" s="92">
        <f>IF(F137&lt;&gt;0,-INDEX([7]Delta!$F$1:$EE$65554,$L$13,$I137),0)</f>
        <v>190877.05609494448</v>
      </c>
      <c r="D137" s="88">
        <f>IF(F137&lt;&gt;0,VLOOKUP($J137,'Table 1'!$B$13:$C$33,2,FALSE)/12*1000*Study_MW,0)</f>
        <v>0</v>
      </c>
      <c r="E137" s="88">
        <f t="shared" si="32"/>
        <v>190877.05609494448</v>
      </c>
      <c r="F137" s="92">
        <f>INDEX([7]Delta!$F$1:$EE$65554,$L$14,$I137)</f>
        <v>6324</v>
      </c>
      <c r="G137" s="93">
        <f t="shared" si="33"/>
        <v>30.18296269686029</v>
      </c>
      <c r="I137" s="94">
        <f t="shared" si="39"/>
        <v>5</v>
      </c>
      <c r="J137" s="90">
        <f t="shared" si="34"/>
        <v>2028</v>
      </c>
      <c r="K137" s="95">
        <f t="shared" si="36"/>
        <v>46874</v>
      </c>
    </row>
    <row r="138" spans="2:11" outlineLevel="1">
      <c r="B138" s="95">
        <f t="shared" si="31"/>
        <v>46905</v>
      </c>
      <c r="C138" s="92">
        <f>IF(F138&lt;&gt;0,-INDEX([7]Delta!$F$1:$EE$65554,$L$13,$I138),0)</f>
        <v>192765.75730477273</v>
      </c>
      <c r="D138" s="88">
        <f>IF(F138&lt;&gt;0,VLOOKUP($J138,'Table 1'!$B$13:$C$33,2,FALSE)/12*1000*Study_MW,0)</f>
        <v>0</v>
      </c>
      <c r="E138" s="88">
        <f t="shared" si="32"/>
        <v>192765.75730477273</v>
      </c>
      <c r="F138" s="92">
        <f>INDEX([7]Delta!$F$1:$EE$65554,$L$14,$I138)</f>
        <v>6120</v>
      </c>
      <c r="G138" s="93">
        <f t="shared" si="33"/>
        <v>31.497672762217768</v>
      </c>
      <c r="I138" s="94">
        <f t="shared" si="39"/>
        <v>6</v>
      </c>
      <c r="J138" s="90">
        <f t="shared" si="34"/>
        <v>2028</v>
      </c>
      <c r="K138" s="95">
        <f t="shared" si="36"/>
        <v>46905</v>
      </c>
    </row>
    <row r="139" spans="2:11" outlineLevel="1">
      <c r="B139" s="95">
        <f t="shared" si="31"/>
        <v>46935</v>
      </c>
      <c r="C139" s="92">
        <f>IF(F139&lt;&gt;0,-INDEX([7]Delta!$F$1:$EE$65554,$L$13,$I139),0)</f>
        <v>315511.29359191656</v>
      </c>
      <c r="D139" s="88">
        <f>IF(F139&lt;&gt;0,VLOOKUP($J139,'Table 1'!$B$13:$C$33,2,FALSE)/12*1000*Study_MW,0)</f>
        <v>0</v>
      </c>
      <c r="E139" s="88">
        <f t="shared" si="32"/>
        <v>315511.29359191656</v>
      </c>
      <c r="F139" s="92">
        <f>INDEX([7]Delta!$F$1:$EE$65554,$L$14,$I139)</f>
        <v>6324</v>
      </c>
      <c r="G139" s="93">
        <f t="shared" si="33"/>
        <v>49.891096393408688</v>
      </c>
      <c r="I139" s="94">
        <f t="shared" si="39"/>
        <v>7</v>
      </c>
      <c r="J139" s="90">
        <f t="shared" si="34"/>
        <v>2028</v>
      </c>
      <c r="K139" s="95">
        <f t="shared" si="36"/>
        <v>46935</v>
      </c>
    </row>
    <row r="140" spans="2:11" outlineLevel="1">
      <c r="B140" s="95">
        <f t="shared" si="31"/>
        <v>46966</v>
      </c>
      <c r="C140" s="92">
        <f>IF(F140&lt;&gt;0,-INDEX([7]Delta!$F$1:$EE$65554,$L$13,$I140),0)</f>
        <v>273695.4206443727</v>
      </c>
      <c r="D140" s="88">
        <f>IF(F140&lt;&gt;0,VLOOKUP($J140,'Table 1'!$B$13:$C$33,2,FALSE)/12*1000*Study_MW,0)</f>
        <v>0</v>
      </c>
      <c r="E140" s="88">
        <f t="shared" si="32"/>
        <v>273695.4206443727</v>
      </c>
      <c r="F140" s="92">
        <f>INDEX([7]Delta!$F$1:$EE$65554,$L$14,$I140)</f>
        <v>6324</v>
      </c>
      <c r="G140" s="93">
        <f t="shared" si="33"/>
        <v>43.278845769192394</v>
      </c>
      <c r="I140" s="94">
        <f t="shared" si="39"/>
        <v>8</v>
      </c>
      <c r="J140" s="90">
        <f t="shared" si="34"/>
        <v>2028</v>
      </c>
      <c r="K140" s="95">
        <f t="shared" si="36"/>
        <v>46966</v>
      </c>
    </row>
    <row r="141" spans="2:11" outlineLevel="1">
      <c r="B141" s="95">
        <f t="shared" si="31"/>
        <v>46997</v>
      </c>
      <c r="C141" s="92">
        <f>IF(F141&lt;&gt;0,-INDEX([7]Delta!$F$1:$EE$65554,$L$13,$I141),0)</f>
        <v>201402.05604456365</v>
      </c>
      <c r="D141" s="88">
        <f>IF(F141&lt;&gt;0,VLOOKUP($J141,'Table 1'!$B$13:$C$33,2,FALSE)/12*1000*Study_MW,0)</f>
        <v>0</v>
      </c>
      <c r="E141" s="88">
        <f t="shared" si="32"/>
        <v>201402.05604456365</v>
      </c>
      <c r="F141" s="92">
        <f>INDEX([7]Delta!$F$1:$EE$65554,$L$14,$I141)</f>
        <v>6120</v>
      </c>
      <c r="G141" s="93">
        <f t="shared" si="33"/>
        <v>32.908832687020201</v>
      </c>
      <c r="I141" s="94">
        <f t="shared" si="39"/>
        <v>9</v>
      </c>
      <c r="J141" s="90">
        <f t="shared" si="34"/>
        <v>2028</v>
      </c>
      <c r="K141" s="95">
        <f t="shared" si="36"/>
        <v>46997</v>
      </c>
    </row>
    <row r="142" spans="2:11" outlineLevel="1">
      <c r="B142" s="95">
        <f t="shared" ref="B142:B205" si="40">EDATE(B141,1)</f>
        <v>47027</v>
      </c>
      <c r="C142" s="92">
        <f>IF(F142&lt;&gt;0,-INDEX([7]Delta!$F$1:$EE$65554,$L$13,$I142),0)</f>
        <v>194989.98233835399</v>
      </c>
      <c r="D142" s="88">
        <f>IF(F142&lt;&gt;0,VLOOKUP($J142,'Table 1'!$B$13:$C$33,2,FALSE)/12*1000*Study_MW,0)</f>
        <v>0</v>
      </c>
      <c r="E142" s="88">
        <f t="shared" ref="E142:E205" si="41">C142+D142</f>
        <v>194989.98233835399</v>
      </c>
      <c r="F142" s="92">
        <f>INDEX([7]Delta!$F$1:$EE$65554,$L$14,$I142)</f>
        <v>6324</v>
      </c>
      <c r="G142" s="93">
        <f t="shared" ref="G142:G192" si="42">IF(ISNUMBER($F142),E142/$F142,"")</f>
        <v>30.833330540536686</v>
      </c>
      <c r="I142" s="94">
        <f t="shared" si="39"/>
        <v>10</v>
      </c>
      <c r="J142" s="90">
        <f t="shared" ref="J142:J205" si="43">YEAR(B142)</f>
        <v>2028</v>
      </c>
      <c r="K142" s="95">
        <f t="shared" si="36"/>
        <v>47027</v>
      </c>
    </row>
    <row r="143" spans="2:11" outlineLevel="1">
      <c r="B143" s="95">
        <f t="shared" si="40"/>
        <v>47058</v>
      </c>
      <c r="C143" s="92">
        <f>IF(F143&lt;&gt;0,-INDEX([7]Delta!$F$1:$EE$65554,$L$13,$I143),0)</f>
        <v>201042.77045208216</v>
      </c>
      <c r="D143" s="88">
        <f>IF(F143&lt;&gt;0,VLOOKUP($J143,'Table 1'!$B$13:$C$33,2,FALSE)/12*1000*Study_MW,0)</f>
        <v>0</v>
      </c>
      <c r="E143" s="88">
        <f t="shared" si="41"/>
        <v>201042.77045208216</v>
      </c>
      <c r="F143" s="92">
        <f>INDEX([7]Delta!$F$1:$EE$65554,$L$14,$I143)</f>
        <v>6120</v>
      </c>
      <c r="G143" s="93">
        <f t="shared" si="42"/>
        <v>32.850125890863097</v>
      </c>
      <c r="I143" s="94">
        <f t="shared" si="39"/>
        <v>11</v>
      </c>
      <c r="J143" s="90">
        <f t="shared" si="43"/>
        <v>2028</v>
      </c>
      <c r="K143" s="95">
        <f t="shared" si="36"/>
        <v>47058</v>
      </c>
    </row>
    <row r="144" spans="2:11" outlineLevel="1">
      <c r="B144" s="99">
        <f t="shared" si="40"/>
        <v>47088</v>
      </c>
      <c r="C144" s="96">
        <f>IF(F144&lt;&gt;0,-INDEX([7]Delta!$F$1:$EE$65554,$L$13,$I144),0)</f>
        <v>256852.22063168883</v>
      </c>
      <c r="D144" s="97">
        <f>IF(F144&lt;&gt;0,VLOOKUP($J144,'Table 1'!$B$13:$C$33,2,FALSE)/12*1000*Study_MW,0)</f>
        <v>0</v>
      </c>
      <c r="E144" s="97">
        <f t="shared" si="41"/>
        <v>256852.22063168883</v>
      </c>
      <c r="F144" s="96">
        <f>INDEX([7]Delta!$F$1:$EE$65554,$L$14,$I144)</f>
        <v>6324</v>
      </c>
      <c r="G144" s="98">
        <f t="shared" si="42"/>
        <v>40.615468158078563</v>
      </c>
      <c r="I144" s="81">
        <f t="shared" si="39"/>
        <v>12</v>
      </c>
      <c r="J144" s="90">
        <f t="shared" si="43"/>
        <v>2028</v>
      </c>
      <c r="K144" s="99">
        <f t="shared" si="36"/>
        <v>47088</v>
      </c>
    </row>
    <row r="145" spans="2:11" outlineLevel="1">
      <c r="B145" s="91">
        <f t="shared" si="40"/>
        <v>47119</v>
      </c>
      <c r="C145" s="86">
        <f>IF(F145&lt;&gt;0,-INDEX([7]Delta!$F$1:$EE$65554,$L$13,$I145),0)</f>
        <v>212737.95843708515</v>
      </c>
      <c r="D145" s="87">
        <f>IF(F145&lt;&gt;0,VLOOKUP($J145,'Table 1'!$B$13:$C$33,2,FALSE)/12*1000*Study_MW,0)</f>
        <v>116233.33333333334</v>
      </c>
      <c r="E145" s="87">
        <f t="shared" si="41"/>
        <v>328971.29177041852</v>
      </c>
      <c r="F145" s="86">
        <f>INDEX([7]Delta!$F$1:$EE$65554,$L$14,$I145)</f>
        <v>6324</v>
      </c>
      <c r="G145" s="89">
        <f t="shared" si="42"/>
        <v>52.019495852374845</v>
      </c>
      <c r="I145" s="77">
        <f>I25</f>
        <v>14</v>
      </c>
      <c r="J145" s="90">
        <f t="shared" si="43"/>
        <v>2029</v>
      </c>
      <c r="K145" s="91">
        <f t="shared" si="36"/>
        <v>47119</v>
      </c>
    </row>
    <row r="146" spans="2:11" outlineLevel="1">
      <c r="B146" s="95">
        <f t="shared" si="40"/>
        <v>47150</v>
      </c>
      <c r="C146" s="92">
        <f>IF(F146&lt;&gt;0,-INDEX([7]Delta!$F$1:$EE$65554,$L$13,$I146),0)</f>
        <v>189897.14779824018</v>
      </c>
      <c r="D146" s="88">
        <f>IF(F146&lt;&gt;0,VLOOKUP($J146,'Table 1'!$B$13:$C$33,2,FALSE)/12*1000*Study_MW,0)</f>
        <v>116233.33333333334</v>
      </c>
      <c r="E146" s="88">
        <f t="shared" si="41"/>
        <v>306130.48113157356</v>
      </c>
      <c r="F146" s="92">
        <f>INDEX([7]Delta!$F$1:$EE$65554,$L$14,$I146)</f>
        <v>5712</v>
      </c>
      <c r="G146" s="93">
        <f t="shared" si="42"/>
        <v>53.594271906788087</v>
      </c>
      <c r="I146" s="94">
        <f t="shared" si="39"/>
        <v>15</v>
      </c>
      <c r="J146" s="90">
        <f t="shared" si="43"/>
        <v>2029</v>
      </c>
      <c r="K146" s="95">
        <f t="shared" si="36"/>
        <v>47150</v>
      </c>
    </row>
    <row r="147" spans="2:11" outlineLevel="1">
      <c r="B147" s="95">
        <f t="shared" si="40"/>
        <v>47178</v>
      </c>
      <c r="C147" s="92">
        <f>IF(F147&lt;&gt;0,-INDEX([7]Delta!$F$1:$EE$65554,$L$13,$I147),0)</f>
        <v>216424.37811921537</v>
      </c>
      <c r="D147" s="88">
        <f>IF(F147&lt;&gt;0,VLOOKUP($J147,'Table 1'!$B$13:$C$33,2,FALSE)/12*1000*Study_MW,0)</f>
        <v>116233.33333333334</v>
      </c>
      <c r="E147" s="88">
        <f t="shared" si="41"/>
        <v>332657.71145254874</v>
      </c>
      <c r="F147" s="92">
        <f>INDEX([7]Delta!$F$1:$EE$65554,$L$14,$I147)</f>
        <v>6324</v>
      </c>
      <c r="G147" s="93">
        <f t="shared" si="42"/>
        <v>52.602421165804671</v>
      </c>
      <c r="I147" s="94">
        <f t="shared" si="39"/>
        <v>16</v>
      </c>
      <c r="J147" s="90">
        <f t="shared" si="43"/>
        <v>2029</v>
      </c>
      <c r="K147" s="95">
        <f t="shared" si="36"/>
        <v>47178</v>
      </c>
    </row>
    <row r="148" spans="2:11" outlineLevel="1">
      <c r="B148" s="95">
        <f t="shared" si="40"/>
        <v>47209</v>
      </c>
      <c r="C148" s="92">
        <f>IF(F148&lt;&gt;0,-INDEX([7]Delta!$F$1:$EE$65554,$L$13,$I148),0)</f>
        <v>187809.43406498432</v>
      </c>
      <c r="D148" s="88">
        <f>IF(F148&lt;&gt;0,VLOOKUP($J148,'Table 1'!$B$13:$C$33,2,FALSE)/12*1000*Study_MW,0)</f>
        <v>116233.33333333334</v>
      </c>
      <c r="E148" s="88">
        <f t="shared" si="41"/>
        <v>304042.76739831769</v>
      </c>
      <c r="F148" s="92">
        <f>INDEX([7]Delta!$F$1:$EE$65554,$L$14,$I148)</f>
        <v>6120</v>
      </c>
      <c r="G148" s="93">
        <f t="shared" si="42"/>
        <v>49.680190751359099</v>
      </c>
      <c r="I148" s="94">
        <f t="shared" si="39"/>
        <v>17</v>
      </c>
      <c r="J148" s="90">
        <f t="shared" si="43"/>
        <v>2029</v>
      </c>
      <c r="K148" s="95">
        <f t="shared" si="36"/>
        <v>47209</v>
      </c>
    </row>
    <row r="149" spans="2:11" outlineLevel="1">
      <c r="B149" s="95">
        <f t="shared" si="40"/>
        <v>47239</v>
      </c>
      <c r="C149" s="92">
        <f>IF(F149&lt;&gt;0,-INDEX([7]Delta!$F$1:$EE$65554,$L$13,$I149),0)</f>
        <v>211490.21729129553</v>
      </c>
      <c r="D149" s="88">
        <f>IF(F149&lt;&gt;0,VLOOKUP($J149,'Table 1'!$B$13:$C$33,2,FALSE)/12*1000*Study_MW,0)</f>
        <v>116233.33333333334</v>
      </c>
      <c r="E149" s="88">
        <f t="shared" si="41"/>
        <v>327723.5506246289</v>
      </c>
      <c r="F149" s="92">
        <f>INDEX([7]Delta!$F$1:$EE$65554,$L$14,$I149)</f>
        <v>6324</v>
      </c>
      <c r="G149" s="93">
        <f t="shared" si="42"/>
        <v>51.822193330902735</v>
      </c>
      <c r="I149" s="94">
        <f t="shared" si="39"/>
        <v>18</v>
      </c>
      <c r="J149" s="90">
        <f t="shared" si="43"/>
        <v>2029</v>
      </c>
      <c r="K149" s="95">
        <f t="shared" si="36"/>
        <v>47239</v>
      </c>
    </row>
    <row r="150" spans="2:11" outlineLevel="1">
      <c r="B150" s="95">
        <f t="shared" si="40"/>
        <v>47270</v>
      </c>
      <c r="C150" s="92">
        <f>IF(F150&lt;&gt;0,-INDEX([7]Delta!$F$1:$EE$65554,$L$13,$I150),0)</f>
        <v>219645.66764527559</v>
      </c>
      <c r="D150" s="88">
        <f>IF(F150&lt;&gt;0,VLOOKUP($J150,'Table 1'!$B$13:$C$33,2,FALSE)/12*1000*Study_MW,0)</f>
        <v>116233.33333333334</v>
      </c>
      <c r="E150" s="88">
        <f t="shared" si="41"/>
        <v>335879.00097860896</v>
      </c>
      <c r="F150" s="92">
        <f>INDEX([7]Delta!$F$1:$EE$65554,$L$14,$I150)</f>
        <v>6120</v>
      </c>
      <c r="G150" s="93">
        <f t="shared" si="42"/>
        <v>54.882189702387087</v>
      </c>
      <c r="I150" s="94">
        <f t="shared" si="39"/>
        <v>19</v>
      </c>
      <c r="J150" s="90">
        <f t="shared" si="43"/>
        <v>2029</v>
      </c>
      <c r="K150" s="95">
        <f t="shared" si="36"/>
        <v>47270</v>
      </c>
    </row>
    <row r="151" spans="2:11" outlineLevel="1">
      <c r="B151" s="95">
        <f t="shared" si="40"/>
        <v>47300</v>
      </c>
      <c r="C151" s="92">
        <f>IF(F151&lt;&gt;0,-INDEX([7]Delta!$F$1:$EE$65554,$L$13,$I151),0)</f>
        <v>264874.62422329187</v>
      </c>
      <c r="D151" s="88">
        <f>IF(F151&lt;&gt;0,VLOOKUP($J151,'Table 1'!$B$13:$C$33,2,FALSE)/12*1000*Study_MW,0)</f>
        <v>116233.33333333334</v>
      </c>
      <c r="E151" s="88">
        <f t="shared" si="41"/>
        <v>381107.95755662525</v>
      </c>
      <c r="F151" s="92">
        <f>INDEX([7]Delta!$F$1:$EE$65554,$L$14,$I151)</f>
        <v>6324</v>
      </c>
      <c r="G151" s="93">
        <f t="shared" si="42"/>
        <v>60.263750404273445</v>
      </c>
      <c r="I151" s="94">
        <f t="shared" si="39"/>
        <v>20</v>
      </c>
      <c r="J151" s="90">
        <f t="shared" si="43"/>
        <v>2029</v>
      </c>
      <c r="K151" s="95">
        <f t="shared" si="36"/>
        <v>47300</v>
      </c>
    </row>
    <row r="152" spans="2:11" outlineLevel="1">
      <c r="B152" s="95">
        <f t="shared" si="40"/>
        <v>47331</v>
      </c>
      <c r="C152" s="92">
        <f>IF(F152&lt;&gt;0,-INDEX([7]Delta!$F$1:$EE$65554,$L$13,$I152),0)</f>
        <v>312903.17777407169</v>
      </c>
      <c r="D152" s="88">
        <f>IF(F152&lt;&gt;0,VLOOKUP($J152,'Table 1'!$B$13:$C$33,2,FALSE)/12*1000*Study_MW,0)</f>
        <v>116233.33333333334</v>
      </c>
      <c r="E152" s="88">
        <f t="shared" si="41"/>
        <v>429136.51110740507</v>
      </c>
      <c r="F152" s="92">
        <f>INDEX([7]Delta!$F$1:$EE$65554,$L$14,$I152)</f>
        <v>6324</v>
      </c>
      <c r="G152" s="93">
        <f t="shared" si="42"/>
        <v>67.858398340829396</v>
      </c>
      <c r="I152" s="94">
        <f t="shared" si="39"/>
        <v>21</v>
      </c>
      <c r="J152" s="90">
        <f t="shared" si="43"/>
        <v>2029</v>
      </c>
      <c r="K152" s="95">
        <f t="shared" si="36"/>
        <v>47331</v>
      </c>
    </row>
    <row r="153" spans="2:11" outlineLevel="1">
      <c r="B153" s="95">
        <f t="shared" si="40"/>
        <v>47362</v>
      </c>
      <c r="C153" s="92">
        <f>IF(F153&lt;&gt;0,-INDEX([7]Delta!$F$1:$EE$65554,$L$13,$I153),0)</f>
        <v>245587.32849347591</v>
      </c>
      <c r="D153" s="88">
        <f>IF(F153&lt;&gt;0,VLOOKUP($J153,'Table 1'!$B$13:$C$33,2,FALSE)/12*1000*Study_MW,0)</f>
        <v>116233.33333333334</v>
      </c>
      <c r="E153" s="88">
        <f t="shared" si="41"/>
        <v>361820.66182680929</v>
      </c>
      <c r="F153" s="92">
        <f>INDEX([7]Delta!$F$1:$EE$65554,$L$14,$I153)</f>
        <v>6120</v>
      </c>
      <c r="G153" s="93">
        <f t="shared" si="42"/>
        <v>59.121023174315241</v>
      </c>
      <c r="I153" s="94">
        <f t="shared" si="39"/>
        <v>22</v>
      </c>
      <c r="J153" s="90">
        <f t="shared" si="43"/>
        <v>2029</v>
      </c>
      <c r="K153" s="95">
        <f t="shared" si="36"/>
        <v>47362</v>
      </c>
    </row>
    <row r="154" spans="2:11" outlineLevel="1">
      <c r="B154" s="95">
        <f t="shared" si="40"/>
        <v>47392</v>
      </c>
      <c r="C154" s="92">
        <f>IF(F154&lt;&gt;0,-INDEX([7]Delta!$F$1:$EE$65554,$L$13,$I154),0)</f>
        <v>259303.30014225841</v>
      </c>
      <c r="D154" s="88">
        <f>IF(F154&lt;&gt;0,VLOOKUP($J154,'Table 1'!$B$13:$C$33,2,FALSE)/12*1000*Study_MW,0)</f>
        <v>116233.33333333334</v>
      </c>
      <c r="E154" s="88">
        <f t="shared" si="41"/>
        <v>375536.63347559178</v>
      </c>
      <c r="F154" s="92">
        <f>INDEX([7]Delta!$F$1:$EE$65554,$L$14,$I154)</f>
        <v>6324</v>
      </c>
      <c r="G154" s="93">
        <f t="shared" si="42"/>
        <v>59.382769366791869</v>
      </c>
      <c r="I154" s="94">
        <f t="shared" si="39"/>
        <v>23</v>
      </c>
      <c r="J154" s="90">
        <f t="shared" si="43"/>
        <v>2029</v>
      </c>
      <c r="K154" s="95">
        <f t="shared" ref="K154:K216" si="44">IF(ISNUMBER(F154),IF(F154&lt;&gt;0,B154,""),"")</f>
        <v>47392</v>
      </c>
    </row>
    <row r="155" spans="2:11" outlineLevel="1">
      <c r="B155" s="95">
        <f t="shared" si="40"/>
        <v>47423</v>
      </c>
      <c r="C155" s="92">
        <f>IF(F155&lt;&gt;0,-INDEX([7]Delta!$F$1:$EE$65554,$L$13,$I155),0)</f>
        <v>201113.34427198768</v>
      </c>
      <c r="D155" s="88">
        <f>IF(F155&lt;&gt;0,VLOOKUP($J155,'Table 1'!$B$13:$C$33,2,FALSE)/12*1000*Study_MW,0)</f>
        <v>116233.33333333334</v>
      </c>
      <c r="E155" s="88">
        <f t="shared" si="41"/>
        <v>317346.67760532105</v>
      </c>
      <c r="F155" s="92">
        <f>INDEX([7]Delta!$F$1:$EE$65554,$L$14,$I155)</f>
        <v>6120</v>
      </c>
      <c r="G155" s="93">
        <f t="shared" si="42"/>
        <v>51.854032288451151</v>
      </c>
      <c r="I155" s="94">
        <f t="shared" si="39"/>
        <v>24</v>
      </c>
      <c r="J155" s="90">
        <f t="shared" si="43"/>
        <v>2029</v>
      </c>
      <c r="K155" s="95">
        <f t="shared" si="44"/>
        <v>47423</v>
      </c>
    </row>
    <row r="156" spans="2:11" outlineLevel="1">
      <c r="B156" s="99">
        <f t="shared" si="40"/>
        <v>47453</v>
      </c>
      <c r="C156" s="96">
        <f>IF(F156&lt;&gt;0,-INDEX([7]Delta!$F$1:$EE$65554,$L$13,$I156),0)</f>
        <v>249991.17081460357</v>
      </c>
      <c r="D156" s="97">
        <f>IF(F156&lt;&gt;0,VLOOKUP($J156,'Table 1'!$B$13:$C$33,2,FALSE)/12*1000*Study_MW,0)</f>
        <v>116233.33333333334</v>
      </c>
      <c r="E156" s="97">
        <f t="shared" si="41"/>
        <v>366224.50414793694</v>
      </c>
      <c r="F156" s="96">
        <f>INDEX([7]Delta!$F$1:$EE$65554,$L$14,$I156)</f>
        <v>6324</v>
      </c>
      <c r="G156" s="98">
        <f t="shared" si="42"/>
        <v>57.910263147997618</v>
      </c>
      <c r="I156" s="81">
        <f t="shared" si="39"/>
        <v>25</v>
      </c>
      <c r="J156" s="90">
        <f t="shared" si="43"/>
        <v>2029</v>
      </c>
      <c r="K156" s="99">
        <f t="shared" si="44"/>
        <v>47453</v>
      </c>
    </row>
    <row r="157" spans="2:11" outlineLevel="1">
      <c r="B157" s="91">
        <f t="shared" si="40"/>
        <v>47484</v>
      </c>
      <c r="C157" s="86">
        <f>IF(F157&lt;&gt;0,-INDEX([7]Delta!$F$1:$EE$65554,$L$13,$I157),0)</f>
        <v>232203.11368510127</v>
      </c>
      <c r="D157" s="87">
        <f>IF(F157&lt;&gt;0,VLOOKUP($J157,'Table 1'!$B$13:$C$33,2,FALSE)/12*1000*Study_MW,0)</f>
        <v>118891.66666666666</v>
      </c>
      <c r="E157" s="87">
        <f t="shared" si="41"/>
        <v>351094.7803517679</v>
      </c>
      <c r="F157" s="86">
        <f>INDEX([7]Delta!$F$1:$EE$65554,$L$14,$I157)</f>
        <v>6324</v>
      </c>
      <c r="G157" s="89">
        <f t="shared" si="42"/>
        <v>55.517833705213143</v>
      </c>
      <c r="I157" s="77">
        <f>I37</f>
        <v>27</v>
      </c>
      <c r="J157" s="90">
        <f t="shared" si="43"/>
        <v>2030</v>
      </c>
      <c r="K157" s="91">
        <f t="shared" si="44"/>
        <v>47484</v>
      </c>
    </row>
    <row r="158" spans="2:11" outlineLevel="1">
      <c r="B158" s="95">
        <f t="shared" si="40"/>
        <v>47515</v>
      </c>
      <c r="C158" s="92">
        <f>IF(F158&lt;&gt;0,-INDEX([7]Delta!$F$1:$EE$65554,$L$13,$I158),0)</f>
        <v>204397.43915888667</v>
      </c>
      <c r="D158" s="88">
        <f>IF(F158&lt;&gt;0,VLOOKUP($J158,'Table 1'!$B$13:$C$33,2,FALSE)/12*1000*Study_MW,0)</f>
        <v>118891.66666666666</v>
      </c>
      <c r="E158" s="88">
        <f t="shared" si="41"/>
        <v>323289.1058255533</v>
      </c>
      <c r="F158" s="92">
        <f>INDEX([7]Delta!$F$1:$EE$65554,$L$14,$I158)</f>
        <v>5712</v>
      </c>
      <c r="G158" s="93">
        <f t="shared" si="42"/>
        <v>56.598232812596869</v>
      </c>
      <c r="I158" s="94">
        <f t="shared" si="39"/>
        <v>28</v>
      </c>
      <c r="J158" s="90">
        <f t="shared" si="43"/>
        <v>2030</v>
      </c>
      <c r="K158" s="95">
        <f t="shared" si="44"/>
        <v>47515</v>
      </c>
    </row>
    <row r="159" spans="2:11" outlineLevel="1">
      <c r="B159" s="95">
        <f t="shared" si="40"/>
        <v>47543</v>
      </c>
      <c r="C159" s="92">
        <f>IF(F159&lt;&gt;0,-INDEX([7]Delta!$F$1:$EE$65554,$L$13,$I159),0)</f>
        <v>221725.11812284589</v>
      </c>
      <c r="D159" s="88">
        <f>IF(F159&lt;&gt;0,VLOOKUP($J159,'Table 1'!$B$13:$C$33,2,FALSE)/12*1000*Study_MW,0)</f>
        <v>118891.66666666666</v>
      </c>
      <c r="E159" s="88">
        <f t="shared" si="41"/>
        <v>340616.78478951252</v>
      </c>
      <c r="F159" s="92">
        <f>INDEX([7]Delta!$F$1:$EE$65554,$L$14,$I159)</f>
        <v>6324</v>
      </c>
      <c r="G159" s="93">
        <f t="shared" si="42"/>
        <v>53.860971661845745</v>
      </c>
      <c r="I159" s="94">
        <f t="shared" si="39"/>
        <v>29</v>
      </c>
      <c r="J159" s="90">
        <f t="shared" si="43"/>
        <v>2030</v>
      </c>
      <c r="K159" s="95">
        <f t="shared" si="44"/>
        <v>47543</v>
      </c>
    </row>
    <row r="160" spans="2:11" outlineLevel="1">
      <c r="B160" s="95">
        <f t="shared" si="40"/>
        <v>47574</v>
      </c>
      <c r="C160" s="92">
        <f>IF(F160&lt;&gt;0,-INDEX([7]Delta!$F$1:$EE$65554,$L$13,$I160),0)</f>
        <v>172601.75115181506</v>
      </c>
      <c r="D160" s="88">
        <f>IF(F160&lt;&gt;0,VLOOKUP($J160,'Table 1'!$B$13:$C$33,2,FALSE)/12*1000*Study_MW,0)</f>
        <v>118891.66666666666</v>
      </c>
      <c r="E160" s="88">
        <f t="shared" si="41"/>
        <v>291493.41781848168</v>
      </c>
      <c r="F160" s="92">
        <f>INDEX([7]Delta!$F$1:$EE$65554,$L$14,$I160)</f>
        <v>6120</v>
      </c>
      <c r="G160" s="93">
        <f t="shared" si="42"/>
        <v>47.629643434392435</v>
      </c>
      <c r="I160" s="94">
        <f t="shared" si="39"/>
        <v>30</v>
      </c>
      <c r="J160" s="90">
        <f t="shared" si="43"/>
        <v>2030</v>
      </c>
      <c r="K160" s="95">
        <f t="shared" si="44"/>
        <v>47574</v>
      </c>
    </row>
    <row r="161" spans="2:11" outlineLevel="1">
      <c r="B161" s="95">
        <f t="shared" si="40"/>
        <v>47604</v>
      </c>
      <c r="C161" s="92">
        <f>IF(F161&lt;&gt;0,-INDEX([7]Delta!$F$1:$EE$65554,$L$13,$I161),0)</f>
        <v>226739.04802940786</v>
      </c>
      <c r="D161" s="88">
        <f>IF(F161&lt;&gt;0,VLOOKUP($J161,'Table 1'!$B$13:$C$33,2,FALSE)/12*1000*Study_MW,0)</f>
        <v>118891.66666666666</v>
      </c>
      <c r="E161" s="88">
        <f t="shared" si="41"/>
        <v>345630.71469607449</v>
      </c>
      <c r="F161" s="92">
        <f>INDEX([7]Delta!$F$1:$EE$65554,$L$14,$I161)</f>
        <v>6324</v>
      </c>
      <c r="G161" s="93">
        <f t="shared" si="42"/>
        <v>54.653813203047832</v>
      </c>
      <c r="I161" s="94">
        <f t="shared" si="39"/>
        <v>31</v>
      </c>
      <c r="J161" s="90">
        <f t="shared" si="43"/>
        <v>2030</v>
      </c>
      <c r="K161" s="95">
        <f t="shared" si="44"/>
        <v>47604</v>
      </c>
    </row>
    <row r="162" spans="2:11" outlineLevel="1">
      <c r="B162" s="95">
        <f t="shared" si="40"/>
        <v>47635</v>
      </c>
      <c r="C162" s="92">
        <f>IF(F162&lt;&gt;0,-INDEX([7]Delta!$F$1:$EE$65554,$L$13,$I162),0)</f>
        <v>204099.99705430865</v>
      </c>
      <c r="D162" s="88">
        <f>IF(F162&lt;&gt;0,VLOOKUP($J162,'Table 1'!$B$13:$C$33,2,FALSE)/12*1000*Study_MW,0)</f>
        <v>118891.66666666666</v>
      </c>
      <c r="E162" s="88">
        <f t="shared" si="41"/>
        <v>322991.66372097528</v>
      </c>
      <c r="F162" s="92">
        <f>INDEX([7]Delta!$F$1:$EE$65554,$L$14,$I162)</f>
        <v>6120</v>
      </c>
      <c r="G162" s="93">
        <f t="shared" si="42"/>
        <v>52.776415640682238</v>
      </c>
      <c r="I162" s="94">
        <f t="shared" si="39"/>
        <v>32</v>
      </c>
      <c r="J162" s="90">
        <f t="shared" si="43"/>
        <v>2030</v>
      </c>
      <c r="K162" s="95">
        <f t="shared" si="44"/>
        <v>47635</v>
      </c>
    </row>
    <row r="163" spans="2:11" outlineLevel="1">
      <c r="B163" s="95">
        <f t="shared" si="40"/>
        <v>47665</v>
      </c>
      <c r="C163" s="92">
        <f>IF(F163&lt;&gt;0,-INDEX([7]Delta!$F$1:$EE$65554,$L$13,$I163),0)</f>
        <v>298471.42450389266</v>
      </c>
      <c r="D163" s="88">
        <f>IF(F163&lt;&gt;0,VLOOKUP($J163,'Table 1'!$B$13:$C$33,2,FALSE)/12*1000*Study_MW,0)</f>
        <v>118891.66666666666</v>
      </c>
      <c r="E163" s="88">
        <f t="shared" si="41"/>
        <v>417363.09117055929</v>
      </c>
      <c r="F163" s="92">
        <f>INDEX([7]Delta!$F$1:$EE$65554,$L$14,$I163)</f>
        <v>6324</v>
      </c>
      <c r="G163" s="93">
        <f t="shared" si="42"/>
        <v>65.996693733485017</v>
      </c>
      <c r="I163" s="94">
        <f t="shared" si="39"/>
        <v>33</v>
      </c>
      <c r="J163" s="90">
        <f t="shared" si="43"/>
        <v>2030</v>
      </c>
      <c r="K163" s="95">
        <f t="shared" si="44"/>
        <v>47665</v>
      </c>
    </row>
    <row r="164" spans="2:11" outlineLevel="1">
      <c r="B164" s="95">
        <f t="shared" si="40"/>
        <v>47696</v>
      </c>
      <c r="C164" s="92">
        <f>IF(F164&lt;&gt;0,-INDEX([7]Delta!$F$1:$EE$65554,$L$13,$I164),0)</f>
        <v>327723.50009480119</v>
      </c>
      <c r="D164" s="88">
        <f>IF(F164&lt;&gt;0,VLOOKUP($J164,'Table 1'!$B$13:$C$33,2,FALSE)/12*1000*Study_MW,0)</f>
        <v>118891.66666666666</v>
      </c>
      <c r="E164" s="88">
        <f t="shared" si="41"/>
        <v>446615.16676146782</v>
      </c>
      <c r="F164" s="92">
        <f>INDEX([7]Delta!$F$1:$EE$65554,$L$14,$I164)</f>
        <v>6324</v>
      </c>
      <c r="G164" s="93">
        <f t="shared" si="42"/>
        <v>70.622259133691941</v>
      </c>
      <c r="I164" s="94">
        <f t="shared" si="39"/>
        <v>34</v>
      </c>
      <c r="J164" s="90">
        <f t="shared" si="43"/>
        <v>2030</v>
      </c>
      <c r="K164" s="95">
        <f t="shared" si="44"/>
        <v>47696</v>
      </c>
    </row>
    <row r="165" spans="2:11" outlineLevel="1">
      <c r="B165" s="95">
        <f t="shared" si="40"/>
        <v>47727</v>
      </c>
      <c r="C165" s="92">
        <f>IF(F165&lt;&gt;0,-INDEX([7]Delta!$F$1:$EE$65554,$L$13,$I165),0)</f>
        <v>253578.61602091789</v>
      </c>
      <c r="D165" s="88">
        <f>IF(F165&lt;&gt;0,VLOOKUP($J165,'Table 1'!$B$13:$C$33,2,FALSE)/12*1000*Study_MW,0)</f>
        <v>118891.66666666666</v>
      </c>
      <c r="E165" s="88">
        <f t="shared" si="41"/>
        <v>372470.28268758452</v>
      </c>
      <c r="F165" s="92">
        <f>INDEX([7]Delta!$F$1:$EE$65554,$L$14,$I165)</f>
        <v>6120</v>
      </c>
      <c r="G165" s="93">
        <f t="shared" si="42"/>
        <v>60.861157301892895</v>
      </c>
      <c r="I165" s="94">
        <f t="shared" si="39"/>
        <v>35</v>
      </c>
      <c r="J165" s="90">
        <f t="shared" si="43"/>
        <v>2030</v>
      </c>
      <c r="K165" s="95">
        <f t="shared" si="44"/>
        <v>47727</v>
      </c>
    </row>
    <row r="166" spans="2:11" outlineLevel="1">
      <c r="B166" s="95">
        <f t="shared" si="40"/>
        <v>47757</v>
      </c>
      <c r="C166" s="92">
        <f>IF(F166&lt;&gt;0,-INDEX([7]Delta!$F$1:$EE$65554,$L$13,$I166),0)</f>
        <v>234528.5935742408</v>
      </c>
      <c r="D166" s="88">
        <f>IF(F166&lt;&gt;0,VLOOKUP($J166,'Table 1'!$B$13:$C$33,2,FALSE)/12*1000*Study_MW,0)</f>
        <v>118891.66666666666</v>
      </c>
      <c r="E166" s="88">
        <f t="shared" si="41"/>
        <v>353420.26024090743</v>
      </c>
      <c r="F166" s="92">
        <f>INDEX([7]Delta!$F$1:$EE$65554,$L$14,$I166)</f>
        <v>6324</v>
      </c>
      <c r="G166" s="93">
        <f t="shared" si="42"/>
        <v>55.885556647834825</v>
      </c>
      <c r="I166" s="94">
        <f t="shared" si="39"/>
        <v>36</v>
      </c>
      <c r="J166" s="90">
        <f t="shared" si="43"/>
        <v>2030</v>
      </c>
      <c r="K166" s="95">
        <f t="shared" si="44"/>
        <v>47757</v>
      </c>
    </row>
    <row r="167" spans="2:11" outlineLevel="1">
      <c r="B167" s="95">
        <f t="shared" si="40"/>
        <v>47788</v>
      </c>
      <c r="C167" s="92">
        <f>IF(F167&lt;&gt;0,-INDEX([7]Delta!$F$1:$EE$65554,$L$13,$I167),0)</f>
        <v>200258.97079354525</v>
      </c>
      <c r="D167" s="88">
        <f>IF(F167&lt;&gt;0,VLOOKUP($J167,'Table 1'!$B$13:$C$33,2,FALSE)/12*1000*Study_MW,0)</f>
        <v>118891.66666666666</v>
      </c>
      <c r="E167" s="88">
        <f t="shared" si="41"/>
        <v>319150.63746021187</v>
      </c>
      <c r="F167" s="92">
        <f>INDEX([7]Delta!$F$1:$EE$65554,$L$14,$I167)</f>
        <v>6120</v>
      </c>
      <c r="G167" s="93">
        <f t="shared" si="42"/>
        <v>52.148796970622854</v>
      </c>
      <c r="I167" s="94">
        <f t="shared" si="39"/>
        <v>37</v>
      </c>
      <c r="J167" s="90">
        <f t="shared" si="43"/>
        <v>2030</v>
      </c>
      <c r="K167" s="95">
        <f t="shared" si="44"/>
        <v>47788</v>
      </c>
    </row>
    <row r="168" spans="2:11" outlineLevel="1">
      <c r="B168" s="99">
        <f t="shared" si="40"/>
        <v>47818</v>
      </c>
      <c r="C168" s="96">
        <f>IF(F168&lt;&gt;0,-INDEX([7]Delta!$F$1:$EE$65554,$L$13,$I168),0)</f>
        <v>234063.95913887024</v>
      </c>
      <c r="D168" s="97">
        <f>IF(F168&lt;&gt;0,VLOOKUP($J168,'Table 1'!$B$13:$C$33,2,FALSE)/12*1000*Study_MW,0)</f>
        <v>118891.66666666666</v>
      </c>
      <c r="E168" s="97">
        <f t="shared" si="41"/>
        <v>352955.62580553687</v>
      </c>
      <c r="F168" s="96">
        <f>INDEX([7]Delta!$F$1:$EE$65554,$L$14,$I168)</f>
        <v>6324</v>
      </c>
      <c r="G168" s="98">
        <f t="shared" si="42"/>
        <v>55.812085041988752</v>
      </c>
      <c r="I168" s="81">
        <f t="shared" si="39"/>
        <v>38</v>
      </c>
      <c r="J168" s="90">
        <f t="shared" si="43"/>
        <v>2030</v>
      </c>
      <c r="K168" s="99">
        <f t="shared" si="44"/>
        <v>47818</v>
      </c>
    </row>
    <row r="169" spans="2:11" outlineLevel="1">
      <c r="B169" s="91">
        <f t="shared" si="40"/>
        <v>47849</v>
      </c>
      <c r="C169" s="86">
        <f>IF(F169&lt;&gt;0,-INDEX([7]Delta!$F$1:$EE$65554,$L$13,$I169),0)</f>
        <v>231831.66913190484</v>
      </c>
      <c r="D169" s="87">
        <f>IF(F169&lt;&gt;0,VLOOKUP($J169,'Table 1'!$B$13:$C$33,2,FALSE)/12*1000*Study_MW,0)</f>
        <v>121641.66666666666</v>
      </c>
      <c r="E169" s="87">
        <f t="shared" si="41"/>
        <v>353473.33579857147</v>
      </c>
      <c r="F169" s="86">
        <f>INDEX([7]Delta!$F$1:$EE$65554,$L$14,$I169)</f>
        <v>6324</v>
      </c>
      <c r="G169" s="89">
        <f t="shared" si="42"/>
        <v>55.893949367263041</v>
      </c>
      <c r="I169" s="77">
        <f>I49</f>
        <v>40</v>
      </c>
      <c r="J169" s="90">
        <f t="shared" si="43"/>
        <v>2031</v>
      </c>
      <c r="K169" s="91">
        <f t="shared" si="44"/>
        <v>47849</v>
      </c>
    </row>
    <row r="170" spans="2:11" outlineLevel="1">
      <c r="B170" s="95">
        <f t="shared" si="40"/>
        <v>47880</v>
      </c>
      <c r="C170" s="92">
        <f>IF(F170&lt;&gt;0,-INDEX([7]Delta!$F$1:$EE$65554,$L$13,$I170),0)</f>
        <v>219588.63543321192</v>
      </c>
      <c r="D170" s="88">
        <f>IF(F170&lt;&gt;0,VLOOKUP($J170,'Table 1'!$B$13:$C$33,2,FALSE)/12*1000*Study_MW,0)</f>
        <v>121641.66666666666</v>
      </c>
      <c r="E170" s="88">
        <f t="shared" si="41"/>
        <v>341230.30209987855</v>
      </c>
      <c r="F170" s="92">
        <f>INDEX([7]Delta!$F$1:$EE$65554,$L$14,$I170)</f>
        <v>5712</v>
      </c>
      <c r="G170" s="93">
        <f t="shared" si="42"/>
        <v>59.739198546897505</v>
      </c>
      <c r="I170" s="94">
        <f t="shared" si="39"/>
        <v>41</v>
      </c>
      <c r="J170" s="90">
        <f t="shared" si="43"/>
        <v>2031</v>
      </c>
      <c r="K170" s="95">
        <f t="shared" si="44"/>
        <v>47880</v>
      </c>
    </row>
    <row r="171" spans="2:11" outlineLevel="1">
      <c r="B171" s="95">
        <f t="shared" si="40"/>
        <v>47908</v>
      </c>
      <c r="C171" s="92">
        <f>IF(F171&lt;&gt;0,-INDEX([7]Delta!$F$1:$EE$65554,$L$13,$I171),0)</f>
        <v>235707.10090814531</v>
      </c>
      <c r="D171" s="88">
        <f>IF(F171&lt;&gt;0,VLOOKUP($J171,'Table 1'!$B$13:$C$33,2,FALSE)/12*1000*Study_MW,0)</f>
        <v>121641.66666666666</v>
      </c>
      <c r="E171" s="88">
        <f t="shared" si="41"/>
        <v>357348.76757481194</v>
      </c>
      <c r="F171" s="92">
        <f>INDEX([7]Delta!$F$1:$EE$65554,$L$14,$I171)</f>
        <v>6324</v>
      </c>
      <c r="G171" s="93">
        <f t="shared" si="42"/>
        <v>56.506762741115104</v>
      </c>
      <c r="I171" s="94">
        <f t="shared" si="39"/>
        <v>42</v>
      </c>
      <c r="J171" s="90">
        <f t="shared" si="43"/>
        <v>2031</v>
      </c>
      <c r="K171" s="95">
        <f t="shared" si="44"/>
        <v>47908</v>
      </c>
    </row>
    <row r="172" spans="2:11" outlineLevel="1">
      <c r="B172" s="95">
        <f t="shared" si="40"/>
        <v>47939</v>
      </c>
      <c r="C172" s="92">
        <f>IF(F172&lt;&gt;0,-INDEX([7]Delta!$F$1:$EE$65554,$L$13,$I172),0)</f>
        <v>189541.75942645967</v>
      </c>
      <c r="D172" s="88">
        <f>IF(F172&lt;&gt;0,VLOOKUP($J172,'Table 1'!$B$13:$C$33,2,FALSE)/12*1000*Study_MW,0)</f>
        <v>121641.66666666666</v>
      </c>
      <c r="E172" s="88">
        <f t="shared" si="41"/>
        <v>311183.4260931263</v>
      </c>
      <c r="F172" s="92">
        <f>INDEX([7]Delta!$F$1:$EE$65554,$L$14,$I172)</f>
        <v>6120</v>
      </c>
      <c r="G172" s="93">
        <f t="shared" si="42"/>
        <v>50.846965047896454</v>
      </c>
      <c r="I172" s="94">
        <f t="shared" si="39"/>
        <v>43</v>
      </c>
      <c r="J172" s="90">
        <f t="shared" si="43"/>
        <v>2031</v>
      </c>
      <c r="K172" s="95">
        <f t="shared" si="44"/>
        <v>47939</v>
      </c>
    </row>
    <row r="173" spans="2:11" outlineLevel="1">
      <c r="B173" s="95">
        <f t="shared" si="40"/>
        <v>47969</v>
      </c>
      <c r="C173" s="92">
        <f>IF(F173&lt;&gt;0,-INDEX([7]Delta!$F$1:$EE$65554,$L$13,$I173),0)</f>
        <v>226384.49457360804</v>
      </c>
      <c r="D173" s="88">
        <f>IF(F173&lt;&gt;0,VLOOKUP($J173,'Table 1'!$B$13:$C$33,2,FALSE)/12*1000*Study_MW,0)</f>
        <v>121641.66666666666</v>
      </c>
      <c r="E173" s="88">
        <f t="shared" si="41"/>
        <v>348026.16124027467</v>
      </c>
      <c r="F173" s="92">
        <f>INDEX([7]Delta!$F$1:$EE$65554,$L$14,$I173)</f>
        <v>6324</v>
      </c>
      <c r="G173" s="93">
        <f t="shared" si="42"/>
        <v>55.032599816615225</v>
      </c>
      <c r="I173" s="94">
        <f t="shared" si="39"/>
        <v>44</v>
      </c>
      <c r="J173" s="90">
        <f t="shared" si="43"/>
        <v>2031</v>
      </c>
      <c r="K173" s="95">
        <f t="shared" si="44"/>
        <v>47969</v>
      </c>
    </row>
    <row r="174" spans="2:11" outlineLevel="1">
      <c r="B174" s="95">
        <f t="shared" si="40"/>
        <v>48000</v>
      </c>
      <c r="C174" s="92">
        <f>IF(F174&lt;&gt;0,-INDEX([7]Delta!$F$1:$EE$65554,$L$13,$I174),0)</f>
        <v>217754.80001208186</v>
      </c>
      <c r="D174" s="88">
        <f>IF(F174&lt;&gt;0,VLOOKUP($J174,'Table 1'!$B$13:$C$33,2,FALSE)/12*1000*Study_MW,0)</f>
        <v>121641.66666666666</v>
      </c>
      <c r="E174" s="88">
        <f t="shared" si="41"/>
        <v>339396.46667874849</v>
      </c>
      <c r="F174" s="92">
        <f>INDEX([7]Delta!$F$1:$EE$65554,$L$14,$I174)</f>
        <v>6120</v>
      </c>
      <c r="G174" s="93">
        <f t="shared" si="42"/>
        <v>55.456938999795504</v>
      </c>
      <c r="I174" s="94">
        <f t="shared" si="39"/>
        <v>45</v>
      </c>
      <c r="J174" s="90">
        <f t="shared" si="43"/>
        <v>2031</v>
      </c>
      <c r="K174" s="95">
        <f t="shared" si="44"/>
        <v>48000</v>
      </c>
    </row>
    <row r="175" spans="2:11" outlineLevel="1">
      <c r="B175" s="95">
        <f t="shared" si="40"/>
        <v>48030</v>
      </c>
      <c r="C175" s="92">
        <f>IF(F175&lt;&gt;0,-INDEX([7]Delta!$F$1:$EE$65554,$L$13,$I175),0)</f>
        <v>299148.16386124492</v>
      </c>
      <c r="D175" s="88">
        <f>IF(F175&lt;&gt;0,VLOOKUP($J175,'Table 1'!$B$13:$C$33,2,FALSE)/12*1000*Study_MW,0)</f>
        <v>121641.66666666666</v>
      </c>
      <c r="E175" s="88">
        <f t="shared" si="41"/>
        <v>420789.83052791154</v>
      </c>
      <c r="F175" s="92">
        <f>INDEX([7]Delta!$F$1:$EE$65554,$L$14,$I175)</f>
        <v>6324</v>
      </c>
      <c r="G175" s="93">
        <f t="shared" si="42"/>
        <v>66.538556376962603</v>
      </c>
      <c r="I175" s="94">
        <f t="shared" si="39"/>
        <v>46</v>
      </c>
      <c r="J175" s="90">
        <f t="shared" si="43"/>
        <v>2031</v>
      </c>
      <c r="K175" s="95">
        <f t="shared" si="44"/>
        <v>48030</v>
      </c>
    </row>
    <row r="176" spans="2:11" outlineLevel="1">
      <c r="B176" s="95">
        <f t="shared" si="40"/>
        <v>48061</v>
      </c>
      <c r="C176" s="92">
        <f>IF(F176&lt;&gt;0,-INDEX([7]Delta!$F$1:$EE$65554,$L$13,$I176),0)</f>
        <v>354521.04187935591</v>
      </c>
      <c r="D176" s="88">
        <f>IF(F176&lt;&gt;0,VLOOKUP($J176,'Table 1'!$B$13:$C$33,2,FALSE)/12*1000*Study_MW,0)</f>
        <v>121641.66666666666</v>
      </c>
      <c r="E176" s="88">
        <f t="shared" si="41"/>
        <v>476162.70854602254</v>
      </c>
      <c r="F176" s="92">
        <f>INDEX([7]Delta!$F$1:$EE$65554,$L$14,$I176)</f>
        <v>6324</v>
      </c>
      <c r="G176" s="93">
        <f t="shared" si="42"/>
        <v>75.294545943393828</v>
      </c>
      <c r="I176" s="94">
        <f t="shared" si="39"/>
        <v>47</v>
      </c>
      <c r="J176" s="90">
        <f t="shared" si="43"/>
        <v>2031</v>
      </c>
      <c r="K176" s="95">
        <f t="shared" si="44"/>
        <v>48061</v>
      </c>
    </row>
    <row r="177" spans="2:11" outlineLevel="1">
      <c r="B177" s="95">
        <f t="shared" si="40"/>
        <v>48092</v>
      </c>
      <c r="C177" s="92">
        <f>IF(F177&lt;&gt;0,-INDEX([7]Delta!$F$1:$EE$65554,$L$13,$I177),0)</f>
        <v>266215.40220463276</v>
      </c>
      <c r="D177" s="88">
        <f>IF(F177&lt;&gt;0,VLOOKUP($J177,'Table 1'!$B$13:$C$33,2,FALSE)/12*1000*Study_MW,0)</f>
        <v>121641.66666666666</v>
      </c>
      <c r="E177" s="88">
        <f t="shared" si="41"/>
        <v>387857.06887129939</v>
      </c>
      <c r="F177" s="92">
        <f>INDEX([7]Delta!$F$1:$EE$65554,$L$14,$I177)</f>
        <v>6120</v>
      </c>
      <c r="G177" s="93">
        <f t="shared" si="42"/>
        <v>63.375338050865913</v>
      </c>
      <c r="I177" s="94">
        <f t="shared" si="39"/>
        <v>48</v>
      </c>
      <c r="J177" s="90">
        <f t="shared" si="43"/>
        <v>2031</v>
      </c>
      <c r="K177" s="95">
        <f t="shared" si="44"/>
        <v>48092</v>
      </c>
    </row>
    <row r="178" spans="2:11" outlineLevel="1">
      <c r="B178" s="95">
        <f t="shared" si="40"/>
        <v>48122</v>
      </c>
      <c r="C178" s="92">
        <f>IF(F178&lt;&gt;0,-INDEX([7]Delta!$F$1:$EE$65554,$L$13,$I178),0)</f>
        <v>243234.59265857935</v>
      </c>
      <c r="D178" s="88">
        <f>IF(F178&lt;&gt;0,VLOOKUP($J178,'Table 1'!$B$13:$C$33,2,FALSE)/12*1000*Study_MW,0)</f>
        <v>121641.66666666666</v>
      </c>
      <c r="E178" s="88">
        <f t="shared" si="41"/>
        <v>364876.25932524598</v>
      </c>
      <c r="F178" s="92">
        <f>INDEX([7]Delta!$F$1:$EE$65554,$L$14,$I178)</f>
        <v>6324</v>
      </c>
      <c r="G178" s="93">
        <f t="shared" si="42"/>
        <v>57.697068204498102</v>
      </c>
      <c r="I178" s="94">
        <f t="shared" si="39"/>
        <v>49</v>
      </c>
      <c r="J178" s="90">
        <f t="shared" si="43"/>
        <v>2031</v>
      </c>
      <c r="K178" s="95">
        <f t="shared" si="44"/>
        <v>48122</v>
      </c>
    </row>
    <row r="179" spans="2:11" outlineLevel="1">
      <c r="B179" s="95">
        <f t="shared" si="40"/>
        <v>48153</v>
      </c>
      <c r="C179" s="92">
        <f>IF(F179&lt;&gt;0,-INDEX([7]Delta!$F$1:$EE$65554,$L$13,$I179),0)</f>
        <v>207204.11701378226</v>
      </c>
      <c r="D179" s="88">
        <f>IF(F179&lt;&gt;0,VLOOKUP($J179,'Table 1'!$B$13:$C$33,2,FALSE)/12*1000*Study_MW,0)</f>
        <v>121641.66666666666</v>
      </c>
      <c r="E179" s="88">
        <f t="shared" si="41"/>
        <v>328845.78368044889</v>
      </c>
      <c r="F179" s="92">
        <f>INDEX([7]Delta!$F$1:$EE$65554,$L$14,$I179)</f>
        <v>6120</v>
      </c>
      <c r="G179" s="93">
        <f t="shared" si="42"/>
        <v>53.732971189615832</v>
      </c>
      <c r="I179" s="94">
        <f t="shared" si="39"/>
        <v>50</v>
      </c>
      <c r="J179" s="90">
        <f t="shared" si="43"/>
        <v>2031</v>
      </c>
      <c r="K179" s="95">
        <f t="shared" si="44"/>
        <v>48153</v>
      </c>
    </row>
    <row r="180" spans="2:11" outlineLevel="1">
      <c r="B180" s="99">
        <f t="shared" si="40"/>
        <v>48183</v>
      </c>
      <c r="C180" s="96">
        <f>IF(F180&lt;&gt;0,-INDEX([7]Delta!$F$1:$EE$65554,$L$13,$I180),0)</f>
        <v>246833.10686886311</v>
      </c>
      <c r="D180" s="97">
        <f>IF(F180&lt;&gt;0,VLOOKUP($J180,'Table 1'!$B$13:$C$33,2,FALSE)/12*1000*Study_MW,0)</f>
        <v>121641.66666666666</v>
      </c>
      <c r="E180" s="97">
        <f t="shared" si="41"/>
        <v>368474.77353552973</v>
      </c>
      <c r="F180" s="96">
        <f>INDEX([7]Delta!$F$1:$EE$65554,$L$14,$I180)</f>
        <v>6324</v>
      </c>
      <c r="G180" s="98">
        <f t="shared" si="42"/>
        <v>58.26609322193702</v>
      </c>
      <c r="I180" s="81">
        <f t="shared" si="39"/>
        <v>51</v>
      </c>
      <c r="J180" s="90">
        <f t="shared" si="43"/>
        <v>2031</v>
      </c>
      <c r="K180" s="99">
        <f t="shared" si="44"/>
        <v>48183</v>
      </c>
    </row>
    <row r="181" spans="2:11" outlineLevel="1" collapsed="1">
      <c r="B181" s="91">
        <f t="shared" si="40"/>
        <v>48214</v>
      </c>
      <c r="C181" s="86">
        <f>IF(F181&lt;&gt;0,-INDEX([7]Delta!$F$1:$EE$65554,$L$13,$I181),0)</f>
        <v>239688.52499103546</v>
      </c>
      <c r="D181" s="87">
        <f>IF(F181&lt;&gt;0,VLOOKUP($J181,'Table 1'!$B$13:$C$33,2,FALSE)/12*1000*Study_MW,0)</f>
        <v>124308.33333333331</v>
      </c>
      <c r="E181" s="87">
        <f t="shared" si="41"/>
        <v>363996.85832436878</v>
      </c>
      <c r="F181" s="86">
        <f>INDEX([7]Delta!$F$1:$EE$65554,$L$14,$I181)</f>
        <v>6324</v>
      </c>
      <c r="G181" s="89">
        <f t="shared" si="42"/>
        <v>57.558010487724346</v>
      </c>
      <c r="I181" s="77">
        <f>I61</f>
        <v>53</v>
      </c>
      <c r="J181" s="90">
        <f t="shared" si="43"/>
        <v>2032</v>
      </c>
      <c r="K181" s="91">
        <f t="shared" si="44"/>
        <v>48214</v>
      </c>
    </row>
    <row r="182" spans="2:11" outlineLevel="1">
      <c r="B182" s="95">
        <f t="shared" si="40"/>
        <v>48245</v>
      </c>
      <c r="C182" s="92">
        <f>IF(F182&lt;&gt;0,-INDEX([7]Delta!$F$1:$EE$65554,$L$13,$I182),0)</f>
        <v>233932.97370299697</v>
      </c>
      <c r="D182" s="88">
        <f>IF(F182&lt;&gt;0,VLOOKUP($J182,'Table 1'!$B$13:$C$33,2,FALSE)/12*1000*Study_MW,0)</f>
        <v>124308.33333333331</v>
      </c>
      <c r="E182" s="88">
        <f t="shared" si="41"/>
        <v>358241.30703633028</v>
      </c>
      <c r="F182" s="92">
        <f>INDEX([7]Delta!$F$1:$EE$65554,$L$14,$I182)</f>
        <v>5916</v>
      </c>
      <c r="G182" s="93">
        <f t="shared" si="42"/>
        <v>60.554649600461509</v>
      </c>
      <c r="I182" s="94">
        <f t="shared" si="39"/>
        <v>54</v>
      </c>
      <c r="J182" s="90">
        <f t="shared" si="43"/>
        <v>2032</v>
      </c>
      <c r="K182" s="95">
        <f t="shared" si="44"/>
        <v>48245</v>
      </c>
    </row>
    <row r="183" spans="2:11" outlineLevel="1">
      <c r="B183" s="95">
        <f t="shared" si="40"/>
        <v>48274</v>
      </c>
      <c r="C183" s="92">
        <f>IF(F183&lt;&gt;0,-INDEX([7]Delta!$F$1:$EE$65554,$L$13,$I183),0)</f>
        <v>244272.65379266441</v>
      </c>
      <c r="D183" s="88">
        <f>IF(F183&lt;&gt;0,VLOOKUP($J183,'Table 1'!$B$13:$C$33,2,FALSE)/12*1000*Study_MW,0)</f>
        <v>124308.33333333331</v>
      </c>
      <c r="E183" s="88">
        <f t="shared" si="41"/>
        <v>368580.98712599772</v>
      </c>
      <c r="F183" s="92">
        <f>INDEX([7]Delta!$F$1:$EE$65554,$L$14,$I183)</f>
        <v>6324</v>
      </c>
      <c r="G183" s="93">
        <f t="shared" si="42"/>
        <v>58.282888539847839</v>
      </c>
      <c r="I183" s="94">
        <f t="shared" si="39"/>
        <v>55</v>
      </c>
      <c r="J183" s="90">
        <f t="shared" si="43"/>
        <v>2032</v>
      </c>
      <c r="K183" s="95">
        <f t="shared" si="44"/>
        <v>48274</v>
      </c>
    </row>
    <row r="184" spans="2:11" outlineLevel="1">
      <c r="B184" s="95">
        <f t="shared" si="40"/>
        <v>48305</v>
      </c>
      <c r="C184" s="92">
        <f>IF(F184&lt;&gt;0,-INDEX([7]Delta!$F$1:$EE$65554,$L$13,$I184),0)</f>
        <v>226418.49460737407</v>
      </c>
      <c r="D184" s="88">
        <f>IF(F184&lt;&gt;0,VLOOKUP($J184,'Table 1'!$B$13:$C$33,2,FALSE)/12*1000*Study_MW,0)</f>
        <v>124308.33333333331</v>
      </c>
      <c r="E184" s="88">
        <f t="shared" si="41"/>
        <v>350726.82794070739</v>
      </c>
      <c r="F184" s="92">
        <f>INDEX([7]Delta!$F$1:$EE$65554,$L$14,$I184)</f>
        <v>6120</v>
      </c>
      <c r="G184" s="93">
        <f t="shared" si="42"/>
        <v>57.308305219069837</v>
      </c>
      <c r="I184" s="94">
        <f t="shared" si="39"/>
        <v>56</v>
      </c>
      <c r="J184" s="90">
        <f t="shared" si="43"/>
        <v>2032</v>
      </c>
      <c r="K184" s="95">
        <f t="shared" si="44"/>
        <v>48305</v>
      </c>
    </row>
    <row r="185" spans="2:11" outlineLevel="1">
      <c r="B185" s="95">
        <f t="shared" si="40"/>
        <v>48335</v>
      </c>
      <c r="C185" s="92">
        <f>IF(F185&lt;&gt;0,-INDEX([7]Delta!$F$1:$EE$65554,$L$13,$I185),0)</f>
        <v>233827.94666422904</v>
      </c>
      <c r="D185" s="88">
        <f>IF(F185&lt;&gt;0,VLOOKUP($J185,'Table 1'!$B$13:$C$33,2,FALSE)/12*1000*Study_MW,0)</f>
        <v>124308.33333333331</v>
      </c>
      <c r="E185" s="88">
        <f t="shared" si="41"/>
        <v>358136.27999756235</v>
      </c>
      <c r="F185" s="92">
        <f>INDEX([7]Delta!$F$1:$EE$65554,$L$14,$I185)</f>
        <v>6324</v>
      </c>
      <c r="G185" s="93">
        <f t="shared" si="42"/>
        <v>56.631290322195184</v>
      </c>
      <c r="I185" s="94">
        <f t="shared" si="39"/>
        <v>57</v>
      </c>
      <c r="J185" s="90">
        <f t="shared" si="43"/>
        <v>2032</v>
      </c>
      <c r="K185" s="95">
        <f t="shared" si="44"/>
        <v>48335</v>
      </c>
    </row>
    <row r="186" spans="2:11" outlineLevel="1">
      <c r="B186" s="95">
        <f t="shared" si="40"/>
        <v>48366</v>
      </c>
      <c r="C186" s="92">
        <f>IF(F186&lt;&gt;0,-INDEX([7]Delta!$F$1:$EE$65554,$L$13,$I186),0)</f>
        <v>231268.12866708636</v>
      </c>
      <c r="D186" s="88">
        <f>IF(F186&lt;&gt;0,VLOOKUP($J186,'Table 1'!$B$13:$C$33,2,FALSE)/12*1000*Study_MW,0)</f>
        <v>124308.33333333331</v>
      </c>
      <c r="E186" s="88">
        <f t="shared" si="41"/>
        <v>355576.46200041968</v>
      </c>
      <c r="F186" s="92">
        <f>INDEX([7]Delta!$F$1:$EE$65554,$L$14,$I186)</f>
        <v>6120</v>
      </c>
      <c r="G186" s="93">
        <f t="shared" si="42"/>
        <v>58.100729085035894</v>
      </c>
      <c r="I186" s="94">
        <f t="shared" si="39"/>
        <v>58</v>
      </c>
      <c r="J186" s="90">
        <f t="shared" si="43"/>
        <v>2032</v>
      </c>
      <c r="K186" s="95">
        <f t="shared" si="44"/>
        <v>48366</v>
      </c>
    </row>
    <row r="187" spans="2:11" outlineLevel="1">
      <c r="B187" s="95">
        <f t="shared" si="40"/>
        <v>48396</v>
      </c>
      <c r="C187" s="92">
        <f>IF(F187&lt;&gt;0,-INDEX([7]Delta!$F$1:$EE$65554,$L$13,$I187),0)</f>
        <v>308145.45033627748</v>
      </c>
      <c r="D187" s="88">
        <f>IF(F187&lt;&gt;0,VLOOKUP($J187,'Table 1'!$B$13:$C$33,2,FALSE)/12*1000*Study_MW,0)</f>
        <v>124308.33333333331</v>
      </c>
      <c r="E187" s="88">
        <f t="shared" si="41"/>
        <v>432453.7836696108</v>
      </c>
      <c r="F187" s="92">
        <f>INDEX([7]Delta!$F$1:$EE$65554,$L$14,$I187)</f>
        <v>6324</v>
      </c>
      <c r="G187" s="93">
        <f t="shared" si="42"/>
        <v>68.382951244403984</v>
      </c>
      <c r="I187" s="94">
        <f t="shared" si="39"/>
        <v>59</v>
      </c>
      <c r="J187" s="90">
        <f t="shared" si="43"/>
        <v>2032</v>
      </c>
      <c r="K187" s="95">
        <f t="shared" si="44"/>
        <v>48396</v>
      </c>
    </row>
    <row r="188" spans="2:11" outlineLevel="1">
      <c r="B188" s="95">
        <f t="shared" si="40"/>
        <v>48427</v>
      </c>
      <c r="C188" s="92">
        <f>IF(F188&lt;&gt;0,-INDEX([7]Delta!$F$1:$EE$65554,$L$13,$I188),0)</f>
        <v>358637.85475596786</v>
      </c>
      <c r="D188" s="88">
        <f>IF(F188&lt;&gt;0,VLOOKUP($J188,'Table 1'!$B$13:$C$33,2,FALSE)/12*1000*Study_MW,0)</f>
        <v>124308.33333333331</v>
      </c>
      <c r="E188" s="88">
        <f t="shared" si="41"/>
        <v>482946.18808930117</v>
      </c>
      <c r="F188" s="92">
        <f>INDEX([7]Delta!$F$1:$EE$65554,$L$14,$I188)</f>
        <v>6324</v>
      </c>
      <c r="G188" s="93">
        <f t="shared" si="42"/>
        <v>76.367202417663052</v>
      </c>
      <c r="I188" s="94">
        <f t="shared" si="39"/>
        <v>60</v>
      </c>
      <c r="J188" s="90">
        <f t="shared" si="43"/>
        <v>2032</v>
      </c>
      <c r="K188" s="95">
        <f t="shared" si="44"/>
        <v>48427</v>
      </c>
    </row>
    <row r="189" spans="2:11" outlineLevel="1">
      <c r="B189" s="95">
        <f t="shared" si="40"/>
        <v>48458</v>
      </c>
      <c r="C189" s="92">
        <f>IF(F189&lt;&gt;0,-INDEX([7]Delta!$F$1:$EE$65554,$L$13,$I189),0)</f>
        <v>278603.54631078243</v>
      </c>
      <c r="D189" s="88">
        <f>IF(F189&lt;&gt;0,VLOOKUP($J189,'Table 1'!$B$13:$C$33,2,FALSE)/12*1000*Study_MW,0)</f>
        <v>124308.33333333331</v>
      </c>
      <c r="E189" s="88">
        <f t="shared" si="41"/>
        <v>402911.87964411575</v>
      </c>
      <c r="F189" s="92">
        <f>INDEX([7]Delta!$F$1:$EE$65554,$L$14,$I189)</f>
        <v>6120</v>
      </c>
      <c r="G189" s="93">
        <f t="shared" si="42"/>
        <v>65.835274451652893</v>
      </c>
      <c r="I189" s="94">
        <f t="shared" si="39"/>
        <v>61</v>
      </c>
      <c r="J189" s="90">
        <f t="shared" si="43"/>
        <v>2032</v>
      </c>
      <c r="K189" s="95">
        <f t="shared" si="44"/>
        <v>48458</v>
      </c>
    </row>
    <row r="190" spans="2:11" outlineLevel="1">
      <c r="B190" s="95">
        <f t="shared" si="40"/>
        <v>48488</v>
      </c>
      <c r="C190" s="92">
        <f>IF(F190&lt;&gt;0,-INDEX([7]Delta!$F$1:$EE$65554,$L$13,$I190),0)</f>
        <v>245746.3891081661</v>
      </c>
      <c r="D190" s="88">
        <f>IF(F190&lt;&gt;0,VLOOKUP($J190,'Table 1'!$B$13:$C$33,2,FALSE)/12*1000*Study_MW,0)</f>
        <v>124308.33333333331</v>
      </c>
      <c r="E190" s="88">
        <f t="shared" si="41"/>
        <v>370054.72244149941</v>
      </c>
      <c r="F190" s="92">
        <f>INDEX([7]Delta!$F$1:$EE$65554,$L$14,$I190)</f>
        <v>6324</v>
      </c>
      <c r="G190" s="93">
        <f t="shared" si="42"/>
        <v>58.51592701478485</v>
      </c>
      <c r="I190" s="94">
        <f t="shared" si="39"/>
        <v>62</v>
      </c>
      <c r="J190" s="90">
        <f t="shared" si="43"/>
        <v>2032</v>
      </c>
      <c r="K190" s="95">
        <f t="shared" si="44"/>
        <v>48488</v>
      </c>
    </row>
    <row r="191" spans="2:11" outlineLevel="1">
      <c r="B191" s="95">
        <f t="shared" si="40"/>
        <v>48519</v>
      </c>
      <c r="C191" s="92">
        <f>IF(F191&lt;&gt;0,-INDEX([7]Delta!$F$1:$EE$65554,$L$13,$I191),0)</f>
        <v>217494.42607618868</v>
      </c>
      <c r="D191" s="88">
        <f>IF(F191&lt;&gt;0,VLOOKUP($J191,'Table 1'!$B$13:$C$33,2,FALSE)/12*1000*Study_MW,0)</f>
        <v>124308.33333333331</v>
      </c>
      <c r="E191" s="88">
        <f t="shared" si="41"/>
        <v>341802.759409522</v>
      </c>
      <c r="F191" s="92">
        <f>INDEX([7]Delta!$F$1:$EE$65554,$L$14,$I191)</f>
        <v>6120</v>
      </c>
      <c r="G191" s="93">
        <f t="shared" si="42"/>
        <v>55.850124086523202</v>
      </c>
      <c r="I191" s="94">
        <f t="shared" si="39"/>
        <v>63</v>
      </c>
      <c r="J191" s="90">
        <f t="shared" si="43"/>
        <v>2032</v>
      </c>
      <c r="K191" s="95">
        <f t="shared" si="44"/>
        <v>48519</v>
      </c>
    </row>
    <row r="192" spans="2:11" outlineLevel="1">
      <c r="B192" s="99">
        <f t="shared" si="40"/>
        <v>48549</v>
      </c>
      <c r="C192" s="96">
        <f>IF(F192&lt;&gt;0,-INDEX([7]Delta!$F$1:$EE$65554,$L$13,$I192),0)</f>
        <v>259881.85864818096</v>
      </c>
      <c r="D192" s="97">
        <f>IF(F192&lt;&gt;0,VLOOKUP($J192,'Table 1'!$B$13:$C$33,2,FALSE)/12*1000*Study_MW,0)</f>
        <v>124308.33333333331</v>
      </c>
      <c r="E192" s="97">
        <f t="shared" si="41"/>
        <v>384190.19198151428</v>
      </c>
      <c r="F192" s="96">
        <f>INDEX([7]Delta!$F$1:$EE$65554,$L$14,$I192)</f>
        <v>6324</v>
      </c>
      <c r="G192" s="98">
        <f t="shared" si="42"/>
        <v>60.751137251978854</v>
      </c>
      <c r="I192" s="81">
        <f t="shared" si="39"/>
        <v>64</v>
      </c>
      <c r="J192" s="90">
        <f t="shared" si="43"/>
        <v>2032</v>
      </c>
      <c r="K192" s="99">
        <f t="shared" si="44"/>
        <v>48549</v>
      </c>
    </row>
    <row r="193" spans="2:11">
      <c r="B193" s="91">
        <f t="shared" si="40"/>
        <v>48580</v>
      </c>
      <c r="C193" s="86">
        <f>IF(F193&lt;&gt;0,-INDEX([7]Delta!$F$1:$EE$65554,$L$13,$I193),0)</f>
        <v>249878.19063332677</v>
      </c>
      <c r="D193" s="87">
        <f>IF(F193&lt;&gt;0,VLOOKUP($J193,'Table 1'!$B$13:$C$33,2,FALSE)/12*1000*Study_MW,0)</f>
        <v>127058.33333333331</v>
      </c>
      <c r="E193" s="87">
        <f t="shared" si="41"/>
        <v>376936.52396666008</v>
      </c>
      <c r="F193" s="86">
        <f>INDEX([7]Delta!$F$1:$EE$65554,$L$14,$I193)</f>
        <v>6324</v>
      </c>
      <c r="G193" s="89">
        <f>IFERROR(E193/$F193,0)</f>
        <v>59.604130924519303</v>
      </c>
      <c r="I193" s="77">
        <f>I73</f>
        <v>66</v>
      </c>
      <c r="J193" s="90">
        <f t="shared" si="43"/>
        <v>2033</v>
      </c>
      <c r="K193" s="91">
        <f t="shared" si="44"/>
        <v>48580</v>
      </c>
    </row>
    <row r="194" spans="2:11">
      <c r="B194" s="95">
        <f t="shared" si="40"/>
        <v>48611</v>
      </c>
      <c r="C194" s="92">
        <f>IF(F194&lt;&gt;0,-INDEX([7]Delta!$F$1:$EE$65554,$L$13,$I194),0)</f>
        <v>228496.63310337067</v>
      </c>
      <c r="D194" s="88">
        <f>IF(F194&lt;&gt;0,VLOOKUP($J194,'Table 1'!$B$13:$C$33,2,FALSE)/12*1000*Study_MW,0)</f>
        <v>127058.33333333331</v>
      </c>
      <c r="E194" s="88">
        <f t="shared" si="41"/>
        <v>355554.96643670398</v>
      </c>
      <c r="F194" s="92">
        <f>INDEX([7]Delta!$F$1:$EE$65554,$L$14,$I194)</f>
        <v>5712</v>
      </c>
      <c r="G194" s="93">
        <f t="shared" ref="G194:G252" si="45">IFERROR(E194/$F194,0)</f>
        <v>62.247017933596638</v>
      </c>
      <c r="I194" s="94">
        <f t="shared" si="39"/>
        <v>67</v>
      </c>
      <c r="J194" s="90">
        <f t="shared" si="43"/>
        <v>2033</v>
      </c>
      <c r="K194" s="95">
        <f t="shared" si="44"/>
        <v>48611</v>
      </c>
    </row>
    <row r="195" spans="2:11">
      <c r="B195" s="95">
        <f t="shared" si="40"/>
        <v>48639</v>
      </c>
      <c r="C195" s="92">
        <f>IF(F195&lt;&gt;0,-INDEX([7]Delta!$F$1:$EE$65554,$L$13,$I195),0)</f>
        <v>229098.24792334437</v>
      </c>
      <c r="D195" s="88">
        <f>IF(F195&lt;&gt;0,VLOOKUP($J195,'Table 1'!$B$13:$C$33,2,FALSE)/12*1000*Study_MW,0)</f>
        <v>127058.33333333331</v>
      </c>
      <c r="E195" s="88">
        <f t="shared" si="41"/>
        <v>356156.58125667769</v>
      </c>
      <c r="F195" s="92">
        <f>INDEX([7]Delta!$F$1:$EE$65554,$L$14,$I195)</f>
        <v>6324</v>
      </c>
      <c r="G195" s="93">
        <f t="shared" si="45"/>
        <v>56.318244980499315</v>
      </c>
      <c r="I195" s="94">
        <f t="shared" si="39"/>
        <v>68</v>
      </c>
      <c r="J195" s="90">
        <f t="shared" si="43"/>
        <v>2033</v>
      </c>
      <c r="K195" s="95">
        <f t="shared" si="44"/>
        <v>48639</v>
      </c>
    </row>
    <row r="196" spans="2:11">
      <c r="B196" s="95">
        <f t="shared" si="40"/>
        <v>48670</v>
      </c>
      <c r="C196" s="92">
        <f>IF(F196&lt;&gt;0,-INDEX([7]Delta!$F$1:$EE$65554,$L$13,$I196),0)</f>
        <v>196658.68645361066</v>
      </c>
      <c r="D196" s="88">
        <f>IF(F196&lt;&gt;0,VLOOKUP($J196,'Table 1'!$B$13:$C$33,2,FALSE)/12*1000*Study_MW,0)</f>
        <v>127058.33333333331</v>
      </c>
      <c r="E196" s="88">
        <f t="shared" si="41"/>
        <v>323717.01978694397</v>
      </c>
      <c r="F196" s="92">
        <f>INDEX([7]Delta!$F$1:$EE$65554,$L$14,$I196)</f>
        <v>6120</v>
      </c>
      <c r="G196" s="93">
        <f t="shared" si="45"/>
        <v>52.894937873683652</v>
      </c>
      <c r="I196" s="94">
        <f t="shared" si="39"/>
        <v>69</v>
      </c>
      <c r="J196" s="90">
        <f t="shared" si="43"/>
        <v>2033</v>
      </c>
      <c r="K196" s="95">
        <f t="shared" si="44"/>
        <v>48670</v>
      </c>
    </row>
    <row r="197" spans="2:11">
      <c r="B197" s="95">
        <f t="shared" si="40"/>
        <v>48700</v>
      </c>
      <c r="C197" s="92">
        <f>IF(F197&lt;&gt;0,-INDEX([7]Delta!$F$1:$EE$65554,$L$13,$I197),0)</f>
        <v>230702.91829748452</v>
      </c>
      <c r="D197" s="88">
        <f>IF(F197&lt;&gt;0,VLOOKUP($J197,'Table 1'!$B$13:$C$33,2,FALSE)/12*1000*Study_MW,0)</f>
        <v>127058.33333333331</v>
      </c>
      <c r="E197" s="88">
        <f t="shared" si="41"/>
        <v>357761.25163081783</v>
      </c>
      <c r="F197" s="92">
        <f>INDEX([7]Delta!$F$1:$EE$65554,$L$14,$I197)</f>
        <v>6324</v>
      </c>
      <c r="G197" s="93">
        <f t="shared" si="45"/>
        <v>56.571987923911735</v>
      </c>
      <c r="I197" s="94">
        <f t="shared" si="39"/>
        <v>70</v>
      </c>
      <c r="J197" s="90">
        <f t="shared" si="43"/>
        <v>2033</v>
      </c>
      <c r="K197" s="95">
        <f t="shared" si="44"/>
        <v>48700</v>
      </c>
    </row>
    <row r="198" spans="2:11">
      <c r="B198" s="95">
        <f t="shared" si="40"/>
        <v>48731</v>
      </c>
      <c r="C198" s="92">
        <f>IF(F198&lt;&gt;0,-INDEX([7]Delta!$F$1:$EE$65554,$L$13,$I198),0)</f>
        <v>217492.841876477</v>
      </c>
      <c r="D198" s="88">
        <f>IF(F198&lt;&gt;0,VLOOKUP($J198,'Table 1'!$B$13:$C$33,2,FALSE)/12*1000*Study_MW,0)</f>
        <v>127058.33333333331</v>
      </c>
      <c r="E198" s="88">
        <f t="shared" si="41"/>
        <v>344551.17520981032</v>
      </c>
      <c r="F198" s="92">
        <f>INDEX([7]Delta!$F$1:$EE$65554,$L$14,$I198)</f>
        <v>6120</v>
      </c>
      <c r="G198" s="93">
        <f t="shared" si="45"/>
        <v>56.29921163558992</v>
      </c>
      <c r="I198" s="94">
        <f t="shared" ref="I198:I204" si="46">I78</f>
        <v>71</v>
      </c>
      <c r="J198" s="90">
        <f t="shared" si="43"/>
        <v>2033</v>
      </c>
      <c r="K198" s="95">
        <f t="shared" si="44"/>
        <v>48731</v>
      </c>
    </row>
    <row r="199" spans="2:11">
      <c r="B199" s="95">
        <f t="shared" si="40"/>
        <v>48761</v>
      </c>
      <c r="C199" s="92">
        <f>IF(F199&lt;&gt;0,-INDEX([7]Delta!$F$1:$EE$65554,$L$13,$I199),0)</f>
        <v>323452.21696344018</v>
      </c>
      <c r="D199" s="88">
        <f>IF(F199&lt;&gt;0,VLOOKUP($J199,'Table 1'!$B$13:$C$33,2,FALSE)/12*1000*Study_MW,0)</f>
        <v>127058.33333333331</v>
      </c>
      <c r="E199" s="88">
        <f t="shared" si="41"/>
        <v>450510.55029677349</v>
      </c>
      <c r="F199" s="92">
        <f>INDEX([7]Delta!$F$1:$EE$65554,$L$14,$I199)</f>
        <v>6324</v>
      </c>
      <c r="G199" s="93">
        <f t="shared" si="45"/>
        <v>71.238227434657418</v>
      </c>
      <c r="I199" s="94">
        <f t="shared" si="46"/>
        <v>72</v>
      </c>
      <c r="J199" s="90">
        <f t="shared" si="43"/>
        <v>2033</v>
      </c>
      <c r="K199" s="95">
        <f t="shared" si="44"/>
        <v>48761</v>
      </c>
    </row>
    <row r="200" spans="2:11">
      <c r="B200" s="95">
        <f t="shared" si="40"/>
        <v>48792</v>
      </c>
      <c r="C200" s="92">
        <f>IF(F200&lt;&gt;0,-INDEX([7]Delta!$F$1:$EE$65554,$L$13,$I200),0)</f>
        <v>369914.94986242056</v>
      </c>
      <c r="D200" s="88">
        <f>IF(F200&lt;&gt;0,VLOOKUP($J200,'Table 1'!$B$13:$C$33,2,FALSE)/12*1000*Study_MW,0)</f>
        <v>127058.33333333331</v>
      </c>
      <c r="E200" s="88">
        <f t="shared" si="41"/>
        <v>496973.28319575387</v>
      </c>
      <c r="F200" s="92">
        <f>INDEX([7]Delta!$F$1:$EE$65554,$L$14,$I200)</f>
        <v>6324</v>
      </c>
      <c r="G200" s="93">
        <f t="shared" si="45"/>
        <v>78.585275647652409</v>
      </c>
      <c r="I200" s="94">
        <f t="shared" si="46"/>
        <v>73</v>
      </c>
      <c r="J200" s="90">
        <f t="shared" si="43"/>
        <v>2033</v>
      </c>
      <c r="K200" s="95">
        <f t="shared" si="44"/>
        <v>48792</v>
      </c>
    </row>
    <row r="201" spans="2:11">
      <c r="B201" s="95">
        <f t="shared" si="40"/>
        <v>48823</v>
      </c>
      <c r="C201" s="92">
        <f>IF(F201&lt;&gt;0,-INDEX([7]Delta!$F$1:$EE$65554,$L$13,$I201),0)</f>
        <v>284596.58167088032</v>
      </c>
      <c r="D201" s="88">
        <f>IF(F201&lt;&gt;0,VLOOKUP($J201,'Table 1'!$B$13:$C$33,2,FALSE)/12*1000*Study_MW,0)</f>
        <v>127058.33333333331</v>
      </c>
      <c r="E201" s="88">
        <f t="shared" si="41"/>
        <v>411654.91500421363</v>
      </c>
      <c r="F201" s="92">
        <f>INDEX([7]Delta!$F$1:$EE$65554,$L$14,$I201)</f>
        <v>6120</v>
      </c>
      <c r="G201" s="93">
        <f t="shared" si="45"/>
        <v>67.2638750006885</v>
      </c>
      <c r="I201" s="94">
        <f t="shared" si="46"/>
        <v>74</v>
      </c>
      <c r="J201" s="90">
        <f t="shared" si="43"/>
        <v>2033</v>
      </c>
      <c r="K201" s="95">
        <f t="shared" si="44"/>
        <v>48823</v>
      </c>
    </row>
    <row r="202" spans="2:11">
      <c r="B202" s="95">
        <f t="shared" si="40"/>
        <v>48853</v>
      </c>
      <c r="C202" s="92">
        <f>IF(F202&lt;&gt;0,-INDEX([7]Delta!$F$1:$EE$65554,$L$13,$I202),0)</f>
        <v>262191.16993631423</v>
      </c>
      <c r="D202" s="88">
        <f>IF(F202&lt;&gt;0,VLOOKUP($J202,'Table 1'!$B$13:$C$33,2,FALSE)/12*1000*Study_MW,0)</f>
        <v>127058.33333333331</v>
      </c>
      <c r="E202" s="88">
        <f t="shared" si="41"/>
        <v>389249.50326964754</v>
      </c>
      <c r="F202" s="92">
        <f>INDEX([7]Delta!$F$1:$EE$65554,$L$14,$I202)</f>
        <v>6324</v>
      </c>
      <c r="G202" s="93">
        <f t="shared" si="45"/>
        <v>61.551154849722884</v>
      </c>
      <c r="I202" s="94">
        <f t="shared" si="46"/>
        <v>75</v>
      </c>
      <c r="J202" s="90">
        <f t="shared" si="43"/>
        <v>2033</v>
      </c>
      <c r="K202" s="95">
        <f t="shared" si="44"/>
        <v>48853</v>
      </c>
    </row>
    <row r="203" spans="2:11">
      <c r="B203" s="95">
        <f t="shared" si="40"/>
        <v>48884</v>
      </c>
      <c r="C203" s="92">
        <f>IF(F203&lt;&gt;0,-INDEX([7]Delta!$F$1:$EE$65554,$L$13,$I203),0)</f>
        <v>223620.48504167795</v>
      </c>
      <c r="D203" s="88">
        <f>IF(F203&lt;&gt;0,VLOOKUP($J203,'Table 1'!$B$13:$C$33,2,FALSE)/12*1000*Study_MW,0)</f>
        <v>127058.33333333331</v>
      </c>
      <c r="E203" s="88">
        <f t="shared" si="41"/>
        <v>350678.81837501127</v>
      </c>
      <c r="F203" s="92">
        <f>INDEX([7]Delta!$F$1:$EE$65554,$L$14,$I203)</f>
        <v>6120</v>
      </c>
      <c r="G203" s="93">
        <f t="shared" si="45"/>
        <v>57.30046051879269</v>
      </c>
      <c r="I203" s="94">
        <f t="shared" si="46"/>
        <v>76</v>
      </c>
      <c r="J203" s="90">
        <f t="shared" si="43"/>
        <v>2033</v>
      </c>
      <c r="K203" s="95">
        <f t="shared" si="44"/>
        <v>48884</v>
      </c>
    </row>
    <row r="204" spans="2:11">
      <c r="B204" s="99">
        <f t="shared" si="40"/>
        <v>48914</v>
      </c>
      <c r="C204" s="96">
        <f>IF(F204&lt;&gt;0,-INDEX([7]Delta!$F$1:$EE$65554,$L$13,$I204),0)</f>
        <v>267972.96559655666</v>
      </c>
      <c r="D204" s="97">
        <f>IF(F204&lt;&gt;0,VLOOKUP($J204,'Table 1'!$B$13:$C$33,2,FALSE)/12*1000*Study_MW,0)</f>
        <v>127058.33333333331</v>
      </c>
      <c r="E204" s="97">
        <f t="shared" si="41"/>
        <v>395031.29892988998</v>
      </c>
      <c r="F204" s="96">
        <f>INDEX([7]Delta!$F$1:$EE$65554,$L$14,$I204)</f>
        <v>6324</v>
      </c>
      <c r="G204" s="98">
        <f t="shared" si="45"/>
        <v>62.465417288091395</v>
      </c>
      <c r="I204" s="81">
        <f t="shared" si="46"/>
        <v>77</v>
      </c>
      <c r="J204" s="90">
        <f t="shared" si="43"/>
        <v>2033</v>
      </c>
      <c r="K204" s="99">
        <f t="shared" si="44"/>
        <v>48914</v>
      </c>
    </row>
    <row r="205" spans="2:11" outlineLevel="1">
      <c r="B205" s="91">
        <f t="shared" si="40"/>
        <v>48945</v>
      </c>
      <c r="C205" s="86">
        <f>IF(F205&lt;&gt;0,-INDEX([7]Delta!$F$1:$EE$65554,$L$13,$I205),0)</f>
        <v>263408.74279147387</v>
      </c>
      <c r="D205" s="87">
        <f>IF(ISNUMBER($F205)*SUM(F205:F216)&lt;&gt;0,VLOOKUP($J205,'Table 1'!$B$13:$C$33,2,FALSE)/12*1000*Study_MW,0)</f>
        <v>129966.66666666669</v>
      </c>
      <c r="E205" s="87">
        <f t="shared" si="41"/>
        <v>393375.40945814055</v>
      </c>
      <c r="F205" s="86">
        <f>INDEX([7]Delta!$F$1:$EE$65554,$L$14,$I205)</f>
        <v>6324</v>
      </c>
      <c r="G205" s="89">
        <f t="shared" si="45"/>
        <v>62.203575183134177</v>
      </c>
      <c r="I205" s="77">
        <f>I85</f>
        <v>79</v>
      </c>
      <c r="J205" s="90">
        <f t="shared" si="43"/>
        <v>2034</v>
      </c>
      <c r="K205" s="91">
        <f t="shared" si="44"/>
        <v>48945</v>
      </c>
    </row>
    <row r="206" spans="2:11" outlineLevel="1">
      <c r="B206" s="95">
        <f t="shared" ref="B206:B264" si="47">EDATE(B205,1)</f>
        <v>48976</v>
      </c>
      <c r="C206" s="92">
        <f>IF(F206&lt;&gt;0,-INDEX([7]Delta!$F$1:$EE$65554,$L$13,$I206),0)</f>
        <v>227730.71865589917</v>
      </c>
      <c r="D206" s="88">
        <f>IF(ISNUMBER($F206)*SUM(F206:F217)&lt;&gt;0,VLOOKUP($J206,'Table 1'!$B$13:$C$33,2,FALSE)/12*1000*Study_MW,0)</f>
        <v>129966.66666666669</v>
      </c>
      <c r="E206" s="88">
        <f t="shared" ref="E206:E252" si="48">C206+D206</f>
        <v>357697.38532256585</v>
      </c>
      <c r="F206" s="92">
        <f>INDEX([7]Delta!$F$1:$EE$65554,$L$14,$I206)</f>
        <v>5712</v>
      </c>
      <c r="G206" s="93">
        <f t="shared" si="45"/>
        <v>62.622091267956208</v>
      </c>
      <c r="I206" s="94">
        <f t="shared" ref="I206:I240" si="49">I86</f>
        <v>80</v>
      </c>
      <c r="J206" s="90">
        <f t="shared" ref="J206:J252" si="50">YEAR(B206)</f>
        <v>2034</v>
      </c>
      <c r="K206" s="95">
        <f t="shared" si="44"/>
        <v>48976</v>
      </c>
    </row>
    <row r="207" spans="2:11" outlineLevel="1">
      <c r="B207" s="95">
        <f t="shared" si="47"/>
        <v>49004</v>
      </c>
      <c r="C207" s="92">
        <f>IF(F207&lt;&gt;0,-INDEX([7]Delta!$F$1:$EE$65554,$L$13,$I207),0)</f>
        <v>244989.30691465735</v>
      </c>
      <c r="D207" s="88">
        <f>IF(ISNUMBER($F207)*SUM(F207:F218)&lt;&gt;0,VLOOKUP($J207,'Table 1'!$B$13:$C$33,2,FALSE)/12*1000*Study_MW,0)</f>
        <v>129966.66666666669</v>
      </c>
      <c r="E207" s="88">
        <f t="shared" si="48"/>
        <v>374955.97358132404</v>
      </c>
      <c r="F207" s="92">
        <f>INDEX([7]Delta!$F$1:$EE$65554,$L$14,$I207)</f>
        <v>6324</v>
      </c>
      <c r="G207" s="93">
        <f t="shared" si="45"/>
        <v>59.29095091418786</v>
      </c>
      <c r="I207" s="94">
        <f t="shared" si="49"/>
        <v>81</v>
      </c>
      <c r="J207" s="90">
        <f t="shared" si="50"/>
        <v>2034</v>
      </c>
      <c r="K207" s="95">
        <f t="shared" si="44"/>
        <v>49004</v>
      </c>
    </row>
    <row r="208" spans="2:11" outlineLevel="1">
      <c r="B208" s="95">
        <f t="shared" si="47"/>
        <v>49035</v>
      </c>
      <c r="C208" s="92">
        <f>IF(F208&lt;&gt;0,-INDEX([7]Delta!$F$1:$EE$65554,$L$13,$I208),0)</f>
        <v>246351.95205585659</v>
      </c>
      <c r="D208" s="88">
        <f>IF(ISNUMBER($F208)*SUM(F208:F219)&lt;&gt;0,VLOOKUP($J208,'Table 1'!$B$13:$C$33,2,FALSE)/12*1000*Study_MW,0)</f>
        <v>129966.66666666669</v>
      </c>
      <c r="E208" s="88">
        <f t="shared" si="48"/>
        <v>376318.61872252327</v>
      </c>
      <c r="F208" s="92">
        <f>INDEX([7]Delta!$F$1:$EE$65554,$L$14,$I208)</f>
        <v>6120</v>
      </c>
      <c r="G208" s="93">
        <f t="shared" si="45"/>
        <v>61.489970379497265</v>
      </c>
      <c r="I208" s="94">
        <f t="shared" si="49"/>
        <v>82</v>
      </c>
      <c r="J208" s="90">
        <f t="shared" si="50"/>
        <v>2034</v>
      </c>
      <c r="K208" s="95">
        <f t="shared" si="44"/>
        <v>49035</v>
      </c>
    </row>
    <row r="209" spans="2:13" outlineLevel="1">
      <c r="B209" s="95">
        <f t="shared" si="47"/>
        <v>49065</v>
      </c>
      <c r="C209" s="92">
        <f>IF(F209&lt;&gt;0,-INDEX([7]Delta!$F$1:$EE$65554,$L$13,$I209),0)</f>
        <v>244041.13648219407</v>
      </c>
      <c r="D209" s="88">
        <f>IF(ISNUMBER($F209)*SUM(F209:F220)&lt;&gt;0,VLOOKUP($J209,'Table 1'!$B$13:$C$33,2,FALSE)/12*1000*Study_MW,0)</f>
        <v>129966.66666666669</v>
      </c>
      <c r="E209" s="88">
        <f t="shared" si="48"/>
        <v>374007.80314886075</v>
      </c>
      <c r="F209" s="92">
        <f>INDEX([7]Delta!$F$1:$EE$65554,$L$14,$I209)</f>
        <v>6324</v>
      </c>
      <c r="G209" s="93">
        <f t="shared" si="45"/>
        <v>59.141018840743321</v>
      </c>
      <c r="I209" s="94">
        <f t="shared" si="49"/>
        <v>83</v>
      </c>
      <c r="J209" s="90">
        <f t="shared" si="50"/>
        <v>2034</v>
      </c>
      <c r="K209" s="95">
        <f t="shared" si="44"/>
        <v>49065</v>
      </c>
    </row>
    <row r="210" spans="2:13" outlineLevel="1">
      <c r="B210" s="95">
        <f t="shared" si="47"/>
        <v>49096</v>
      </c>
      <c r="C210" s="92">
        <f>IF(F210&lt;&gt;0,-INDEX([7]Delta!$F$1:$EE$65554,$L$13,$I210),0)</f>
        <v>234826.78098717332</v>
      </c>
      <c r="D210" s="88">
        <f>IF(ISNUMBER($F210)*SUM(F210:F221)&lt;&gt;0,VLOOKUP($J210,'Table 1'!$B$13:$C$33,2,FALSE)/12*1000*Study_MW,0)</f>
        <v>129966.66666666669</v>
      </c>
      <c r="E210" s="88">
        <f t="shared" si="48"/>
        <v>364793.44765384</v>
      </c>
      <c r="F210" s="92">
        <f>INDEX([7]Delta!$F$1:$EE$65554,$L$14,$I210)</f>
        <v>6120</v>
      </c>
      <c r="G210" s="93">
        <f t="shared" si="45"/>
        <v>59.606772492457516</v>
      </c>
      <c r="I210" s="94">
        <f t="shared" si="49"/>
        <v>84</v>
      </c>
      <c r="J210" s="90">
        <f t="shared" si="50"/>
        <v>2034</v>
      </c>
      <c r="K210" s="95">
        <f t="shared" si="44"/>
        <v>49096</v>
      </c>
    </row>
    <row r="211" spans="2:13" outlineLevel="1">
      <c r="B211" s="95">
        <f t="shared" si="47"/>
        <v>49126</v>
      </c>
      <c r="C211" s="92">
        <f>IF(F211&lt;&gt;0,-INDEX([7]Delta!$F$1:$EE$65554,$L$13,$I211),0)</f>
        <v>335397.62396499515</v>
      </c>
      <c r="D211" s="88">
        <f>IF(ISNUMBER($F211)*SUM(F211:F222)&lt;&gt;0,VLOOKUP($J211,'Table 1'!$B$13:$C$33,2,FALSE)/12*1000*Study_MW,0)</f>
        <v>129966.66666666669</v>
      </c>
      <c r="E211" s="88">
        <f t="shared" si="48"/>
        <v>465364.29063166183</v>
      </c>
      <c r="F211" s="92">
        <f>INDEX([7]Delta!$F$1:$EE$65554,$L$14,$I211)</f>
        <v>6324</v>
      </c>
      <c r="G211" s="93">
        <f t="shared" si="45"/>
        <v>73.58701622891553</v>
      </c>
      <c r="I211" s="94">
        <f t="shared" si="49"/>
        <v>85</v>
      </c>
      <c r="J211" s="90">
        <f t="shared" si="50"/>
        <v>2034</v>
      </c>
      <c r="K211" s="95">
        <f t="shared" si="44"/>
        <v>49126</v>
      </c>
    </row>
    <row r="212" spans="2:13" outlineLevel="1">
      <c r="B212" s="95">
        <f t="shared" si="47"/>
        <v>49157</v>
      </c>
      <c r="C212" s="92">
        <f>IF(F212&lt;&gt;0,-INDEX([7]Delta!$F$1:$EE$65554,$L$13,$I212),0)</f>
        <v>389548.12062689662</v>
      </c>
      <c r="D212" s="88">
        <f>IF(ISNUMBER($F212)*SUM(F212:F223)&lt;&gt;0,VLOOKUP($J212,'Table 1'!$B$13:$C$33,2,FALSE)/12*1000*Study_MW,0)</f>
        <v>129966.66666666669</v>
      </c>
      <c r="E212" s="88">
        <f t="shared" si="48"/>
        <v>519514.78729356331</v>
      </c>
      <c r="F212" s="92">
        <f>INDEX([7]Delta!$F$1:$EE$65554,$L$14,$I212)</f>
        <v>6324</v>
      </c>
      <c r="G212" s="93">
        <f t="shared" si="45"/>
        <v>82.149713360778506</v>
      </c>
      <c r="I212" s="94">
        <f t="shared" si="49"/>
        <v>86</v>
      </c>
      <c r="J212" s="90">
        <f t="shared" si="50"/>
        <v>2034</v>
      </c>
      <c r="K212" s="95">
        <f t="shared" si="44"/>
        <v>49157</v>
      </c>
    </row>
    <row r="213" spans="2:13" outlineLevel="1">
      <c r="B213" s="95">
        <f t="shared" si="47"/>
        <v>49188</v>
      </c>
      <c r="C213" s="92">
        <f>IF(F213&lt;&gt;0,-INDEX([7]Delta!$F$1:$EE$65554,$L$13,$I213),0)</f>
        <v>295733.48567315936</v>
      </c>
      <c r="D213" s="88">
        <f>IF(ISNUMBER($F213)*SUM(F213:F224)&lt;&gt;0,VLOOKUP($J213,'Table 1'!$B$13:$C$33,2,FALSE)/12*1000*Study_MW,0)</f>
        <v>129966.66666666669</v>
      </c>
      <c r="E213" s="88">
        <f t="shared" si="48"/>
        <v>425700.15233982605</v>
      </c>
      <c r="F213" s="92">
        <f>INDEX([7]Delta!$F$1:$EE$65554,$L$14,$I213)</f>
        <v>6120</v>
      </c>
      <c r="G213" s="93">
        <f t="shared" si="45"/>
        <v>69.558848421540205</v>
      </c>
      <c r="I213" s="94">
        <f t="shared" si="49"/>
        <v>87</v>
      </c>
      <c r="J213" s="90">
        <f t="shared" si="50"/>
        <v>2034</v>
      </c>
      <c r="K213" s="95">
        <f t="shared" si="44"/>
        <v>49188</v>
      </c>
    </row>
    <row r="214" spans="2:13" outlineLevel="1">
      <c r="B214" s="95">
        <f t="shared" si="47"/>
        <v>49218</v>
      </c>
      <c r="C214" s="92">
        <f>IF(F214&lt;&gt;0,-INDEX([7]Delta!$F$1:$EE$65554,$L$13,$I214),0)</f>
        <v>271788.45816394687</v>
      </c>
      <c r="D214" s="88">
        <f>IF(ISNUMBER($F214)*SUM(F214:F225)&lt;&gt;0,VLOOKUP($J214,'Table 1'!$B$13:$C$33,2,FALSE)/12*1000*Study_MW,0)</f>
        <v>129966.66666666669</v>
      </c>
      <c r="E214" s="88">
        <f t="shared" si="48"/>
        <v>401755.12483061355</v>
      </c>
      <c r="F214" s="92">
        <f>INDEX([7]Delta!$F$1:$EE$65554,$L$14,$I214)</f>
        <v>6324</v>
      </c>
      <c r="G214" s="93">
        <f t="shared" si="45"/>
        <v>63.528640865055905</v>
      </c>
      <c r="I214" s="94">
        <f t="shared" si="49"/>
        <v>88</v>
      </c>
      <c r="J214" s="90">
        <f t="shared" si="50"/>
        <v>2034</v>
      </c>
      <c r="K214" s="95">
        <f t="shared" si="44"/>
        <v>49218</v>
      </c>
    </row>
    <row r="215" spans="2:13" outlineLevel="1">
      <c r="B215" s="95">
        <f t="shared" si="47"/>
        <v>49249</v>
      </c>
      <c r="C215" s="92">
        <f>IF(F215&lt;&gt;0,-INDEX([7]Delta!$F$1:$EE$65554,$L$13,$I215),0)</f>
        <v>240436.98326103389</v>
      </c>
      <c r="D215" s="88">
        <f>IF(ISNUMBER($F215)*SUM(F215:F226)&lt;&gt;0,VLOOKUP($J215,'Table 1'!$B$13:$C$33,2,FALSE)/12*1000*Study_MW,0)</f>
        <v>129966.66666666669</v>
      </c>
      <c r="E215" s="88">
        <f t="shared" si="48"/>
        <v>370403.64992770058</v>
      </c>
      <c r="F215" s="92">
        <f>INDEX([7]Delta!$F$1:$EE$65554,$L$14,$I215)</f>
        <v>6120</v>
      </c>
      <c r="G215" s="93">
        <f t="shared" si="45"/>
        <v>60.523472210408592</v>
      </c>
      <c r="I215" s="94">
        <f t="shared" si="49"/>
        <v>89</v>
      </c>
      <c r="J215" s="90">
        <f t="shared" si="50"/>
        <v>2034</v>
      </c>
      <c r="K215" s="95">
        <f t="shared" si="44"/>
        <v>49249</v>
      </c>
    </row>
    <row r="216" spans="2:13" outlineLevel="1">
      <c r="B216" s="99">
        <f t="shared" si="47"/>
        <v>49279</v>
      </c>
      <c r="C216" s="96">
        <f>IF(F216&lt;&gt;0,-INDEX([7]Delta!$F$1:$EE$65554,$L$13,$I216),0)</f>
        <v>284523.27315858006</v>
      </c>
      <c r="D216" s="97">
        <f>IF(ISNUMBER($F216)*SUM(F216:F227)&lt;&gt;0,VLOOKUP($J216,'Table 1'!$B$13:$C$33,2,FALSE)/12*1000*Study_MW,0)</f>
        <v>129966.66666666669</v>
      </c>
      <c r="E216" s="97">
        <f t="shared" si="48"/>
        <v>414489.93982524675</v>
      </c>
      <c r="F216" s="96">
        <f>INDEX([7]Delta!$F$1:$EE$65554,$L$14,$I216)</f>
        <v>6324</v>
      </c>
      <c r="G216" s="98">
        <f t="shared" si="45"/>
        <v>65.54236872631985</v>
      </c>
      <c r="I216" s="81">
        <f t="shared" si="49"/>
        <v>90</v>
      </c>
      <c r="J216" s="90">
        <f t="shared" si="50"/>
        <v>2034</v>
      </c>
      <c r="K216" s="99">
        <f t="shared" si="44"/>
        <v>49279</v>
      </c>
    </row>
    <row r="217" spans="2:13" outlineLevel="1">
      <c r="B217" s="91">
        <f t="shared" si="47"/>
        <v>49310</v>
      </c>
      <c r="C217" s="86">
        <f>IF(F217&lt;&gt;0,-INDEX([7]Delta!$F$1:$EE$65554,$L$13,$I217),0)</f>
        <v>279716.42350068688</v>
      </c>
      <c r="D217" s="87">
        <f>IF(ISNUMBER($F217)*SUM(F217:F228)&lt;&gt;0,VLOOKUP($J217,'Table 1'!$B$13:$C$33,2,FALSE)/12*1000*Study_MW,0)</f>
        <v>132958.33333333334</v>
      </c>
      <c r="E217" s="87">
        <f t="shared" si="48"/>
        <v>412674.75683402026</v>
      </c>
      <c r="F217" s="86">
        <f>INDEX([7]Delta!$F$1:$EE$65554,$L$14,$I217)</f>
        <v>6324</v>
      </c>
      <c r="G217" s="89">
        <f t="shared" ref="G217:G240" si="51">IFERROR(E217/$F217,0)</f>
        <v>65.255337892792582</v>
      </c>
      <c r="I217" s="77">
        <f t="shared" si="49"/>
        <v>92</v>
      </c>
      <c r="J217" s="90">
        <f t="shared" si="50"/>
        <v>2035</v>
      </c>
      <c r="K217" s="91">
        <f t="shared" ref="K217:K240" si="52">IF(ISNUMBER(F217),IF(F217&lt;&gt;0,B217,""),"")</f>
        <v>49310</v>
      </c>
      <c r="M217" s="57">
        <v>2.3E-2</v>
      </c>
    </row>
    <row r="218" spans="2:13" outlineLevel="1">
      <c r="B218" s="95">
        <f t="shared" si="47"/>
        <v>49341</v>
      </c>
      <c r="C218" s="92">
        <f>IF(F218&lt;&gt;0,-INDEX([7]Delta!$F$1:$EE$65554,$L$13,$I218),0)</f>
        <v>241403.65925145149</v>
      </c>
      <c r="D218" s="88">
        <f>IF(ISNUMBER($F218)*SUM(F218:F229)&lt;&gt;0,VLOOKUP($J218,'Table 1'!$B$13:$C$33,2,FALSE)/12*1000*Study_MW,0)</f>
        <v>132958.33333333334</v>
      </c>
      <c r="E218" s="88">
        <f t="shared" ref="E218:E240" si="53">C218+D218</f>
        <v>374361.99258478486</v>
      </c>
      <c r="F218" s="92">
        <f>INDEX([7]Delta!$F$1:$EE$65554,$L$14,$I218)</f>
        <v>5712</v>
      </c>
      <c r="G218" s="93">
        <f t="shared" si="51"/>
        <v>65.539564528148617</v>
      </c>
      <c r="I218" s="94">
        <f t="shared" si="49"/>
        <v>93</v>
      </c>
      <c r="J218" s="90">
        <f t="shared" ref="J218:J240" si="54">YEAR(B218)</f>
        <v>2035</v>
      </c>
      <c r="K218" s="95">
        <f t="shared" si="52"/>
        <v>49341</v>
      </c>
      <c r="M218" s="57">
        <v>2.3E-2</v>
      </c>
    </row>
    <row r="219" spans="2:13" outlineLevel="1">
      <c r="B219" s="95">
        <f t="shared" si="47"/>
        <v>49369</v>
      </c>
      <c r="C219" s="92">
        <f>IF(F219&lt;&gt;0,-INDEX([7]Delta!$F$1:$EE$65554,$L$13,$I219),0)</f>
        <v>255278.15278995037</v>
      </c>
      <c r="D219" s="88">
        <f>IF(ISNUMBER($F219)*SUM(F219:F230)&lt;&gt;0,VLOOKUP($J219,'Table 1'!$B$13:$C$33,2,FALSE)/12*1000*Study_MW,0)</f>
        <v>132958.33333333334</v>
      </c>
      <c r="E219" s="88">
        <f t="shared" si="53"/>
        <v>388236.48612328374</v>
      </c>
      <c r="F219" s="92">
        <f>INDEX([7]Delta!$F$1:$EE$65554,$L$14,$I219)</f>
        <v>6324</v>
      </c>
      <c r="G219" s="93">
        <f t="shared" si="51"/>
        <v>61.390968710196667</v>
      </c>
      <c r="I219" s="94">
        <f t="shared" si="49"/>
        <v>94</v>
      </c>
      <c r="J219" s="90">
        <f t="shared" si="54"/>
        <v>2035</v>
      </c>
      <c r="K219" s="95">
        <f t="shared" si="52"/>
        <v>49369</v>
      </c>
      <c r="M219" s="57">
        <v>2.3E-2</v>
      </c>
    </row>
    <row r="220" spans="2:13" outlineLevel="1">
      <c r="B220" s="95">
        <f t="shared" si="47"/>
        <v>49400</v>
      </c>
      <c r="C220" s="92">
        <f>IF(F220&lt;&gt;0,-INDEX([7]Delta!$F$1:$EE$65554,$L$13,$I220),0)</f>
        <v>233021.15389855206</v>
      </c>
      <c r="D220" s="88">
        <f>IF(ISNUMBER($F220)*SUM(F220:F231)&lt;&gt;0,VLOOKUP($J220,'Table 1'!$B$13:$C$33,2,FALSE)/12*1000*Study_MW,0)</f>
        <v>132958.33333333334</v>
      </c>
      <c r="E220" s="88">
        <f t="shared" si="53"/>
        <v>365979.48723188543</v>
      </c>
      <c r="F220" s="92">
        <f>INDEX([7]Delta!$F$1:$EE$65554,$L$14,$I220)</f>
        <v>6120</v>
      </c>
      <c r="G220" s="93">
        <f t="shared" si="51"/>
        <v>59.800569809131609</v>
      </c>
      <c r="I220" s="94">
        <f t="shared" si="49"/>
        <v>95</v>
      </c>
      <c r="J220" s="90">
        <f t="shared" si="54"/>
        <v>2035</v>
      </c>
      <c r="K220" s="95">
        <f t="shared" si="52"/>
        <v>49400</v>
      </c>
      <c r="M220" s="57">
        <v>2.3E-2</v>
      </c>
    </row>
    <row r="221" spans="2:13" outlineLevel="1">
      <c r="B221" s="95">
        <f t="shared" si="47"/>
        <v>49430</v>
      </c>
      <c r="C221" s="92">
        <f>IF(F221&lt;&gt;0,-INDEX([7]Delta!$F$1:$EE$65554,$L$13,$I221),0)</f>
        <v>252952.24154061079</v>
      </c>
      <c r="D221" s="88">
        <f>IF(ISNUMBER($F221)*SUM(F221:F232)&lt;&gt;0,VLOOKUP($J221,'Table 1'!$B$13:$C$33,2,FALSE)/12*1000*Study_MW,0)</f>
        <v>132958.33333333334</v>
      </c>
      <c r="E221" s="88">
        <f t="shared" si="53"/>
        <v>385910.57487394416</v>
      </c>
      <c r="F221" s="92">
        <f>INDEX([7]Delta!$F$1:$EE$65554,$L$14,$I221)</f>
        <v>6324</v>
      </c>
      <c r="G221" s="93">
        <f t="shared" si="51"/>
        <v>61.02317755754968</v>
      </c>
      <c r="I221" s="94">
        <f t="shared" si="49"/>
        <v>96</v>
      </c>
      <c r="J221" s="90">
        <f t="shared" si="54"/>
        <v>2035</v>
      </c>
      <c r="K221" s="95">
        <f t="shared" si="52"/>
        <v>49430</v>
      </c>
      <c r="M221" s="57">
        <v>2.3E-2</v>
      </c>
    </row>
    <row r="222" spans="2:13" outlineLevel="1">
      <c r="B222" s="95">
        <f t="shared" si="47"/>
        <v>49461</v>
      </c>
      <c r="C222" s="92">
        <f>IF(F222&lt;&gt;0,-INDEX([7]Delta!$F$1:$EE$65554,$L$13,$I222),0)</f>
        <v>245240.45544931293</v>
      </c>
      <c r="D222" s="88">
        <f>IF(ISNUMBER($F222)*SUM(F222:F233)&lt;&gt;0,VLOOKUP($J222,'Table 1'!$B$13:$C$33,2,FALSE)/12*1000*Study_MW,0)</f>
        <v>132958.33333333334</v>
      </c>
      <c r="E222" s="88">
        <f t="shared" si="53"/>
        <v>378198.7887826463</v>
      </c>
      <c r="F222" s="92">
        <f>INDEX([7]Delta!$F$1:$EE$65554,$L$14,$I222)</f>
        <v>6120</v>
      </c>
      <c r="G222" s="93">
        <f t="shared" si="51"/>
        <v>61.79718770958273</v>
      </c>
      <c r="I222" s="94">
        <f t="shared" si="49"/>
        <v>97</v>
      </c>
      <c r="J222" s="90">
        <f t="shared" si="54"/>
        <v>2035</v>
      </c>
      <c r="K222" s="95">
        <f t="shared" si="52"/>
        <v>49461</v>
      </c>
      <c r="M222" s="57">
        <v>2.3E-2</v>
      </c>
    </row>
    <row r="223" spans="2:13" outlineLevel="1">
      <c r="B223" s="95">
        <f t="shared" si="47"/>
        <v>49491</v>
      </c>
      <c r="C223" s="92">
        <f>IF(F223&lt;&gt;0,-INDEX([7]Delta!$F$1:$EE$65554,$L$13,$I223),0)</f>
        <v>348699.67428722978</v>
      </c>
      <c r="D223" s="88">
        <f>IF(ISNUMBER($F223)*SUM(F223:F234)&lt;&gt;0,VLOOKUP($J223,'Table 1'!$B$13:$C$33,2,FALSE)/12*1000*Study_MW,0)</f>
        <v>132958.33333333334</v>
      </c>
      <c r="E223" s="88">
        <f t="shared" si="53"/>
        <v>481658.00762056315</v>
      </c>
      <c r="F223" s="92">
        <f>INDEX([7]Delta!$F$1:$EE$65554,$L$14,$I223)</f>
        <v>6324</v>
      </c>
      <c r="G223" s="93">
        <f t="shared" si="51"/>
        <v>76.163505316344583</v>
      </c>
      <c r="I223" s="94">
        <f t="shared" si="49"/>
        <v>98</v>
      </c>
      <c r="J223" s="90">
        <f t="shared" si="54"/>
        <v>2035</v>
      </c>
      <c r="K223" s="95">
        <f t="shared" si="52"/>
        <v>49491</v>
      </c>
      <c r="M223" s="57">
        <v>2.3E-2</v>
      </c>
    </row>
    <row r="224" spans="2:13" outlineLevel="1">
      <c r="B224" s="95">
        <f t="shared" si="47"/>
        <v>49522</v>
      </c>
      <c r="C224" s="92">
        <f>IF(F224&lt;&gt;0,-INDEX([7]Delta!$F$1:$EE$65554,$L$13,$I224),0)</f>
        <v>402015.3561476171</v>
      </c>
      <c r="D224" s="88">
        <f>IF(ISNUMBER($F224)*SUM(F224:F235)&lt;&gt;0,VLOOKUP($J224,'Table 1'!$B$13:$C$33,2,FALSE)/12*1000*Study_MW,0)</f>
        <v>132958.33333333334</v>
      </c>
      <c r="E224" s="88">
        <f t="shared" si="53"/>
        <v>534973.68948095047</v>
      </c>
      <c r="F224" s="92">
        <f>INDEX([7]Delta!$F$1:$EE$65554,$L$14,$I224)</f>
        <v>6324</v>
      </c>
      <c r="G224" s="93">
        <f t="shared" si="51"/>
        <v>84.594195047588627</v>
      </c>
      <c r="I224" s="94">
        <f t="shared" si="49"/>
        <v>99</v>
      </c>
      <c r="J224" s="90">
        <f t="shared" si="54"/>
        <v>2035</v>
      </c>
      <c r="K224" s="95">
        <f t="shared" si="52"/>
        <v>49522</v>
      </c>
      <c r="M224" s="57">
        <v>2.3E-2</v>
      </c>
    </row>
    <row r="225" spans="2:20" outlineLevel="1">
      <c r="B225" s="95">
        <f t="shared" si="47"/>
        <v>49553</v>
      </c>
      <c r="C225" s="92">
        <f>IF(F225&lt;&gt;0,-INDEX([7]Delta!$F$1:$EE$65554,$L$13,$I225),0)</f>
        <v>308189.58327272534</v>
      </c>
      <c r="D225" s="88">
        <f>IF(ISNUMBER($F225)*SUM(F225:F236)&lt;&gt;0,VLOOKUP($J225,'Table 1'!$B$13:$C$33,2,FALSE)/12*1000*Study_MW,0)</f>
        <v>132958.33333333334</v>
      </c>
      <c r="E225" s="88">
        <f t="shared" si="53"/>
        <v>441147.91660605872</v>
      </c>
      <c r="F225" s="92">
        <f>INDEX([7]Delta!$F$1:$EE$65554,$L$14,$I225)</f>
        <v>6120</v>
      </c>
      <c r="G225" s="93">
        <f t="shared" si="51"/>
        <v>72.08299290948672</v>
      </c>
      <c r="I225" s="94">
        <f t="shared" si="49"/>
        <v>100</v>
      </c>
      <c r="J225" s="90">
        <f t="shared" si="54"/>
        <v>2035</v>
      </c>
      <c r="K225" s="95">
        <f t="shared" si="52"/>
        <v>49553</v>
      </c>
      <c r="M225" s="57">
        <v>2.3E-2</v>
      </c>
    </row>
    <row r="226" spans="2:20" outlineLevel="1">
      <c r="B226" s="95">
        <f t="shared" si="47"/>
        <v>49583</v>
      </c>
      <c r="C226" s="92">
        <f>IF(F226&lt;&gt;0,-INDEX([7]Delta!$F$1:$EE$65554,$L$13,$I226),0)</f>
        <v>274536.39903882146</v>
      </c>
      <c r="D226" s="88">
        <f>IF(ISNUMBER($F226)*SUM(F226:F237)&lt;&gt;0,VLOOKUP($J226,'Table 1'!$B$13:$C$33,2,FALSE)/12*1000*Study_MW,0)</f>
        <v>132958.33333333334</v>
      </c>
      <c r="E226" s="88">
        <f t="shared" si="53"/>
        <v>407494.73237215483</v>
      </c>
      <c r="F226" s="92">
        <f>INDEX([7]Delta!$F$1:$EE$65554,$L$14,$I226)</f>
        <v>6324</v>
      </c>
      <c r="G226" s="93">
        <f t="shared" si="51"/>
        <v>64.436232190410308</v>
      </c>
      <c r="I226" s="94">
        <f t="shared" si="49"/>
        <v>101</v>
      </c>
      <c r="J226" s="90">
        <f t="shared" si="54"/>
        <v>2035</v>
      </c>
      <c r="K226" s="95">
        <f t="shared" si="52"/>
        <v>49583</v>
      </c>
      <c r="M226" s="57">
        <v>2.3E-2</v>
      </c>
    </row>
    <row r="227" spans="2:20" outlineLevel="1">
      <c r="B227" s="95">
        <f t="shared" si="47"/>
        <v>49614</v>
      </c>
      <c r="C227" s="92">
        <f>IF(F227&lt;&gt;0,-INDEX([7]Delta!$F$1:$EE$65554,$L$13,$I227),0)</f>
        <v>246459.00954985619</v>
      </c>
      <c r="D227" s="88">
        <f>IF(ISNUMBER($F227)*SUM(F227:F238)&lt;&gt;0,VLOOKUP($J227,'Table 1'!$B$13:$C$33,2,FALSE)/12*1000*Study_MW,0)</f>
        <v>132958.33333333334</v>
      </c>
      <c r="E227" s="88">
        <f t="shared" si="53"/>
        <v>379417.34288318956</v>
      </c>
      <c r="F227" s="92">
        <f>INDEX([7]Delta!$F$1:$EE$65554,$L$14,$I227)</f>
        <v>6120</v>
      </c>
      <c r="G227" s="93">
        <f t="shared" si="51"/>
        <v>61.996297856730322</v>
      </c>
      <c r="I227" s="94">
        <f t="shared" si="49"/>
        <v>102</v>
      </c>
      <c r="J227" s="90">
        <f t="shared" si="54"/>
        <v>2035</v>
      </c>
      <c r="K227" s="95">
        <f t="shared" si="52"/>
        <v>49614</v>
      </c>
      <c r="M227" s="57">
        <v>2.3E-2</v>
      </c>
      <c r="T227" s="272"/>
    </row>
    <row r="228" spans="2:20" outlineLevel="1">
      <c r="B228" s="99">
        <f t="shared" si="47"/>
        <v>49644</v>
      </c>
      <c r="C228" s="96">
        <f>IF(F228&lt;&gt;0,-INDEX([7]Delta!$F$1:$EE$65554,$L$13,$I228),0)</f>
        <v>297078.78201904893</v>
      </c>
      <c r="D228" s="97">
        <f>IF(ISNUMBER($F228)*SUM(F228:F239)&lt;&gt;0,VLOOKUP($J228,'Table 1'!$B$13:$C$33,2,FALSE)/12*1000*Study_MW,0)</f>
        <v>132958.33333333334</v>
      </c>
      <c r="E228" s="97">
        <f t="shared" si="53"/>
        <v>430037.1153523823</v>
      </c>
      <c r="F228" s="96">
        <f>INDEX([7]Delta!$F$1:$EE$65554,$L$14,$I228)</f>
        <v>6324</v>
      </c>
      <c r="G228" s="98">
        <f t="shared" si="51"/>
        <v>68.00080887925084</v>
      </c>
      <c r="I228" s="81">
        <f t="shared" si="49"/>
        <v>103</v>
      </c>
      <c r="J228" s="90">
        <f t="shared" si="54"/>
        <v>2035</v>
      </c>
      <c r="K228" s="99">
        <f t="shared" si="52"/>
        <v>49644</v>
      </c>
      <c r="M228" s="57">
        <v>2.3E-2</v>
      </c>
      <c r="T228" s="272"/>
    </row>
    <row r="229" spans="2:20" outlineLevel="1">
      <c r="B229" s="91">
        <f t="shared" si="47"/>
        <v>49675</v>
      </c>
      <c r="C229" s="86">
        <f>IF(F229&lt;&gt;0,-INDEX([7]Delta!$F$1:$EE$65554,$L$13,$I229),0)</f>
        <v>275894.32396748662</v>
      </c>
      <c r="D229" s="87">
        <f>IF(ISNUMBER($F229)*SUM(F229:F240)&lt;&gt;0,VLOOKUP($J229,'Table 1'!$B$13:$C$33,2,FALSE)/12*1000*Study_MW,0)</f>
        <v>136025</v>
      </c>
      <c r="E229" s="87">
        <f t="shared" si="53"/>
        <v>411919.32396748662</v>
      </c>
      <c r="F229" s="86">
        <f>INDEX([7]Delta!$F$1:$EE$65554,$L$14,$I229)</f>
        <v>6324</v>
      </c>
      <c r="G229" s="89">
        <f t="shared" si="51"/>
        <v>65.135882980310981</v>
      </c>
      <c r="I229" s="77">
        <f t="shared" si="49"/>
        <v>105</v>
      </c>
      <c r="J229" s="90">
        <f t="shared" si="54"/>
        <v>2036</v>
      </c>
      <c r="K229" s="91">
        <f t="shared" si="52"/>
        <v>49675</v>
      </c>
      <c r="M229" s="57">
        <v>2.3E-2</v>
      </c>
      <c r="T229" s="272"/>
    </row>
    <row r="230" spans="2:20" outlineLevel="1">
      <c r="B230" s="95">
        <f t="shared" si="47"/>
        <v>49706</v>
      </c>
      <c r="C230" s="92">
        <f>IF(F230&lt;&gt;0,-INDEX([7]Delta!$F$1:$EE$65554,$L$13,$I230),0)</f>
        <v>235028.55530664325</v>
      </c>
      <c r="D230" s="88">
        <f>IF(ISNUMBER($F230)*SUM(F230:F241)&lt;&gt;0,VLOOKUP($J230,'Table 1'!$B$13:$C$33,2,FALSE)/12*1000*Study_MW,0)</f>
        <v>136025</v>
      </c>
      <c r="E230" s="88">
        <f t="shared" si="53"/>
        <v>371053.55530664325</v>
      </c>
      <c r="F230" s="92">
        <f>INDEX([7]Delta!$F$1:$EE$65554,$L$14,$I230)</f>
        <v>5916</v>
      </c>
      <c r="G230" s="93">
        <f t="shared" si="51"/>
        <v>62.720344034253422</v>
      </c>
      <c r="I230" s="94">
        <f t="shared" si="49"/>
        <v>106</v>
      </c>
      <c r="J230" s="90">
        <f t="shared" si="54"/>
        <v>2036</v>
      </c>
      <c r="K230" s="95">
        <f t="shared" si="52"/>
        <v>49706</v>
      </c>
      <c r="M230" s="57">
        <v>2.3E-2</v>
      </c>
      <c r="T230" s="272"/>
    </row>
    <row r="231" spans="2:20" outlineLevel="1">
      <c r="B231" s="95">
        <f t="shared" si="47"/>
        <v>49735</v>
      </c>
      <c r="C231" s="92">
        <f>IF(F231&lt;&gt;0,-INDEX([7]Delta!$F$1:$EE$65554,$L$13,$I231),0)</f>
        <v>332252.25321727991</v>
      </c>
      <c r="D231" s="88">
        <f>IF(ISNUMBER($F231)*SUM(F231:F242)&lt;&gt;0,VLOOKUP($J231,'Table 1'!$B$13:$C$33,2,FALSE)/12*1000*Study_MW,0)</f>
        <v>136025</v>
      </c>
      <c r="E231" s="88">
        <f t="shared" si="53"/>
        <v>468277.25321727991</v>
      </c>
      <c r="F231" s="92">
        <f>INDEX([7]Delta!$F$1:$EE$65554,$L$14,$I231)</f>
        <v>6324</v>
      </c>
      <c r="G231" s="93">
        <f t="shared" si="51"/>
        <v>74.047636498621117</v>
      </c>
      <c r="I231" s="94">
        <f t="shared" si="49"/>
        <v>107</v>
      </c>
      <c r="J231" s="90">
        <f t="shared" si="54"/>
        <v>2036</v>
      </c>
      <c r="K231" s="95">
        <f t="shared" si="52"/>
        <v>49735</v>
      </c>
      <c r="M231" s="57">
        <v>2.3E-2</v>
      </c>
      <c r="T231" s="272"/>
    </row>
    <row r="232" spans="2:20" outlineLevel="1">
      <c r="B232" s="95">
        <f t="shared" si="47"/>
        <v>49766</v>
      </c>
      <c r="C232" s="92">
        <f>IF(F232&lt;&gt;0,-INDEX([7]Delta!$F$1:$EE$65554,$L$13,$I232),0)</f>
        <v>226264.27640020847</v>
      </c>
      <c r="D232" s="88">
        <f>IF(ISNUMBER($F232)*SUM(F232:F243)&lt;&gt;0,VLOOKUP($J232,'Table 1'!$B$13:$C$33,2,FALSE)/12*1000*Study_MW,0)</f>
        <v>136025</v>
      </c>
      <c r="E232" s="88">
        <f t="shared" si="53"/>
        <v>362289.27640020847</v>
      </c>
      <c r="F232" s="92">
        <f>INDEX([7]Delta!$F$1:$EE$65554,$L$14,$I232)</f>
        <v>6120</v>
      </c>
      <c r="G232" s="93">
        <f t="shared" si="51"/>
        <v>59.1975941830406</v>
      </c>
      <c r="I232" s="94">
        <f t="shared" si="49"/>
        <v>108</v>
      </c>
      <c r="J232" s="90">
        <f t="shared" si="54"/>
        <v>2036</v>
      </c>
      <c r="K232" s="95">
        <f t="shared" si="52"/>
        <v>49766</v>
      </c>
      <c r="M232" s="57">
        <v>2.3E-2</v>
      </c>
      <c r="T232" s="272"/>
    </row>
    <row r="233" spans="2:20" outlineLevel="1">
      <c r="B233" s="95">
        <f t="shared" si="47"/>
        <v>49796</v>
      </c>
      <c r="C233" s="92">
        <f>IF(F233&lt;&gt;0,-INDEX([7]Delta!$F$1:$EE$65554,$L$13,$I233),0)</f>
        <v>251663.15650857985</v>
      </c>
      <c r="D233" s="88">
        <f>IF(ISNUMBER($F233)*SUM(F233:F244)&lt;&gt;0,VLOOKUP($J233,'Table 1'!$B$13:$C$33,2,FALSE)/12*1000*Study_MW,0)</f>
        <v>136025</v>
      </c>
      <c r="E233" s="88">
        <f t="shared" si="53"/>
        <v>387688.15650857985</v>
      </c>
      <c r="F233" s="92">
        <f>INDEX([7]Delta!$F$1:$EE$65554,$L$14,$I233)</f>
        <v>6324</v>
      </c>
      <c r="G233" s="93">
        <f t="shared" si="51"/>
        <v>61.304262572514205</v>
      </c>
      <c r="I233" s="94">
        <f t="shared" si="49"/>
        <v>109</v>
      </c>
      <c r="J233" s="90">
        <f t="shared" si="54"/>
        <v>2036</v>
      </c>
      <c r="K233" s="95">
        <f t="shared" si="52"/>
        <v>49796</v>
      </c>
      <c r="M233" s="57">
        <v>2.3E-2</v>
      </c>
      <c r="T233" s="272"/>
    </row>
    <row r="234" spans="2:20" outlineLevel="1">
      <c r="B234" s="95">
        <f t="shared" si="47"/>
        <v>49827</v>
      </c>
      <c r="C234" s="92">
        <f>IF(F234&lt;&gt;0,-INDEX([7]Delta!$F$1:$EE$65554,$L$13,$I234),0)</f>
        <v>247924.97372984886</v>
      </c>
      <c r="D234" s="88">
        <f>IF(ISNUMBER($F234)*SUM(F234:F245)&lt;&gt;0,VLOOKUP($J234,'Table 1'!$B$13:$C$33,2,FALSE)/12*1000*Study_MW,0)</f>
        <v>136025</v>
      </c>
      <c r="E234" s="88">
        <f t="shared" si="53"/>
        <v>383949.97372984886</v>
      </c>
      <c r="F234" s="92">
        <f>INDEX([7]Delta!$F$1:$EE$65554,$L$14,$I234)</f>
        <v>6120</v>
      </c>
      <c r="G234" s="93">
        <f t="shared" si="51"/>
        <v>62.736923812066806</v>
      </c>
      <c r="I234" s="94">
        <f t="shared" si="49"/>
        <v>110</v>
      </c>
      <c r="J234" s="90">
        <f t="shared" si="54"/>
        <v>2036</v>
      </c>
      <c r="K234" s="95">
        <f t="shared" si="52"/>
        <v>49827</v>
      </c>
      <c r="M234" s="57">
        <v>2.3E-2</v>
      </c>
      <c r="T234" s="272"/>
    </row>
    <row r="235" spans="2:20" outlineLevel="1">
      <c r="B235" s="95">
        <f t="shared" si="47"/>
        <v>49857</v>
      </c>
      <c r="C235" s="92">
        <f>IF(F235&lt;&gt;0,-INDEX([7]Delta!$F$1:$EE$65554,$L$13,$I235),0)</f>
        <v>365550.477622509</v>
      </c>
      <c r="D235" s="88">
        <f>IF(ISNUMBER($F235)*SUM(F235:F246)&lt;&gt;0,VLOOKUP($J235,'Table 1'!$B$13:$C$33,2,FALSE)/12*1000*Study_MW,0)</f>
        <v>136025</v>
      </c>
      <c r="E235" s="88">
        <f t="shared" si="53"/>
        <v>501575.477622509</v>
      </c>
      <c r="F235" s="92">
        <f>INDEX([7]Delta!$F$1:$EE$65554,$L$14,$I235)</f>
        <v>6324</v>
      </c>
      <c r="G235" s="93">
        <f t="shared" si="51"/>
        <v>79.313010376740834</v>
      </c>
      <c r="I235" s="94">
        <f t="shared" si="49"/>
        <v>111</v>
      </c>
      <c r="J235" s="90">
        <f t="shared" si="54"/>
        <v>2036</v>
      </c>
      <c r="K235" s="95">
        <f t="shared" si="52"/>
        <v>49857</v>
      </c>
      <c r="M235" s="57">
        <v>2.3E-2</v>
      </c>
      <c r="T235" s="272"/>
    </row>
    <row r="236" spans="2:20" outlineLevel="1">
      <c r="B236" s="95">
        <f t="shared" si="47"/>
        <v>49888</v>
      </c>
      <c r="C236" s="92">
        <f>IF(F236&lt;&gt;0,-INDEX([7]Delta!$F$1:$EE$65554,$L$13,$I236),0)</f>
        <v>427666.76193907857</v>
      </c>
      <c r="D236" s="88">
        <f>IF(ISNUMBER($F236)*SUM(F236:F247)&lt;&gt;0,VLOOKUP($J236,'Table 1'!$B$13:$C$33,2,FALSE)/12*1000*Study_MW,0)</f>
        <v>136025</v>
      </c>
      <c r="E236" s="88">
        <f t="shared" si="53"/>
        <v>563691.76193907857</v>
      </c>
      <c r="F236" s="92">
        <f>INDEX([7]Delta!$F$1:$EE$65554,$L$14,$I236)</f>
        <v>6324</v>
      </c>
      <c r="G236" s="93">
        <f t="shared" si="51"/>
        <v>89.135319724711977</v>
      </c>
      <c r="I236" s="94">
        <f t="shared" si="49"/>
        <v>112</v>
      </c>
      <c r="J236" s="90">
        <f t="shared" si="54"/>
        <v>2036</v>
      </c>
      <c r="K236" s="95">
        <f t="shared" si="52"/>
        <v>49888</v>
      </c>
      <c r="M236" s="57">
        <v>2.3E-2</v>
      </c>
      <c r="T236" s="272"/>
    </row>
    <row r="237" spans="2:20" outlineLevel="1">
      <c r="B237" s="95">
        <f t="shared" si="47"/>
        <v>49919</v>
      </c>
      <c r="C237" s="92">
        <f>IF(F237&lt;&gt;0,-INDEX([7]Delta!$F$1:$EE$65554,$L$13,$I237),0)</f>
        <v>335002.37689560652</v>
      </c>
      <c r="D237" s="88">
        <f>IF(ISNUMBER($F237)*SUM(F237:F248)&lt;&gt;0,VLOOKUP($J237,'Table 1'!$B$13:$C$33,2,FALSE)/12*1000*Study_MW,0)</f>
        <v>136025</v>
      </c>
      <c r="E237" s="88">
        <f t="shared" si="53"/>
        <v>471027.37689560652</v>
      </c>
      <c r="F237" s="92">
        <f>INDEX([7]Delta!$F$1:$EE$65554,$L$14,$I237)</f>
        <v>6120</v>
      </c>
      <c r="G237" s="93">
        <f t="shared" si="51"/>
        <v>76.965257662680798</v>
      </c>
      <c r="I237" s="94">
        <f t="shared" si="49"/>
        <v>113</v>
      </c>
      <c r="J237" s="90">
        <f t="shared" si="54"/>
        <v>2036</v>
      </c>
      <c r="K237" s="95">
        <f t="shared" si="52"/>
        <v>49919</v>
      </c>
      <c r="M237" s="57">
        <v>2.3E-2</v>
      </c>
      <c r="T237" s="272"/>
    </row>
    <row r="238" spans="2:20" outlineLevel="1">
      <c r="B238" s="95">
        <f t="shared" si="47"/>
        <v>49949</v>
      </c>
      <c r="C238" s="92">
        <f>IF(F238&lt;&gt;0,-INDEX([7]Delta!$F$1:$EE$65554,$L$13,$I238),0)</f>
        <v>295877.01324340701</v>
      </c>
      <c r="D238" s="88">
        <f>IF(ISNUMBER($F238)*SUM(F238:F249)&lt;&gt;0,VLOOKUP($J238,'Table 1'!$B$13:$C$33,2,FALSE)/12*1000*Study_MW,0)</f>
        <v>136025</v>
      </c>
      <c r="E238" s="88">
        <f t="shared" si="53"/>
        <v>431902.01324340701</v>
      </c>
      <c r="F238" s="92">
        <f>INDEX([7]Delta!$F$1:$EE$65554,$L$14,$I238)</f>
        <v>6324</v>
      </c>
      <c r="G238" s="93">
        <f t="shared" si="51"/>
        <v>68.295701018881559</v>
      </c>
      <c r="I238" s="94">
        <f t="shared" si="49"/>
        <v>114</v>
      </c>
      <c r="J238" s="90">
        <f t="shared" si="54"/>
        <v>2036</v>
      </c>
      <c r="K238" s="95">
        <f t="shared" si="52"/>
        <v>49949</v>
      </c>
      <c r="M238" s="57">
        <v>2.3E-2</v>
      </c>
      <c r="T238" s="272"/>
    </row>
    <row r="239" spans="2:20" outlineLevel="1">
      <c r="B239" s="95">
        <f t="shared" si="47"/>
        <v>49980</v>
      </c>
      <c r="C239" s="92">
        <f>IF(F239&lt;&gt;0,-INDEX([7]Delta!$F$1:$EE$65554,$L$13,$I239),0)</f>
        <v>258747.89980863035</v>
      </c>
      <c r="D239" s="88">
        <f>IF(ISNUMBER($F239)*SUM(F239:F250)&lt;&gt;0,VLOOKUP($J239,'Table 1'!$B$13:$C$33,2,FALSE)/12*1000*Study_MW,0)</f>
        <v>136025</v>
      </c>
      <c r="E239" s="88">
        <f t="shared" si="53"/>
        <v>394772.89980863035</v>
      </c>
      <c r="F239" s="92">
        <f>INDEX([7]Delta!$F$1:$EE$65554,$L$14,$I239)</f>
        <v>6120</v>
      </c>
      <c r="G239" s="93">
        <f t="shared" si="51"/>
        <v>64.505375785723913</v>
      </c>
      <c r="I239" s="94">
        <f t="shared" si="49"/>
        <v>115</v>
      </c>
      <c r="J239" s="90">
        <f t="shared" si="54"/>
        <v>2036</v>
      </c>
      <c r="K239" s="95">
        <f t="shared" si="52"/>
        <v>49980</v>
      </c>
      <c r="M239" s="57">
        <v>2.3E-2</v>
      </c>
      <c r="T239" s="272"/>
    </row>
    <row r="240" spans="2:20" outlineLevel="1">
      <c r="B240" s="99">
        <f t="shared" si="47"/>
        <v>50010</v>
      </c>
      <c r="C240" s="96">
        <f>IF(F240&lt;&gt;0,-INDEX([7]Delta!$F$1:$EE$65554,$L$13,$I240),0)</f>
        <v>296018.87556293607</v>
      </c>
      <c r="D240" s="97">
        <f>IF(ISNUMBER($F240)*SUM(F240:F251)&lt;&gt;0,VLOOKUP($J240,'Table 1'!$B$13:$C$33,2,FALSE)/12*1000*Study_MW,0)</f>
        <v>136025</v>
      </c>
      <c r="E240" s="97">
        <f t="shared" si="53"/>
        <v>432043.87556293607</v>
      </c>
      <c r="F240" s="96">
        <f>INDEX([7]Delta!$F$1:$EE$65554,$L$14,$I240)</f>
        <v>6324</v>
      </c>
      <c r="G240" s="98">
        <f t="shared" si="51"/>
        <v>68.318133390723602</v>
      </c>
      <c r="I240" s="81">
        <f t="shared" si="49"/>
        <v>116</v>
      </c>
      <c r="J240" s="90">
        <f t="shared" si="54"/>
        <v>2036</v>
      </c>
      <c r="K240" s="99">
        <f t="shared" si="52"/>
        <v>50010</v>
      </c>
      <c r="M240" s="57">
        <v>2.3E-2</v>
      </c>
      <c r="T240" s="272"/>
    </row>
    <row r="241" spans="2:20" outlineLevel="1">
      <c r="B241" s="292">
        <f t="shared" si="47"/>
        <v>50041</v>
      </c>
      <c r="C241" s="281">
        <f t="shared" ref="C241:C252" si="55">(C229*(1+M241))*IF(AND(MONTH(K241)=2,OR(J229=2036,J229=2040)),28/29,1)</f>
        <v>281963.99909477134</v>
      </c>
      <c r="D241" s="282">
        <f>IF(ISNUMBER($F241)*SUM(F241:F252)&lt;&gt;0,VLOOKUP($J241,'Table 1'!$B$13:$C$33,2,FALSE)/12*1000*Study_MW,0)</f>
        <v>139016.66666666666</v>
      </c>
      <c r="E241" s="282">
        <f t="shared" si="48"/>
        <v>420980.66576143797</v>
      </c>
      <c r="F241" s="281">
        <f>IF(J241&gt;2036,F229*IF(AND(MONTH(B241)=2,OR(J229=2036,J229=2040)),28/29,1),INDEX([7]Delta!$F$1:$EE$65554,$L$14,$I241))</f>
        <v>6324</v>
      </c>
      <c r="G241" s="283">
        <f t="shared" si="45"/>
        <v>66.568732726350092</v>
      </c>
      <c r="I241" s="77">
        <f>I121</f>
        <v>118</v>
      </c>
      <c r="J241" s="90">
        <f t="shared" si="50"/>
        <v>2037</v>
      </c>
      <c r="K241" s="91">
        <f t="shared" ref="K241:K252" si="56">IF(ISNUMBER(F241),IF(F241&lt;&gt;0,B241,""),"")</f>
        <v>50041</v>
      </c>
      <c r="M241" s="57">
        <v>2.1999999999999999E-2</v>
      </c>
      <c r="T241" s="272"/>
    </row>
    <row r="242" spans="2:20" outlineLevel="1">
      <c r="B242" s="293">
        <f t="shared" si="47"/>
        <v>50072</v>
      </c>
      <c r="C242" s="275">
        <f t="shared" si="55"/>
        <v>231916.45305706564</v>
      </c>
      <c r="D242" s="276">
        <f>IF(ISNUMBER($F242)*SUM(F242:F253)&lt;&gt;0,VLOOKUP($J242,'Table 1'!$B$13:$C$33,2,FALSE)/12*1000*Study_MW,0)</f>
        <v>139016.66666666666</v>
      </c>
      <c r="E242" s="276">
        <f t="shared" si="48"/>
        <v>370933.11972373229</v>
      </c>
      <c r="F242" s="275">
        <f>IF(J242&gt;2036,F230*IF(AND(MONTH(B242)=2,OR(J230=2036,J230=2040)),28/29,1),INDEX([7]Delta!$F$1:$EE$65554,$L$14,$I242))</f>
        <v>5712</v>
      </c>
      <c r="G242" s="277">
        <f t="shared" si="45"/>
        <v>64.939271660317274</v>
      </c>
      <c r="I242" s="94">
        <f t="shared" ref="I242:I264" si="57">I122</f>
        <v>119</v>
      </c>
      <c r="J242" s="90">
        <f t="shared" si="50"/>
        <v>2037</v>
      </c>
      <c r="K242" s="95">
        <f t="shared" si="56"/>
        <v>50072</v>
      </c>
      <c r="M242" s="57">
        <v>2.1999999999999999E-2</v>
      </c>
      <c r="T242" s="272"/>
    </row>
    <row r="243" spans="2:20" outlineLevel="1">
      <c r="B243" s="293">
        <f t="shared" si="47"/>
        <v>50100</v>
      </c>
      <c r="C243" s="275">
        <f t="shared" si="55"/>
        <v>339561.8027880601</v>
      </c>
      <c r="D243" s="276">
        <f>IF(ISNUMBER($F243)*SUM(F243:F254)&lt;&gt;0,VLOOKUP($J243,'Table 1'!$B$13:$C$33,2,FALSE)/12*1000*Study_MW,0)</f>
        <v>139016.66666666666</v>
      </c>
      <c r="E243" s="276">
        <f t="shared" si="48"/>
        <v>478578.46945472679</v>
      </c>
      <c r="F243" s="275">
        <f>IF(J243&gt;2036,F231*IF(AND(MONTH(B243)=2,OR(J231=2036,J231=2040)),28/29,1),INDEX([7]Delta!$F$1:$EE$65554,$L$14,$I243))</f>
        <v>6324</v>
      </c>
      <c r="G243" s="277">
        <f t="shared" si="45"/>
        <v>75.676544822063065</v>
      </c>
      <c r="I243" s="94">
        <f t="shared" si="57"/>
        <v>120</v>
      </c>
      <c r="J243" s="90">
        <f t="shared" si="50"/>
        <v>2037</v>
      </c>
      <c r="K243" s="95">
        <f t="shared" si="56"/>
        <v>50100</v>
      </c>
      <c r="M243" s="57">
        <v>2.1999999999999999E-2</v>
      </c>
      <c r="T243" s="272"/>
    </row>
    <row r="244" spans="2:20" outlineLevel="1">
      <c r="B244" s="293">
        <f t="shared" si="47"/>
        <v>50131</v>
      </c>
      <c r="C244" s="275">
        <f t="shared" si="55"/>
        <v>231242.09048101306</v>
      </c>
      <c r="D244" s="276">
        <f>IF(ISNUMBER($F244)*SUM(F244:F255)&lt;&gt;0,VLOOKUP($J244,'Table 1'!$B$13:$C$33,2,FALSE)/12*1000*Study_MW,0)</f>
        <v>139016.66666666666</v>
      </c>
      <c r="E244" s="276">
        <f t="shared" si="48"/>
        <v>370258.75714767969</v>
      </c>
      <c r="F244" s="275">
        <f>IF(J244&gt;2036,F232*IF(AND(MONTH(B244)=2,OR(J232=2036,J232=2040)),28/29,1),INDEX([7]Delta!$F$1:$EE$65554,$L$14,$I244))</f>
        <v>6120</v>
      </c>
      <c r="G244" s="277">
        <f t="shared" si="45"/>
        <v>60.499796919555507</v>
      </c>
      <c r="I244" s="94">
        <f t="shared" si="57"/>
        <v>121</v>
      </c>
      <c r="J244" s="90">
        <f t="shared" si="50"/>
        <v>2037</v>
      </c>
      <c r="K244" s="95">
        <f t="shared" si="56"/>
        <v>50131</v>
      </c>
      <c r="M244" s="57">
        <v>2.1999999999999999E-2</v>
      </c>
      <c r="T244" s="272"/>
    </row>
    <row r="245" spans="2:20" outlineLevel="1">
      <c r="B245" s="293">
        <f t="shared" si="47"/>
        <v>50161</v>
      </c>
      <c r="C245" s="275">
        <f t="shared" si="55"/>
        <v>257199.74595176862</v>
      </c>
      <c r="D245" s="276">
        <f>IF(ISNUMBER($F245)*SUM(F245:F256)&lt;&gt;0,VLOOKUP($J245,'Table 1'!$B$13:$C$33,2,FALSE)/12*1000*Study_MW,0)</f>
        <v>139016.66666666666</v>
      </c>
      <c r="E245" s="276">
        <f t="shared" si="48"/>
        <v>396216.41261843528</v>
      </c>
      <c r="F245" s="275">
        <f>IF(J245&gt;2036,F233*IF(AND(MONTH(B245)=2,OR(J233=2036,J233=2040)),28/29,1),INDEX([7]Delta!$F$1:$EE$65554,$L$14,$I245))</f>
        <v>6324</v>
      </c>
      <c r="G245" s="277">
        <f t="shared" si="45"/>
        <v>62.652816669581796</v>
      </c>
      <c r="I245" s="94">
        <f t="shared" si="57"/>
        <v>122</v>
      </c>
      <c r="J245" s="90">
        <f t="shared" si="50"/>
        <v>2037</v>
      </c>
      <c r="K245" s="95">
        <f t="shared" si="56"/>
        <v>50161</v>
      </c>
      <c r="M245" s="57">
        <v>2.1999999999999999E-2</v>
      </c>
      <c r="T245" s="272"/>
    </row>
    <row r="246" spans="2:20" outlineLevel="1">
      <c r="B246" s="293">
        <f t="shared" si="47"/>
        <v>50192</v>
      </c>
      <c r="C246" s="275">
        <f t="shared" si="55"/>
        <v>253379.32315190556</v>
      </c>
      <c r="D246" s="276">
        <f>IF(ISNUMBER($F246)*SUM(F246:F257)&lt;&gt;0,VLOOKUP($J246,'Table 1'!$B$13:$C$33,2,FALSE)/12*1000*Study_MW,0)</f>
        <v>139016.66666666666</v>
      </c>
      <c r="E246" s="276">
        <f t="shared" si="48"/>
        <v>392395.98981857218</v>
      </c>
      <c r="F246" s="275">
        <f>IF(J246&gt;2036,F234*IF(AND(MONTH(B246)=2,OR(J234=2036,J234=2040)),28/29,1),INDEX([7]Delta!$F$1:$EE$65554,$L$14,$I246))</f>
        <v>6120</v>
      </c>
      <c r="G246" s="277">
        <f t="shared" si="45"/>
        <v>64.116991800420294</v>
      </c>
      <c r="I246" s="94">
        <f t="shared" si="57"/>
        <v>123</v>
      </c>
      <c r="J246" s="90">
        <f t="shared" si="50"/>
        <v>2037</v>
      </c>
      <c r="K246" s="95">
        <f t="shared" si="56"/>
        <v>50192</v>
      </c>
      <c r="M246" s="57">
        <v>2.1999999999999999E-2</v>
      </c>
      <c r="T246" s="272"/>
    </row>
    <row r="247" spans="2:20" outlineLevel="1">
      <c r="B247" s="293">
        <f t="shared" si="47"/>
        <v>50222</v>
      </c>
      <c r="C247" s="275">
        <f t="shared" si="55"/>
        <v>373592.58813020418</v>
      </c>
      <c r="D247" s="276">
        <f>IF(ISNUMBER($F247)*SUM(F247:F258)&lt;&gt;0,VLOOKUP($J247,'Table 1'!$B$13:$C$33,2,FALSE)/12*1000*Study_MW,0)</f>
        <v>139016.66666666666</v>
      </c>
      <c r="E247" s="276">
        <f t="shared" si="48"/>
        <v>512609.25479687087</v>
      </c>
      <c r="F247" s="275">
        <f>IF(J247&gt;2036,F235*IF(AND(MONTH(B247)=2,OR(J235=2036,J235=2040)),28/29,1),INDEX([7]Delta!$F$1:$EE$65554,$L$14,$I247))</f>
        <v>6324</v>
      </c>
      <c r="G247" s="277">
        <f t="shared" si="45"/>
        <v>81.057756925501408</v>
      </c>
      <c r="I247" s="94">
        <f t="shared" si="57"/>
        <v>124</v>
      </c>
      <c r="J247" s="90">
        <f t="shared" si="50"/>
        <v>2037</v>
      </c>
      <c r="K247" s="95">
        <f t="shared" si="56"/>
        <v>50222</v>
      </c>
      <c r="M247" s="57">
        <v>2.1999999999999999E-2</v>
      </c>
      <c r="T247" s="272"/>
    </row>
    <row r="248" spans="2:20" outlineLevel="1">
      <c r="B248" s="293">
        <f t="shared" si="47"/>
        <v>50253</v>
      </c>
      <c r="C248" s="275">
        <f t="shared" si="55"/>
        <v>437075.43070173828</v>
      </c>
      <c r="D248" s="276">
        <f>IF(ISNUMBER($F248)*SUM(F248:F259)&lt;&gt;0,VLOOKUP($J248,'Table 1'!$B$13:$C$33,2,FALSE)/12*1000*Study_MW,0)</f>
        <v>139016.66666666666</v>
      </c>
      <c r="E248" s="276">
        <f t="shared" si="48"/>
        <v>576092.09736840497</v>
      </c>
      <c r="F248" s="275">
        <f>IF(J248&gt;2036,F236*IF(AND(MONTH(B248)=2,OR(J236=2036,J236=2040)),28/29,1),INDEX([7]Delta!$F$1:$EE$65554,$L$14,$I248))</f>
        <v>6324</v>
      </c>
      <c r="G248" s="277">
        <f t="shared" si="45"/>
        <v>91.09615707912792</v>
      </c>
      <c r="I248" s="94">
        <f t="shared" si="57"/>
        <v>125</v>
      </c>
      <c r="J248" s="90">
        <f t="shared" si="50"/>
        <v>2037</v>
      </c>
      <c r="K248" s="95">
        <f t="shared" si="56"/>
        <v>50253</v>
      </c>
      <c r="M248" s="57">
        <v>2.1999999999999999E-2</v>
      </c>
      <c r="T248" s="272"/>
    </row>
    <row r="249" spans="2:20" outlineLevel="1">
      <c r="B249" s="293">
        <f t="shared" si="47"/>
        <v>50284</v>
      </c>
      <c r="C249" s="275">
        <f t="shared" si="55"/>
        <v>342372.42918730987</v>
      </c>
      <c r="D249" s="276">
        <f>IF(ISNUMBER($F249)*SUM(F249:F260)&lt;&gt;0,VLOOKUP($J249,'Table 1'!$B$13:$C$33,2,FALSE)/12*1000*Study_MW,0)</f>
        <v>139016.66666666666</v>
      </c>
      <c r="E249" s="276">
        <f t="shared" si="48"/>
        <v>481389.09585397656</v>
      </c>
      <c r="F249" s="275">
        <f>IF(J249&gt;2036,F237*IF(AND(MONTH(B249)=2,OR(J237=2036,J237=2040)),28/29,1),INDEX([7]Delta!$F$1:$EE$65554,$L$14,$I249))</f>
        <v>6120</v>
      </c>
      <c r="G249" s="277">
        <f t="shared" si="45"/>
        <v>78.658348995747801</v>
      </c>
      <c r="I249" s="94">
        <f t="shared" si="57"/>
        <v>126</v>
      </c>
      <c r="J249" s="90">
        <f t="shared" si="50"/>
        <v>2037</v>
      </c>
      <c r="K249" s="95">
        <f t="shared" si="56"/>
        <v>50284</v>
      </c>
      <c r="M249" s="57">
        <v>2.1999999999999999E-2</v>
      </c>
      <c r="T249" s="272"/>
    </row>
    <row r="250" spans="2:20" outlineLevel="1">
      <c r="B250" s="293">
        <f t="shared" si="47"/>
        <v>50314</v>
      </c>
      <c r="C250" s="275">
        <f t="shared" si="55"/>
        <v>302386.30753476196</v>
      </c>
      <c r="D250" s="276">
        <f>IF(ISNUMBER($F250)*SUM(F250:F261)&lt;&gt;0,VLOOKUP($J250,'Table 1'!$B$13:$C$33,2,FALSE)/12*1000*Study_MW,0)</f>
        <v>139016.66666666666</v>
      </c>
      <c r="E250" s="276">
        <f t="shared" si="48"/>
        <v>441402.97420142859</v>
      </c>
      <c r="F250" s="275">
        <f>IF(J250&gt;2036,F238*IF(AND(MONTH(B250)=2,OR(J238=2036,J238=2040)),28/29,1),INDEX([7]Delta!$F$1:$EE$65554,$L$14,$I250))</f>
        <v>6324</v>
      </c>
      <c r="G250" s="277">
        <f t="shared" si="45"/>
        <v>69.798066761769221</v>
      </c>
      <c r="I250" s="94">
        <f t="shared" si="57"/>
        <v>127</v>
      </c>
      <c r="J250" s="90">
        <f t="shared" si="50"/>
        <v>2037</v>
      </c>
      <c r="K250" s="95">
        <f t="shared" si="56"/>
        <v>50314</v>
      </c>
      <c r="M250" s="57">
        <v>2.1999999999999999E-2</v>
      </c>
      <c r="T250" s="272"/>
    </row>
    <row r="251" spans="2:20" outlineLevel="1">
      <c r="B251" s="293">
        <f t="shared" si="47"/>
        <v>50345</v>
      </c>
      <c r="C251" s="275">
        <f t="shared" si="55"/>
        <v>264440.3536044202</v>
      </c>
      <c r="D251" s="276">
        <f>IF(ISNUMBER($F251)*SUM(F251:F262)&lt;&gt;0,VLOOKUP($J251,'Table 1'!$B$13:$C$33,2,FALSE)/12*1000*Study_MW,0)</f>
        <v>139016.66666666666</v>
      </c>
      <c r="E251" s="276">
        <f t="shared" si="48"/>
        <v>403457.02027108683</v>
      </c>
      <c r="F251" s="275">
        <f>IF(J251&gt;2036,F239*IF(AND(MONTH(B251)=2,OR(J239=2036,J239=2040)),28/29,1),INDEX([7]Delta!$F$1:$EE$65554,$L$14,$I251))</f>
        <v>6120</v>
      </c>
      <c r="G251" s="277">
        <f t="shared" si="45"/>
        <v>65.924349717497847</v>
      </c>
      <c r="I251" s="94">
        <f t="shared" si="57"/>
        <v>128</v>
      </c>
      <c r="J251" s="90">
        <f t="shared" si="50"/>
        <v>2037</v>
      </c>
      <c r="K251" s="95">
        <f t="shared" si="56"/>
        <v>50345</v>
      </c>
      <c r="M251" s="57">
        <v>2.1999999999999999E-2</v>
      </c>
      <c r="O251" s="272"/>
      <c r="P251" s="272"/>
      <c r="T251" s="272"/>
    </row>
    <row r="252" spans="2:20" outlineLevel="1" collapsed="1">
      <c r="B252" s="294">
        <f t="shared" si="47"/>
        <v>50375</v>
      </c>
      <c r="C252" s="278">
        <f t="shared" si="55"/>
        <v>302531.29082532064</v>
      </c>
      <c r="D252" s="279">
        <f>IF(ISNUMBER($F252)*SUM(F252:F263)&lt;&gt;0,VLOOKUP($J252,'Table 1'!$B$13:$C$33,2,FALSE)/12*1000*Study_MW,0)</f>
        <v>139016.66666666666</v>
      </c>
      <c r="E252" s="279">
        <f t="shared" si="48"/>
        <v>441547.95749198727</v>
      </c>
      <c r="F252" s="278">
        <f>IF(J252&gt;2036,F240*IF(AND(MONTH(B252)=2,OR(J240=2036,J240=2040)),28/29,1),INDEX([7]Delta!$F$1:$EE$65554,$L$14,$I252))</f>
        <v>6324</v>
      </c>
      <c r="G252" s="280">
        <f t="shared" si="45"/>
        <v>69.82099264579179</v>
      </c>
      <c r="I252" s="81">
        <f t="shared" si="57"/>
        <v>129</v>
      </c>
      <c r="J252" s="90">
        <f t="shared" si="50"/>
        <v>2037</v>
      </c>
      <c r="K252" s="99">
        <f t="shared" si="56"/>
        <v>50375</v>
      </c>
      <c r="M252" s="57">
        <v>2.1999999999999999E-2</v>
      </c>
      <c r="O252" s="272"/>
      <c r="P252" s="272"/>
      <c r="T252" s="272"/>
    </row>
    <row r="253" spans="2:20" outlineLevel="1">
      <c r="B253" s="292">
        <f t="shared" si="47"/>
        <v>50406</v>
      </c>
      <c r="C253" s="281">
        <f t="shared" ref="C253:C264" si="58">(C241*(1+M253))*IF(AND(MONTH(K253)=2,OR(J241=2036,J241=2040)),28/29,1)</f>
        <v>288167.20707485633</v>
      </c>
      <c r="D253" s="282">
        <f>IF(ISNUMBER($F253)*SUM(F253:F264)&lt;&gt;0,VLOOKUP($J253,'Table 1'!$B$13:$C$33,2,FALSE)/12*1000*Study_MW,0)</f>
        <v>142083.33333333334</v>
      </c>
      <c r="E253" s="282">
        <f t="shared" ref="E253:E264" si="59">C253+D253</f>
        <v>430250.54040818964</v>
      </c>
      <c r="F253" s="281">
        <f>IF(J253&gt;2036,F241*IF(AND(MONTH(B253)=2,OR(J241=2036,J241=2040)),28/29,1),INDEX([7]Delta!$F$1:$EE$65554,$L$14,$I253))</f>
        <v>6324</v>
      </c>
      <c r="G253" s="283">
        <f t="shared" ref="G253:G264" si="60">IFERROR(E253/$F253,0)</f>
        <v>68.034557306797851</v>
      </c>
      <c r="I253" s="77">
        <f>I133</f>
        <v>1</v>
      </c>
      <c r="J253" s="90">
        <f t="shared" ref="J253:J264" si="61">YEAR(B253)</f>
        <v>2038</v>
      </c>
      <c r="K253" s="91">
        <f t="shared" ref="K253:K264" si="62">IF(ISNUMBER(F253),IF(F253&lt;&gt;0,B253,""),"")</f>
        <v>50406</v>
      </c>
      <c r="M253" s="57">
        <v>2.1999999999999999E-2</v>
      </c>
      <c r="O253" s="272"/>
      <c r="P253" s="272"/>
      <c r="T253" s="272"/>
    </row>
    <row r="254" spans="2:20" outlineLevel="1">
      <c r="B254" s="293">
        <f t="shared" si="47"/>
        <v>50437</v>
      </c>
      <c r="C254" s="275">
        <f t="shared" si="58"/>
        <v>237018.61502432107</v>
      </c>
      <c r="D254" s="276">
        <f>IF(ISNUMBER($F254)*SUM(F254:F265)&lt;&gt;0,VLOOKUP($J254,'Table 1'!$B$13:$C$33,2,FALSE)/12*1000*Study_MW,0)</f>
        <v>142083.33333333334</v>
      </c>
      <c r="E254" s="276">
        <f t="shared" si="59"/>
        <v>379101.94835765439</v>
      </c>
      <c r="F254" s="275">
        <f>IF(J254&gt;2036,F242*IF(AND(MONTH(B254)=2,OR(J242=2036,J242=2040)),28/29,1),INDEX([7]Delta!$F$1:$EE$65554,$L$14,$I254))</f>
        <v>5712</v>
      </c>
      <c r="G254" s="277">
        <f t="shared" si="60"/>
        <v>66.369388718076749</v>
      </c>
      <c r="I254" s="94">
        <f t="shared" si="57"/>
        <v>2</v>
      </c>
      <c r="J254" s="90">
        <f t="shared" si="61"/>
        <v>2038</v>
      </c>
      <c r="K254" s="95">
        <f t="shared" si="62"/>
        <v>50437</v>
      </c>
      <c r="M254" s="57">
        <v>2.1999999999999999E-2</v>
      </c>
      <c r="O254" s="272"/>
      <c r="P254" s="272"/>
      <c r="T254" s="272"/>
    </row>
    <row r="255" spans="2:20" outlineLevel="1">
      <c r="B255" s="293">
        <f t="shared" si="47"/>
        <v>50465</v>
      </c>
      <c r="C255" s="275">
        <f t="shared" si="58"/>
        <v>347032.16244939744</v>
      </c>
      <c r="D255" s="276">
        <f>IF(ISNUMBER($F255)*SUM(F255:F266)&lt;&gt;0,VLOOKUP($J255,'Table 1'!$B$13:$C$33,2,FALSE)/12*1000*Study_MW,0)</f>
        <v>142083.33333333334</v>
      </c>
      <c r="E255" s="276">
        <f t="shared" si="59"/>
        <v>489115.49578273075</v>
      </c>
      <c r="F255" s="275">
        <f>IF(J255&gt;2036,F243*IF(AND(MONTH(B255)=2,OR(J243=2036,J243=2040)),28/29,1),INDEX([7]Delta!$F$1:$EE$65554,$L$14,$I255))</f>
        <v>6324</v>
      </c>
      <c r="G255" s="277">
        <f t="shared" si="60"/>
        <v>77.342741268616507</v>
      </c>
      <c r="I255" s="94">
        <f t="shared" si="57"/>
        <v>3</v>
      </c>
      <c r="J255" s="90">
        <f t="shared" si="61"/>
        <v>2038</v>
      </c>
      <c r="K255" s="95">
        <f t="shared" si="62"/>
        <v>50465</v>
      </c>
      <c r="M255" s="57">
        <v>2.1999999999999999E-2</v>
      </c>
      <c r="O255" s="272"/>
      <c r="P255" s="272"/>
      <c r="T255" s="272"/>
    </row>
    <row r="256" spans="2:20" outlineLevel="1">
      <c r="B256" s="293">
        <f t="shared" si="47"/>
        <v>50496</v>
      </c>
      <c r="C256" s="275">
        <f t="shared" si="58"/>
        <v>236329.41647159535</v>
      </c>
      <c r="D256" s="276">
        <f>IF(ISNUMBER($F256)*SUM(F256:F267)&lt;&gt;0,VLOOKUP($J256,'Table 1'!$B$13:$C$33,2,FALSE)/12*1000*Study_MW,0)</f>
        <v>142083.33333333334</v>
      </c>
      <c r="E256" s="276">
        <f t="shared" si="59"/>
        <v>378412.74980492867</v>
      </c>
      <c r="F256" s="275">
        <f>IF(J256&gt;2036,F244*IF(AND(MONTH(B256)=2,OR(J244=2036,J244=2040)),28/29,1),INDEX([7]Delta!$F$1:$EE$65554,$L$14,$I256))</f>
        <v>6120</v>
      </c>
      <c r="G256" s="277">
        <f t="shared" si="60"/>
        <v>61.832148660936056</v>
      </c>
      <c r="I256" s="94">
        <f t="shared" si="57"/>
        <v>4</v>
      </c>
      <c r="J256" s="90">
        <f t="shared" si="61"/>
        <v>2038</v>
      </c>
      <c r="K256" s="95">
        <f t="shared" si="62"/>
        <v>50496</v>
      </c>
      <c r="M256" s="57">
        <v>2.1999999999999999E-2</v>
      </c>
      <c r="O256" s="272"/>
      <c r="P256" s="272"/>
      <c r="T256" s="272"/>
    </row>
    <row r="257" spans="2:20" outlineLevel="1">
      <c r="B257" s="293">
        <f t="shared" si="47"/>
        <v>50526</v>
      </c>
      <c r="C257" s="275">
        <f t="shared" si="58"/>
        <v>262858.14036270755</v>
      </c>
      <c r="D257" s="276">
        <f>IF(ISNUMBER($F257)*SUM(F257:F268)&lt;&gt;0,VLOOKUP($J257,'Table 1'!$B$13:$C$33,2,FALSE)/12*1000*Study_MW,0)</f>
        <v>142083.33333333334</v>
      </c>
      <c r="E257" s="276">
        <f t="shared" si="59"/>
        <v>404941.47369604092</v>
      </c>
      <c r="F257" s="275">
        <f>IF(J257&gt;2036,F245*IF(AND(MONTH(B257)=2,OR(J245=2036,J245=2040)),28/29,1),INDEX([7]Delta!$F$1:$EE$65554,$L$14,$I257))</f>
        <v>6324</v>
      </c>
      <c r="G257" s="277">
        <f t="shared" si="60"/>
        <v>64.03249109678066</v>
      </c>
      <c r="I257" s="94">
        <f t="shared" si="57"/>
        <v>5</v>
      </c>
      <c r="J257" s="90">
        <f t="shared" si="61"/>
        <v>2038</v>
      </c>
      <c r="K257" s="95">
        <f t="shared" si="62"/>
        <v>50526</v>
      </c>
      <c r="M257" s="57">
        <v>2.1999999999999999E-2</v>
      </c>
      <c r="O257" s="272"/>
      <c r="P257" s="272"/>
      <c r="T257" s="272"/>
    </row>
    <row r="258" spans="2:20" outlineLevel="1">
      <c r="B258" s="293">
        <f t="shared" si="47"/>
        <v>50557</v>
      </c>
      <c r="C258" s="275">
        <f t="shared" si="58"/>
        <v>258953.66826124748</v>
      </c>
      <c r="D258" s="276">
        <f>IF(ISNUMBER($F258)*SUM(F258:F269)&lt;&gt;0,VLOOKUP($J258,'Table 1'!$B$13:$C$33,2,FALSE)/12*1000*Study_MW,0)</f>
        <v>142083.33333333334</v>
      </c>
      <c r="E258" s="276">
        <f t="shared" si="59"/>
        <v>401037.00159458083</v>
      </c>
      <c r="F258" s="275">
        <f>IF(J258&gt;2036,F246*IF(AND(MONTH(B258)=2,OR(J246=2036,J246=2040)),28/29,1),INDEX([7]Delta!$F$1:$EE$65554,$L$14,$I258))</f>
        <v>6120</v>
      </c>
      <c r="G258" s="277">
        <f t="shared" si="60"/>
        <v>65.528921829179879</v>
      </c>
      <c r="I258" s="94">
        <f t="shared" si="57"/>
        <v>6</v>
      </c>
      <c r="J258" s="90">
        <f t="shared" si="61"/>
        <v>2038</v>
      </c>
      <c r="K258" s="95">
        <f t="shared" si="62"/>
        <v>50557</v>
      </c>
      <c r="M258" s="57">
        <v>2.1999999999999999E-2</v>
      </c>
      <c r="O258" s="272"/>
      <c r="P258" s="272"/>
      <c r="T258" s="272"/>
    </row>
    <row r="259" spans="2:20" outlineLevel="1">
      <c r="B259" s="293">
        <f t="shared" si="47"/>
        <v>50587</v>
      </c>
      <c r="C259" s="275">
        <f t="shared" si="58"/>
        <v>381811.62506906869</v>
      </c>
      <c r="D259" s="276">
        <f>IF(ISNUMBER($F259)*SUM(F259:F270)&lt;&gt;0,VLOOKUP($J259,'Table 1'!$B$13:$C$33,2,FALSE)/12*1000*Study_MW,0)</f>
        <v>142083.33333333334</v>
      </c>
      <c r="E259" s="276">
        <f t="shared" si="59"/>
        <v>523894.958402402</v>
      </c>
      <c r="F259" s="275">
        <f>IF(J259&gt;2036,F247*IF(AND(MONTH(B259)=2,OR(J247=2036,J247=2040)),28/29,1),INDEX([7]Delta!$F$1:$EE$65554,$L$14,$I259))</f>
        <v>6324</v>
      </c>
      <c r="G259" s="277">
        <f t="shared" si="60"/>
        <v>82.842340038330491</v>
      </c>
      <c r="I259" s="94">
        <f t="shared" si="57"/>
        <v>7</v>
      </c>
      <c r="J259" s="90">
        <f t="shared" si="61"/>
        <v>2038</v>
      </c>
      <c r="K259" s="95">
        <f t="shared" si="62"/>
        <v>50587</v>
      </c>
      <c r="M259" s="57">
        <v>2.1999999999999999E-2</v>
      </c>
      <c r="O259" s="272"/>
      <c r="P259" s="272"/>
    </row>
    <row r="260" spans="2:20" outlineLevel="1">
      <c r="B260" s="293">
        <f t="shared" si="47"/>
        <v>50618</v>
      </c>
      <c r="C260" s="275">
        <f t="shared" si="58"/>
        <v>446691.09017717652</v>
      </c>
      <c r="D260" s="276">
        <f>IF(ISNUMBER($F260)*SUM(F260:F271)&lt;&gt;0,VLOOKUP($J260,'Table 1'!$B$13:$C$33,2,FALSE)/12*1000*Study_MW,0)</f>
        <v>142083.33333333334</v>
      </c>
      <c r="E260" s="276">
        <f t="shared" si="59"/>
        <v>588774.42351050989</v>
      </c>
      <c r="F260" s="275">
        <f>IF(J260&gt;2036,F248*IF(AND(MONTH(B260)=2,OR(J248=2036,J248=2040)),28/29,1),INDEX([7]Delta!$F$1:$EE$65554,$L$14,$I260))</f>
        <v>6324</v>
      </c>
      <c r="G260" s="277">
        <f t="shared" si="60"/>
        <v>93.101584995336793</v>
      </c>
      <c r="I260" s="94">
        <f t="shared" si="57"/>
        <v>8</v>
      </c>
      <c r="J260" s="90">
        <f t="shared" si="61"/>
        <v>2038</v>
      </c>
      <c r="K260" s="95">
        <f t="shared" si="62"/>
        <v>50618</v>
      </c>
      <c r="M260" s="57">
        <v>2.1999999999999999E-2</v>
      </c>
      <c r="O260" s="272"/>
      <c r="P260" s="272"/>
    </row>
    <row r="261" spans="2:20" outlineLevel="1">
      <c r="B261" s="293">
        <f t="shared" si="47"/>
        <v>50649</v>
      </c>
      <c r="C261" s="275">
        <f t="shared" si="58"/>
        <v>349904.62262943067</v>
      </c>
      <c r="D261" s="276">
        <f>IF(ISNUMBER($F261)*SUM(F261:F272)&lt;&gt;0,VLOOKUP($J261,'Table 1'!$B$13:$C$33,2,FALSE)/12*1000*Study_MW,0)</f>
        <v>142083.33333333334</v>
      </c>
      <c r="E261" s="276">
        <f t="shared" si="59"/>
        <v>491987.95596276398</v>
      </c>
      <c r="F261" s="275">
        <f>IF(J261&gt;2036,F249*IF(AND(MONTH(B261)=2,OR(J249=2036,J249=2040)),28/29,1),INDEX([7]Delta!$F$1:$EE$65554,$L$14,$I261))</f>
        <v>6120</v>
      </c>
      <c r="G261" s="277">
        <f t="shared" si="60"/>
        <v>80.390188882804566</v>
      </c>
      <c r="I261" s="94">
        <f t="shared" si="57"/>
        <v>9</v>
      </c>
      <c r="J261" s="90">
        <f t="shared" si="61"/>
        <v>2038</v>
      </c>
      <c r="K261" s="95">
        <f t="shared" si="62"/>
        <v>50649</v>
      </c>
      <c r="M261" s="57">
        <v>2.1999999999999999E-2</v>
      </c>
      <c r="O261" s="272"/>
      <c r="P261" s="272"/>
    </row>
    <row r="262" spans="2:20" outlineLevel="1">
      <c r="B262" s="293">
        <f t="shared" si="47"/>
        <v>50679</v>
      </c>
      <c r="C262" s="275">
        <f t="shared" si="58"/>
        <v>309038.80630052672</v>
      </c>
      <c r="D262" s="276">
        <f>IF(ISNUMBER($F262)*SUM(F262:F273)&lt;&gt;0,VLOOKUP($J262,'Table 1'!$B$13:$C$33,2,FALSE)/12*1000*Study_MW,0)</f>
        <v>142083.33333333334</v>
      </c>
      <c r="E262" s="276">
        <f t="shared" si="59"/>
        <v>451122.13963386009</v>
      </c>
      <c r="F262" s="275">
        <f>IF(J262&gt;2036,F250*IF(AND(MONTH(B262)=2,OR(J250=2036,J250=2040)),28/29,1),INDEX([7]Delta!$F$1:$EE$65554,$L$14,$I262))</f>
        <v>6324</v>
      </c>
      <c r="G262" s="277">
        <f t="shared" si="60"/>
        <v>71.334936690996216</v>
      </c>
      <c r="I262" s="94">
        <f t="shared" si="57"/>
        <v>10</v>
      </c>
      <c r="J262" s="90">
        <f t="shared" si="61"/>
        <v>2038</v>
      </c>
      <c r="K262" s="95">
        <f t="shared" si="62"/>
        <v>50679</v>
      </c>
      <c r="M262" s="57">
        <v>2.1999999999999999E-2</v>
      </c>
    </row>
    <row r="263" spans="2:20" outlineLevel="1">
      <c r="B263" s="293">
        <f t="shared" si="47"/>
        <v>50710</v>
      </c>
      <c r="C263" s="275">
        <f t="shared" si="58"/>
        <v>270258.04138371744</v>
      </c>
      <c r="D263" s="276">
        <f>IF(ISNUMBER($F263)*SUM(F263:F274)&lt;&gt;0,VLOOKUP($J263,'Table 1'!$B$13:$C$33,2,FALSE)/12*1000*Study_MW,0)</f>
        <v>142083.33333333334</v>
      </c>
      <c r="E263" s="276">
        <f t="shared" si="59"/>
        <v>412341.37471705081</v>
      </c>
      <c r="F263" s="275">
        <f>IF(J263&gt;2036,F251*IF(AND(MONTH(B263)=2,OR(J251=2036,J251=2040)),28/29,1),INDEX([7]Delta!$F$1:$EE$65554,$L$14,$I263))</f>
        <v>6120</v>
      </c>
      <c r="G263" s="277">
        <f t="shared" si="60"/>
        <v>67.376041620433142</v>
      </c>
      <c r="I263" s="94">
        <f t="shared" si="57"/>
        <v>11</v>
      </c>
      <c r="J263" s="90">
        <f t="shared" si="61"/>
        <v>2038</v>
      </c>
      <c r="K263" s="95">
        <f t="shared" si="62"/>
        <v>50710</v>
      </c>
      <c r="M263" s="57">
        <v>2.1999999999999999E-2</v>
      </c>
    </row>
    <row r="264" spans="2:20" outlineLevel="1">
      <c r="B264" s="294">
        <f t="shared" si="47"/>
        <v>50740</v>
      </c>
      <c r="C264" s="278">
        <f t="shared" si="58"/>
        <v>309186.97922347771</v>
      </c>
      <c r="D264" s="279">
        <f>IF(ISNUMBER($F264)*SUM(F264:F275)&lt;&gt;0,VLOOKUP($J264,'Table 1'!$B$13:$C$33,2,FALSE)/12*1000*Study_MW,0)</f>
        <v>142083.33333333334</v>
      </c>
      <c r="E264" s="279">
        <f t="shared" si="59"/>
        <v>451270.31255681103</v>
      </c>
      <c r="F264" s="278">
        <f>IF(J264&gt;2036,F252*IF(AND(MONTH(B264)=2,OR(J252=2036,J252=2040)),28/29,1),INDEX([7]Delta!$F$1:$EE$65554,$L$14,$I264))</f>
        <v>6324</v>
      </c>
      <c r="G264" s="280">
        <f t="shared" si="60"/>
        <v>71.358366944467278</v>
      </c>
      <c r="I264" s="81">
        <f t="shared" si="57"/>
        <v>12</v>
      </c>
      <c r="J264" s="90">
        <f t="shared" si="61"/>
        <v>2038</v>
      </c>
      <c r="K264" s="99">
        <f t="shared" si="62"/>
        <v>50740</v>
      </c>
      <c r="M264" s="57">
        <v>2.1999999999999999E-2</v>
      </c>
    </row>
    <row r="265" spans="2:20">
      <c r="B265" s="100"/>
      <c r="K265" s="90"/>
    </row>
    <row r="266" spans="2:20" hidden="1">
      <c r="B266" s="73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77"/>
  <sheetViews>
    <sheetView view="pageBreakPreview" zoomScale="80" zoomScaleNormal="100" zoomScaleSheetLayoutView="80" workbookViewId="0">
      <selection activeCell="B36" sqref="B36:C36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3.83203125" style="188" customWidth="1"/>
    <col min="9" max="10" width="12.5" style="188" customWidth="1"/>
    <col min="11" max="11" width="11.6640625" style="188" customWidth="1"/>
    <col min="12" max="12" width="9.33203125" style="188"/>
    <col min="13" max="13" width="6.1640625" style="188" customWidth="1"/>
    <col min="14" max="14" width="7.83203125" style="243" customWidth="1"/>
    <col min="15" max="16384" width="9.33203125" style="188"/>
  </cols>
  <sheetData>
    <row r="1" spans="2:16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6" ht="15.75">
      <c r="B2" s="186" t="s">
        <v>163</v>
      </c>
      <c r="C2" s="187"/>
      <c r="D2" s="187"/>
      <c r="E2" s="187"/>
      <c r="F2" s="187"/>
      <c r="G2" s="187"/>
      <c r="H2" s="187"/>
      <c r="I2" s="187"/>
      <c r="J2" s="187"/>
    </row>
    <row r="3" spans="2:16" ht="15.75">
      <c r="B3" s="186"/>
      <c r="C3" s="187"/>
      <c r="D3" s="187"/>
      <c r="E3" s="187"/>
      <c r="F3" s="187"/>
      <c r="G3" s="187"/>
      <c r="H3" s="187"/>
      <c r="I3" s="187"/>
      <c r="J3" s="187"/>
    </row>
    <row r="4" spans="2:16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6" ht="51.75" customHeight="1">
      <c r="B5" s="191" t="s">
        <v>0</v>
      </c>
      <c r="C5" s="192" t="s">
        <v>172</v>
      </c>
      <c r="D5" s="192" t="s">
        <v>164</v>
      </c>
      <c r="E5" s="19" t="s">
        <v>73</v>
      </c>
      <c r="H5" s="243"/>
      <c r="N5" s="188"/>
    </row>
    <row r="6" spans="2:16" ht="24" customHeight="1">
      <c r="B6" s="193"/>
      <c r="C6" s="195" t="s">
        <v>9</v>
      </c>
      <c r="D6" s="194" t="s">
        <v>165</v>
      </c>
      <c r="E6" s="23" t="s">
        <v>9</v>
      </c>
      <c r="H6" s="243"/>
      <c r="N6" s="188"/>
    </row>
    <row r="7" spans="2:16">
      <c r="C7" s="196" t="s">
        <v>2</v>
      </c>
      <c r="D7" s="196" t="s">
        <v>4</v>
      </c>
      <c r="E7" s="196" t="s">
        <v>29</v>
      </c>
      <c r="H7" s="243"/>
      <c r="N7" s="188"/>
    </row>
    <row r="8" spans="2:16" ht="6" customHeight="1">
      <c r="H8" s="243"/>
      <c r="N8" s="188"/>
    </row>
    <row r="9" spans="2:16" ht="15.75">
      <c r="B9" s="60" t="str">
        <f>B2</f>
        <v>2017 IRP Aeolus-Bridger/Anticline Transmission</v>
      </c>
      <c r="D9" s="190"/>
      <c r="E9" s="190"/>
      <c r="N9" s="188"/>
    </row>
    <row r="10" spans="2:16">
      <c r="B10" s="210">
        <v>2020</v>
      </c>
      <c r="C10" s="199">
        <f>ROUND(C11/(1+$D44),2)</f>
        <v>47.36</v>
      </c>
      <c r="D10" s="210">
        <v>2</v>
      </c>
      <c r="E10" s="201">
        <f t="shared" ref="E10:E32" si="0">SUM(C10:C10)*D10/12</f>
        <v>7.8933333333333335</v>
      </c>
      <c r="F10" s="190"/>
      <c r="G10" s="230"/>
      <c r="M10" s="244"/>
      <c r="N10" s="207"/>
      <c r="O10" s="208"/>
      <c r="P10" s="209"/>
    </row>
    <row r="11" spans="2:16">
      <c r="B11" s="210">
        <f t="shared" ref="B11:B32" si="1">B10+1</f>
        <v>2021</v>
      </c>
      <c r="C11" s="199">
        <f>D36</f>
        <v>48.5910167356733</v>
      </c>
      <c r="D11" s="210">
        <v>12</v>
      </c>
      <c r="E11" s="201">
        <f t="shared" si="0"/>
        <v>48.5910167356733</v>
      </c>
      <c r="F11" s="190"/>
      <c r="G11" s="230"/>
      <c r="M11" s="244"/>
      <c r="N11" s="284"/>
      <c r="O11" s="284"/>
      <c r="P11" s="209"/>
    </row>
    <row r="12" spans="2:16">
      <c r="B12" s="210">
        <f t="shared" si="1"/>
        <v>2022</v>
      </c>
      <c r="C12" s="199">
        <f>ROUND(C11*(1+$D46),2)</f>
        <v>49.71</v>
      </c>
      <c r="D12" s="210">
        <v>12</v>
      </c>
      <c r="E12" s="201">
        <f t="shared" si="0"/>
        <v>49.71</v>
      </c>
      <c r="F12" s="190"/>
      <c r="H12" s="244"/>
      <c r="J12" s="285"/>
      <c r="N12" s="188"/>
    </row>
    <row r="13" spans="2:16">
      <c r="B13" s="210">
        <f t="shared" si="1"/>
        <v>2023</v>
      </c>
      <c r="C13" s="199">
        <f>ROUND(C12*(1+$D47),2)</f>
        <v>50.85</v>
      </c>
      <c r="D13" s="210">
        <v>12</v>
      </c>
      <c r="E13" s="201">
        <f t="shared" si="0"/>
        <v>50.85</v>
      </c>
      <c r="F13" s="190"/>
      <c r="H13" s="244"/>
      <c r="I13" s="207"/>
      <c r="J13" s="285"/>
      <c r="N13" s="188"/>
    </row>
    <row r="14" spans="2:16">
      <c r="B14" s="210">
        <f t="shared" si="1"/>
        <v>2024</v>
      </c>
      <c r="C14" s="199">
        <f>ROUND(C13*(1+$D48),2)</f>
        <v>52.02</v>
      </c>
      <c r="D14" s="210">
        <v>12</v>
      </c>
      <c r="E14" s="201">
        <f t="shared" si="0"/>
        <v>52.02</v>
      </c>
      <c r="F14" s="190"/>
      <c r="H14" s="244"/>
      <c r="K14" s="286"/>
      <c r="N14" s="188"/>
    </row>
    <row r="15" spans="2:16">
      <c r="B15" s="210">
        <f t="shared" si="1"/>
        <v>2025</v>
      </c>
      <c r="C15" s="199">
        <f>ROUND(C14*(1+$D49),2)</f>
        <v>53.22</v>
      </c>
      <c r="D15" s="210">
        <v>12</v>
      </c>
      <c r="E15" s="201">
        <f t="shared" si="0"/>
        <v>53.22</v>
      </c>
      <c r="F15" s="190"/>
      <c r="H15" s="244"/>
      <c r="N15" s="188"/>
    </row>
    <row r="16" spans="2:16">
      <c r="B16" s="210">
        <f t="shared" si="1"/>
        <v>2026</v>
      </c>
      <c r="C16" s="199">
        <f t="shared" ref="C16:C24" si="2">ROUND(C15*(1+$G41),2)</f>
        <v>54.44</v>
      </c>
      <c r="D16" s="210">
        <v>12</v>
      </c>
      <c r="E16" s="201">
        <f t="shared" si="0"/>
        <v>54.44</v>
      </c>
      <c r="F16" s="190"/>
      <c r="H16" s="244"/>
      <c r="J16" s="241"/>
      <c r="N16" s="188"/>
    </row>
    <row r="17" spans="2:14">
      <c r="B17" s="210">
        <f t="shared" si="1"/>
        <v>2027</v>
      </c>
      <c r="C17" s="199">
        <f t="shared" si="2"/>
        <v>55.69</v>
      </c>
      <c r="D17" s="210">
        <v>12</v>
      </c>
      <c r="E17" s="201">
        <f t="shared" si="0"/>
        <v>55.69</v>
      </c>
      <c r="F17" s="190"/>
      <c r="H17" s="244"/>
      <c r="N17" s="188"/>
    </row>
    <row r="18" spans="2:14">
      <c r="B18" s="210">
        <f t="shared" si="1"/>
        <v>2028</v>
      </c>
      <c r="C18" s="199">
        <f t="shared" si="2"/>
        <v>56.97</v>
      </c>
      <c r="D18" s="210">
        <v>12</v>
      </c>
      <c r="E18" s="201">
        <f t="shared" si="0"/>
        <v>56.97</v>
      </c>
      <c r="F18" s="190"/>
      <c r="H18" s="244"/>
      <c r="N18" s="188"/>
    </row>
    <row r="19" spans="2:14">
      <c r="B19" s="210">
        <f t="shared" si="1"/>
        <v>2029</v>
      </c>
      <c r="C19" s="199">
        <f t="shared" si="2"/>
        <v>58.28</v>
      </c>
      <c r="D19" s="210">
        <v>12</v>
      </c>
      <c r="E19" s="201">
        <f t="shared" si="0"/>
        <v>58.28</v>
      </c>
      <c r="F19" s="190"/>
      <c r="H19" s="244"/>
      <c r="N19" s="188"/>
    </row>
    <row r="20" spans="2:14">
      <c r="B20" s="210">
        <f t="shared" si="1"/>
        <v>2030</v>
      </c>
      <c r="C20" s="212">
        <f t="shared" si="2"/>
        <v>59.62</v>
      </c>
      <c r="D20" s="210">
        <v>12</v>
      </c>
      <c r="E20" s="201">
        <f t="shared" si="0"/>
        <v>59.62</v>
      </c>
      <c r="F20" s="190"/>
      <c r="H20" s="244"/>
      <c r="N20" s="188"/>
    </row>
    <row r="21" spans="2:14">
      <c r="B21" s="210">
        <f t="shared" si="1"/>
        <v>2031</v>
      </c>
      <c r="C21" s="212">
        <f t="shared" si="2"/>
        <v>60.99</v>
      </c>
      <c r="D21" s="210">
        <v>12</v>
      </c>
      <c r="E21" s="201">
        <f t="shared" si="0"/>
        <v>60.99</v>
      </c>
      <c r="F21" s="190"/>
      <c r="H21" s="244"/>
      <c r="N21" s="188"/>
    </row>
    <row r="22" spans="2:14">
      <c r="B22" s="210">
        <f t="shared" si="1"/>
        <v>2032</v>
      </c>
      <c r="C22" s="199">
        <f t="shared" si="2"/>
        <v>62.33</v>
      </c>
      <c r="D22" s="210">
        <v>12</v>
      </c>
      <c r="E22" s="201">
        <f t="shared" si="0"/>
        <v>62.330000000000005</v>
      </c>
      <c r="F22" s="190"/>
      <c r="H22" s="244"/>
      <c r="N22" s="188"/>
    </row>
    <row r="23" spans="2:14">
      <c r="B23" s="210">
        <f t="shared" si="1"/>
        <v>2033</v>
      </c>
      <c r="C23" s="199">
        <f t="shared" si="2"/>
        <v>63.7</v>
      </c>
      <c r="D23" s="210">
        <v>12</v>
      </c>
      <c r="E23" s="201">
        <f t="shared" si="0"/>
        <v>63.70000000000001</v>
      </c>
      <c r="F23" s="190"/>
      <c r="H23" s="244"/>
      <c r="N23" s="188"/>
    </row>
    <row r="24" spans="2:14">
      <c r="B24" s="210">
        <f t="shared" si="1"/>
        <v>2034</v>
      </c>
      <c r="C24" s="199">
        <f t="shared" si="2"/>
        <v>65.17</v>
      </c>
      <c r="D24" s="210">
        <v>12</v>
      </c>
      <c r="E24" s="201">
        <f t="shared" si="0"/>
        <v>65.17</v>
      </c>
      <c r="F24" s="190"/>
      <c r="H24" s="244"/>
      <c r="N24" s="188"/>
    </row>
    <row r="25" spans="2:14">
      <c r="B25" s="210">
        <f t="shared" si="1"/>
        <v>2035</v>
      </c>
      <c r="C25" s="199">
        <f t="shared" ref="C25:C32" si="3">ROUND(C24*(1+$K41),2)</f>
        <v>66.67</v>
      </c>
      <c r="D25" s="210">
        <v>12</v>
      </c>
      <c r="E25" s="201">
        <f t="shared" si="0"/>
        <v>66.67</v>
      </c>
      <c r="F25" s="190"/>
      <c r="H25" s="244"/>
      <c r="N25" s="188"/>
    </row>
    <row r="26" spans="2:14">
      <c r="B26" s="210">
        <f t="shared" si="1"/>
        <v>2036</v>
      </c>
      <c r="C26" s="199">
        <f t="shared" si="3"/>
        <v>68.2</v>
      </c>
      <c r="D26" s="210">
        <v>12</v>
      </c>
      <c r="E26" s="201">
        <f t="shared" si="0"/>
        <v>68.2</v>
      </c>
      <c r="F26" s="190"/>
      <c r="H26" s="244"/>
      <c r="N26" s="188"/>
    </row>
    <row r="27" spans="2:14">
      <c r="B27" s="210">
        <f t="shared" si="1"/>
        <v>2037</v>
      </c>
      <c r="C27" s="199">
        <f t="shared" si="3"/>
        <v>69.7</v>
      </c>
      <c r="D27" s="210">
        <v>12</v>
      </c>
      <c r="E27" s="201">
        <f t="shared" si="0"/>
        <v>69.7</v>
      </c>
      <c r="F27" s="190"/>
      <c r="H27" s="244"/>
      <c r="N27" s="188"/>
    </row>
    <row r="28" spans="2:14">
      <c r="B28" s="210">
        <f t="shared" si="1"/>
        <v>2038</v>
      </c>
      <c r="C28" s="199">
        <f t="shared" si="3"/>
        <v>71.23</v>
      </c>
      <c r="D28" s="210">
        <v>12</v>
      </c>
      <c r="E28" s="201">
        <f t="shared" si="0"/>
        <v>71.23</v>
      </c>
      <c r="F28" s="190"/>
      <c r="H28" s="244"/>
      <c r="N28" s="188"/>
    </row>
    <row r="29" spans="2:14">
      <c r="B29" s="210">
        <f t="shared" si="1"/>
        <v>2039</v>
      </c>
      <c r="C29" s="199">
        <f t="shared" si="3"/>
        <v>72.8</v>
      </c>
      <c r="D29" s="210">
        <v>12</v>
      </c>
      <c r="E29" s="201">
        <f t="shared" si="0"/>
        <v>72.8</v>
      </c>
      <c r="F29" s="190"/>
      <c r="H29" s="244"/>
      <c r="N29" s="188"/>
    </row>
    <row r="30" spans="2:14">
      <c r="B30" s="210">
        <f t="shared" si="1"/>
        <v>2040</v>
      </c>
      <c r="C30" s="199">
        <f t="shared" si="3"/>
        <v>74.400000000000006</v>
      </c>
      <c r="D30" s="210">
        <v>12</v>
      </c>
      <c r="E30" s="201">
        <f t="shared" si="0"/>
        <v>74.400000000000006</v>
      </c>
      <c r="F30" s="190"/>
      <c r="H30" s="244"/>
      <c r="N30" s="188"/>
    </row>
    <row r="31" spans="2:14">
      <c r="B31" s="210">
        <f t="shared" si="1"/>
        <v>2041</v>
      </c>
      <c r="C31" s="199">
        <f t="shared" si="3"/>
        <v>76.040000000000006</v>
      </c>
      <c r="D31" s="210">
        <v>12</v>
      </c>
      <c r="E31" s="201">
        <f t="shared" si="0"/>
        <v>76.040000000000006</v>
      </c>
      <c r="F31" s="190"/>
      <c r="H31" s="244"/>
      <c r="N31" s="188"/>
    </row>
    <row r="32" spans="2:14">
      <c r="B32" s="210">
        <f t="shared" si="1"/>
        <v>2042</v>
      </c>
      <c r="C32" s="199">
        <f t="shared" si="3"/>
        <v>77.709999999999994</v>
      </c>
      <c r="D32" s="210">
        <v>12</v>
      </c>
      <c r="E32" s="201">
        <f t="shared" si="0"/>
        <v>77.709999999999994</v>
      </c>
      <c r="F32" s="190"/>
      <c r="G32" s="230"/>
      <c r="H32" s="244"/>
      <c r="N32" s="188"/>
    </row>
    <row r="33" spans="2:14">
      <c r="B33" s="210"/>
      <c r="C33" s="203"/>
      <c r="D33" s="199"/>
      <c r="E33" s="199"/>
      <c r="F33" s="200"/>
      <c r="G33" s="199"/>
      <c r="H33" s="199"/>
      <c r="I33" s="201"/>
      <c r="J33" s="201"/>
      <c r="K33" s="213"/>
    </row>
    <row r="34" spans="2:14">
      <c r="B34" s="197"/>
      <c r="C34" s="203"/>
      <c r="D34" s="199"/>
      <c r="E34" s="199"/>
      <c r="F34" s="200"/>
      <c r="G34" s="199"/>
      <c r="H34" s="199"/>
      <c r="I34" s="201"/>
      <c r="J34" s="201"/>
      <c r="K34" s="213"/>
    </row>
    <row r="35" spans="2:14" ht="15">
      <c r="C35" s="287" t="s">
        <v>166</v>
      </c>
      <c r="D35" s="288">
        <v>750</v>
      </c>
      <c r="E35" s="199"/>
      <c r="F35" s="200"/>
      <c r="G35" s="199"/>
      <c r="H35" s="199"/>
      <c r="I35" s="201"/>
      <c r="J35" s="201"/>
      <c r="K35" s="213"/>
    </row>
    <row r="36" spans="2:14" ht="39.75" customHeight="1">
      <c r="B36" s="340" t="s">
        <v>173</v>
      </c>
      <c r="C36" s="341"/>
      <c r="D36" s="298">
        <v>48.5910167356733</v>
      </c>
      <c r="E36" s="199"/>
      <c r="F36" s="200"/>
      <c r="G36" s="199"/>
      <c r="H36" s="199"/>
      <c r="I36" s="201"/>
      <c r="J36" s="201"/>
      <c r="K36" s="213"/>
    </row>
    <row r="39" spans="2:14" ht="13.5" thickBot="1">
      <c r="D39" s="231"/>
    </row>
    <row r="40" spans="2:14" ht="13.5" thickBot="1">
      <c r="C40" s="54" t="str">
        <f>"Company Official Inflation Forecast Dated "&amp;TEXT('Table 4'!$G$5,"mmmm dd, yyyy")</f>
        <v>Company Official Inflation Forecast Dated December 29, 2017</v>
      </c>
      <c r="D40" s="218"/>
      <c r="E40" s="218"/>
      <c r="F40" s="218"/>
      <c r="G40" s="218"/>
      <c r="H40" s="218"/>
      <c r="I40" s="218"/>
      <c r="J40" s="218"/>
      <c r="K40" s="220"/>
    </row>
    <row r="41" spans="2:14">
      <c r="C41" s="129">
        <v>2017</v>
      </c>
      <c r="D41" s="57">
        <v>0.02</v>
      </c>
      <c r="E41" s="104"/>
      <c r="F41" s="129">
        <f>C49+1</f>
        <v>2026</v>
      </c>
      <c r="G41" s="57">
        <v>2.3E-2</v>
      </c>
      <c r="H41" s="104"/>
      <c r="I41" s="129">
        <f>F49+1</f>
        <v>2035</v>
      </c>
      <c r="J41" s="129"/>
      <c r="K41" s="57">
        <v>2.3E-2</v>
      </c>
    </row>
    <row r="42" spans="2:14">
      <c r="C42" s="129">
        <f t="shared" ref="C42:C49" si="4">C41+1</f>
        <v>2018</v>
      </c>
      <c r="D42" s="57">
        <v>1.9E-2</v>
      </c>
      <c r="E42" s="104"/>
      <c r="F42" s="129">
        <f t="shared" ref="F42:F49" si="5">F41+1</f>
        <v>2027</v>
      </c>
      <c r="G42" s="57">
        <v>2.3E-2</v>
      </c>
      <c r="H42" s="104"/>
      <c r="I42" s="129">
        <f t="shared" ref="I42:I49" si="6">I41+1</f>
        <v>2036</v>
      </c>
      <c r="J42" s="129"/>
      <c r="K42" s="57">
        <v>2.3E-2</v>
      </c>
    </row>
    <row r="43" spans="2:14">
      <c r="C43" s="129">
        <f t="shared" si="4"/>
        <v>2019</v>
      </c>
      <c r="D43" s="57">
        <v>2.1999999999999999E-2</v>
      </c>
      <c r="E43" s="104"/>
      <c r="F43" s="129">
        <f t="shared" si="5"/>
        <v>2028</v>
      </c>
      <c r="G43" s="57">
        <v>2.3E-2</v>
      </c>
      <c r="H43" s="104"/>
      <c r="I43" s="129">
        <f t="shared" si="6"/>
        <v>2037</v>
      </c>
      <c r="J43" s="129"/>
      <c r="K43" s="57">
        <v>2.1999999999999999E-2</v>
      </c>
    </row>
    <row r="44" spans="2:14">
      <c r="C44" s="129">
        <f t="shared" si="4"/>
        <v>2020</v>
      </c>
      <c r="D44" s="57">
        <v>2.5999999999999999E-2</v>
      </c>
      <c r="E44" s="104"/>
      <c r="F44" s="129">
        <f t="shared" si="5"/>
        <v>2029</v>
      </c>
      <c r="G44" s="57">
        <v>2.3E-2</v>
      </c>
      <c r="H44" s="104"/>
      <c r="I44" s="129">
        <f t="shared" si="6"/>
        <v>2038</v>
      </c>
      <c r="J44" s="129"/>
      <c r="K44" s="57">
        <v>2.1999999999999999E-2</v>
      </c>
    </row>
    <row r="45" spans="2:14">
      <c r="C45" s="129">
        <f t="shared" si="4"/>
        <v>2021</v>
      </c>
      <c r="D45" s="57">
        <v>2.4E-2</v>
      </c>
      <c r="E45" s="104"/>
      <c r="F45" s="129">
        <f t="shared" si="5"/>
        <v>2030</v>
      </c>
      <c r="G45" s="57">
        <v>2.3E-2</v>
      </c>
      <c r="H45" s="104"/>
      <c r="I45" s="129">
        <f t="shared" si="6"/>
        <v>2039</v>
      </c>
      <c r="J45" s="129"/>
      <c r="K45" s="57">
        <v>2.1999999999999999E-2</v>
      </c>
    </row>
    <row r="46" spans="2:14">
      <c r="C46" s="129">
        <f t="shared" si="4"/>
        <v>2022</v>
      </c>
      <c r="D46" s="57">
        <v>2.3E-2</v>
      </c>
      <c r="E46" s="104"/>
      <c r="F46" s="129">
        <f t="shared" si="5"/>
        <v>2031</v>
      </c>
      <c r="G46" s="57">
        <v>2.3E-2</v>
      </c>
      <c r="H46" s="104"/>
      <c r="I46" s="129">
        <f t="shared" si="6"/>
        <v>2040</v>
      </c>
      <c r="J46" s="129"/>
      <c r="K46" s="57">
        <v>2.1999999999999999E-2</v>
      </c>
    </row>
    <row r="47" spans="2:14" s="190" customFormat="1">
      <c r="C47" s="129">
        <f t="shared" si="4"/>
        <v>2023</v>
      </c>
      <c r="D47" s="57">
        <v>2.3E-2</v>
      </c>
      <c r="E47" s="106"/>
      <c r="F47" s="129">
        <f t="shared" si="5"/>
        <v>2032</v>
      </c>
      <c r="G47" s="57">
        <v>2.1999999999999999E-2</v>
      </c>
      <c r="H47" s="106"/>
      <c r="I47" s="129">
        <f t="shared" si="6"/>
        <v>2041</v>
      </c>
      <c r="J47" s="129"/>
      <c r="K47" s="57">
        <v>2.1999999999999999E-2</v>
      </c>
      <c r="N47" s="246"/>
    </row>
    <row r="48" spans="2:14" s="190" customFormat="1">
      <c r="C48" s="129">
        <f t="shared" si="4"/>
        <v>2024</v>
      </c>
      <c r="D48" s="57">
        <v>2.3E-2</v>
      </c>
      <c r="E48" s="106"/>
      <c r="F48" s="129">
        <f t="shared" si="5"/>
        <v>2033</v>
      </c>
      <c r="G48" s="57">
        <v>2.1999999999999999E-2</v>
      </c>
      <c r="H48" s="106"/>
      <c r="I48" s="129">
        <f t="shared" si="6"/>
        <v>2042</v>
      </c>
      <c r="J48" s="129"/>
      <c r="K48" s="57">
        <v>2.1999999999999999E-2</v>
      </c>
      <c r="N48" s="246"/>
    </row>
    <row r="49" spans="3:14" s="190" customFormat="1">
      <c r="C49" s="129">
        <f t="shared" si="4"/>
        <v>2025</v>
      </c>
      <c r="D49" s="57">
        <v>2.3E-2</v>
      </c>
      <c r="E49" s="106"/>
      <c r="F49" s="129">
        <f t="shared" si="5"/>
        <v>2034</v>
      </c>
      <c r="G49" s="57">
        <v>2.3E-2</v>
      </c>
      <c r="H49" s="106"/>
      <c r="I49" s="129">
        <f t="shared" si="6"/>
        <v>2043</v>
      </c>
      <c r="J49" s="129"/>
      <c r="K49" s="57">
        <v>2.3E-2</v>
      </c>
      <c r="N49" s="246"/>
    </row>
    <row r="50" spans="3:14" s="190" customFormat="1">
      <c r="N50" s="246"/>
    </row>
    <row r="51" spans="3:14" s="190" customFormat="1">
      <c r="N51" s="246"/>
    </row>
    <row r="68" spans="3:4">
      <c r="C68" s="227"/>
      <c r="D68" s="231"/>
    </row>
    <row r="69" spans="3:4">
      <c r="C69" s="227"/>
      <c r="D69" s="231"/>
    </row>
    <row r="70" spans="3:4">
      <c r="C70" s="227"/>
      <c r="D70" s="231"/>
    </row>
    <row r="71" spans="3:4">
      <c r="C71" s="227"/>
      <c r="D71" s="231"/>
    </row>
    <row r="72" spans="3:4">
      <c r="C72" s="227"/>
      <c r="D72" s="231"/>
    </row>
    <row r="73" spans="3:4">
      <c r="C73" s="227"/>
      <c r="D73" s="231"/>
    </row>
    <row r="74" spans="3:4">
      <c r="C74" s="227"/>
      <c r="D74" s="231"/>
    </row>
    <row r="75" spans="3:4">
      <c r="C75" s="227"/>
      <c r="D75" s="231"/>
    </row>
    <row r="76" spans="3:4">
      <c r="C76" s="227"/>
      <c r="D76" s="231"/>
    </row>
    <row r="77" spans="3:4">
      <c r="C77" s="227"/>
      <c r="D77" s="231"/>
    </row>
  </sheetData>
  <mergeCells count="1">
    <mergeCell ref="B36:C36"/>
  </mergeCells>
  <printOptions horizontalCentered="1"/>
  <pageMargins left="0.8" right="0.3" top="0.4" bottom="0.4" header="0.5" footer="0.2"/>
  <pageSetup scale="7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>
      <selection activeCell="L21" sqref="L21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3" width="9.33203125" style="188"/>
    <col min="14" max="14" width="9.33203125" style="243"/>
    <col min="15" max="16384" width="9.33203125" style="188"/>
  </cols>
  <sheetData>
    <row r="1" spans="2:17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7" ht="15.75">
      <c r="B2" s="186" t="s">
        <v>156</v>
      </c>
      <c r="C2" s="187"/>
      <c r="D2" s="187"/>
      <c r="E2" s="187"/>
      <c r="F2" s="187"/>
      <c r="G2" s="187"/>
      <c r="H2" s="187"/>
      <c r="I2" s="187"/>
      <c r="J2" s="187"/>
    </row>
    <row r="3" spans="2:17" ht="15.75">
      <c r="B3" s="186" t="str">
        <f>TEXT($C$63,"0%")&amp;" Capacity Factor"</f>
        <v>41% Capacity Factor</v>
      </c>
      <c r="C3" s="187"/>
      <c r="D3" s="187"/>
      <c r="E3" s="187"/>
      <c r="F3" s="187"/>
      <c r="G3" s="187"/>
      <c r="H3" s="187"/>
      <c r="I3" s="187"/>
      <c r="J3" s="187"/>
    </row>
    <row r="4" spans="2:17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7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</row>
    <row r="6" spans="2:17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7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7" ht="6" customHeight="1">
      <c r="K8" s="190"/>
    </row>
    <row r="9" spans="2:17" ht="15.75">
      <c r="B9" s="60" t="str">
        <f>C52</f>
        <v>2017 IRP Wyoming Wind Resource - 41% Capacity Factor</v>
      </c>
      <c r="C9" s="190"/>
      <c r="E9" s="190"/>
      <c r="F9" s="190"/>
      <c r="G9" s="190"/>
      <c r="H9" s="190"/>
      <c r="I9" s="190"/>
      <c r="J9" s="190"/>
      <c r="K9" s="190"/>
      <c r="N9" s="188"/>
    </row>
    <row r="10" spans="2:17">
      <c r="B10" s="197">
        <v>2016</v>
      </c>
      <c r="C10" s="198">
        <f>C55</f>
        <v>1637</v>
      </c>
      <c r="D10" s="199">
        <f>C10*$C$62</f>
        <v>115.6947435682565</v>
      </c>
      <c r="E10" s="199">
        <f>C56</f>
        <v>37.565582271006477</v>
      </c>
      <c r="F10" s="200">
        <f t="shared" ref="F10:F36" si="0">(D10+E10)/(8.76*$C$63)</f>
        <v>42.464735403439889</v>
      </c>
      <c r="G10" s="200">
        <f>C58</f>
        <v>0.65</v>
      </c>
      <c r="H10" s="274">
        <f>C59</f>
        <v>-17.762272248602351</v>
      </c>
      <c r="I10" s="201">
        <f>F10+H10+G10</f>
        <v>25.352463154837537</v>
      </c>
      <c r="J10" s="201">
        <f>ROUND(I10*$C$63*8.76,2)</f>
        <v>91.5</v>
      </c>
      <c r="K10" s="199">
        <f>$C$57</f>
        <v>0.57299999999999995</v>
      </c>
      <c r="N10" s="244"/>
    </row>
    <row r="11" spans="2:17">
      <c r="B11" s="197">
        <f t="shared" ref="B11:B36" si="1">B10+1</f>
        <v>2017</v>
      </c>
      <c r="C11" s="203"/>
      <c r="D11" s="199">
        <f>ROUND(D10*(1+$D66),2)</f>
        <v>118.01</v>
      </c>
      <c r="E11" s="199">
        <f>ROUND(E10*(1+$D66),2)</f>
        <v>38.32</v>
      </c>
      <c r="F11" s="200">
        <f t="shared" si="0"/>
        <v>43.315267987764337</v>
      </c>
      <c r="G11" s="199">
        <f>ROUND(G10*(1+$D66),2)</f>
        <v>0.66</v>
      </c>
      <c r="H11" s="199">
        <f>ROUND(H10*(1+$D66),2)</f>
        <v>-18.12</v>
      </c>
      <c r="I11" s="201">
        <f>F11+H11+G11</f>
        <v>25.855267987764336</v>
      </c>
      <c r="J11" s="201">
        <f t="shared" ref="J11:J36" si="2">ROUND(I11*$C$63*8.76,2)</f>
        <v>93.31</v>
      </c>
      <c r="K11" s="199">
        <f>ROUND(K10*(1+$D66),2)</f>
        <v>0.57999999999999996</v>
      </c>
      <c r="N11" s="244"/>
    </row>
    <row r="12" spans="2:17">
      <c r="B12" s="210">
        <f t="shared" si="1"/>
        <v>2018</v>
      </c>
      <c r="C12" s="211"/>
      <c r="D12" s="199">
        <f t="shared" ref="D12:G19" si="3">ROUND(D11*(1+$D67),2)</f>
        <v>120.25</v>
      </c>
      <c r="E12" s="199">
        <f t="shared" si="3"/>
        <v>39.049999999999997</v>
      </c>
      <c r="F12" s="201">
        <f t="shared" si="0"/>
        <v>44.138183269051737</v>
      </c>
      <c r="G12" s="199">
        <f t="shared" si="3"/>
        <v>0.67</v>
      </c>
      <c r="H12" s="199">
        <f t="shared" ref="H12" si="4">ROUND(H11*(1+$D67),2)</f>
        <v>-18.46</v>
      </c>
      <c r="I12" s="201">
        <f t="shared" ref="I12:I36" si="5">F12+H12+G12</f>
        <v>26.348183269051738</v>
      </c>
      <c r="J12" s="201">
        <f t="shared" si="2"/>
        <v>95.09</v>
      </c>
      <c r="K12" s="199">
        <f t="shared" ref="K12:K19" si="6">ROUND(K11*(1+$D67),2)</f>
        <v>0.59</v>
      </c>
      <c r="L12" s="190"/>
      <c r="N12" s="244"/>
    </row>
    <row r="13" spans="2:17">
      <c r="B13" s="210">
        <f t="shared" si="1"/>
        <v>2019</v>
      </c>
      <c r="C13" s="211"/>
      <c r="D13" s="199">
        <f t="shared" si="3"/>
        <v>122.9</v>
      </c>
      <c r="E13" s="199">
        <f t="shared" si="3"/>
        <v>39.909999999999997</v>
      </c>
      <c r="F13" s="201">
        <f t="shared" si="0"/>
        <v>45.110719510573219</v>
      </c>
      <c r="G13" s="199">
        <f t="shared" si="3"/>
        <v>0.68</v>
      </c>
      <c r="H13" s="199">
        <f t="shared" ref="H13" si="7">ROUND(H12*(1+$D68),2)</f>
        <v>-18.87</v>
      </c>
      <c r="I13" s="201">
        <f t="shared" si="5"/>
        <v>26.920719510573218</v>
      </c>
      <c r="J13" s="201">
        <f t="shared" si="2"/>
        <v>97.16</v>
      </c>
      <c r="K13" s="199">
        <f t="shared" si="6"/>
        <v>0.6</v>
      </c>
      <c r="L13" s="190"/>
      <c r="N13" s="244"/>
    </row>
    <row r="14" spans="2:17">
      <c r="B14" s="210">
        <f t="shared" si="1"/>
        <v>2020</v>
      </c>
      <c r="C14" s="211"/>
      <c r="D14" s="199">
        <f t="shared" si="3"/>
        <v>126.1</v>
      </c>
      <c r="E14" s="199">
        <f t="shared" si="3"/>
        <v>40.950000000000003</v>
      </c>
      <c r="F14" s="201">
        <f t="shared" si="0"/>
        <v>46.285521124262985</v>
      </c>
      <c r="G14" s="199">
        <f t="shared" si="3"/>
        <v>0.7</v>
      </c>
      <c r="H14" s="199">
        <f t="shared" ref="H14" si="8">ROUND(H13*(1+$D69),2)</f>
        <v>-19.36</v>
      </c>
      <c r="I14" s="201">
        <f t="shared" si="5"/>
        <v>27.625521124262985</v>
      </c>
      <c r="J14" s="201">
        <f t="shared" si="2"/>
        <v>99.7</v>
      </c>
      <c r="K14" s="199">
        <f t="shared" si="6"/>
        <v>0.62</v>
      </c>
      <c r="L14" s="190"/>
      <c r="N14" s="244"/>
      <c r="O14" s="207"/>
      <c r="P14" s="208"/>
      <c r="Q14" s="209"/>
    </row>
    <row r="15" spans="2:17">
      <c r="B15" s="210">
        <f t="shared" si="1"/>
        <v>2021</v>
      </c>
      <c r="C15" s="211"/>
      <c r="D15" s="199">
        <f t="shared" si="3"/>
        <v>129.13</v>
      </c>
      <c r="E15" s="199">
        <f t="shared" si="3"/>
        <v>41.93</v>
      </c>
      <c r="F15" s="201">
        <f t="shared" si="0"/>
        <v>47.39659529192712</v>
      </c>
      <c r="G15" s="199">
        <f t="shared" si="3"/>
        <v>0.72</v>
      </c>
      <c r="H15" s="199">
        <f t="shared" ref="H15" si="9">ROUND(H14*(1+$D70),2)</f>
        <v>-19.82</v>
      </c>
      <c r="I15" s="201">
        <f t="shared" si="5"/>
        <v>28.296595291927119</v>
      </c>
      <c r="J15" s="201">
        <f t="shared" si="2"/>
        <v>102.13</v>
      </c>
      <c r="K15" s="199">
        <f t="shared" si="6"/>
        <v>0.63</v>
      </c>
      <c r="L15" s="190"/>
      <c r="N15" s="244"/>
      <c r="O15" s="208"/>
      <c r="P15" s="208"/>
      <c r="Q15" s="209"/>
    </row>
    <row r="16" spans="2:17">
      <c r="B16" s="210">
        <f t="shared" si="1"/>
        <v>2022</v>
      </c>
      <c r="C16" s="211"/>
      <c r="D16" s="199">
        <f t="shared" si="3"/>
        <v>132.1</v>
      </c>
      <c r="E16" s="199">
        <f t="shared" si="3"/>
        <v>42.89</v>
      </c>
      <c r="F16" s="201">
        <f t="shared" si="0"/>
        <v>48.485503391408436</v>
      </c>
      <c r="G16" s="199">
        <f t="shared" si="3"/>
        <v>0.74</v>
      </c>
      <c r="H16" s="199">
        <f t="shared" ref="H16" si="10">ROUND(H15*(1+$D71),2)</f>
        <v>-20.28</v>
      </c>
      <c r="I16" s="201">
        <f t="shared" si="5"/>
        <v>28.945503391408433</v>
      </c>
      <c r="J16" s="201">
        <f t="shared" si="2"/>
        <v>104.47</v>
      </c>
      <c r="K16" s="199">
        <f t="shared" si="6"/>
        <v>0.64</v>
      </c>
      <c r="L16" s="190"/>
      <c r="N16" s="244"/>
    </row>
    <row r="17" spans="2:16">
      <c r="B17" s="210">
        <f t="shared" si="1"/>
        <v>2023</v>
      </c>
      <c r="C17" s="211"/>
      <c r="D17" s="199">
        <f t="shared" si="3"/>
        <v>135.13999999999999</v>
      </c>
      <c r="E17" s="199">
        <f t="shared" si="3"/>
        <v>43.88</v>
      </c>
      <c r="F17" s="201">
        <f t="shared" si="0"/>
        <v>49.602119076118278</v>
      </c>
      <c r="G17" s="199">
        <f t="shared" si="3"/>
        <v>0.76</v>
      </c>
      <c r="H17" s="199">
        <f t="shared" ref="H17" si="11">ROUND(H16*(1+$D72),2)</f>
        <v>-20.75</v>
      </c>
      <c r="I17" s="201">
        <f t="shared" si="5"/>
        <v>29.61211907611828</v>
      </c>
      <c r="J17" s="201">
        <f t="shared" si="2"/>
        <v>106.87</v>
      </c>
      <c r="K17" s="199">
        <f t="shared" si="6"/>
        <v>0.65</v>
      </c>
      <c r="L17" s="190"/>
      <c r="N17" s="244"/>
      <c r="O17" s="207"/>
    </row>
    <row r="18" spans="2:16">
      <c r="B18" s="210">
        <f t="shared" si="1"/>
        <v>2024</v>
      </c>
      <c r="C18" s="211"/>
      <c r="D18" s="199">
        <f t="shared" si="3"/>
        <v>138.25</v>
      </c>
      <c r="E18" s="199">
        <f t="shared" si="3"/>
        <v>44.89</v>
      </c>
      <c r="F18" s="201">
        <f t="shared" si="0"/>
        <v>50.743671587533804</v>
      </c>
      <c r="G18" s="199">
        <f t="shared" si="3"/>
        <v>0.78</v>
      </c>
      <c r="H18" s="199">
        <f t="shared" ref="H18" si="12">ROUND(H17*(1+$D73),2)</f>
        <v>-21.23</v>
      </c>
      <c r="I18" s="201">
        <f t="shared" si="5"/>
        <v>30.293671587533805</v>
      </c>
      <c r="J18" s="201">
        <f t="shared" si="2"/>
        <v>109.33</v>
      </c>
      <c r="K18" s="199">
        <f t="shared" si="6"/>
        <v>0.66</v>
      </c>
      <c r="L18" s="190"/>
      <c r="N18" s="244"/>
    </row>
    <row r="19" spans="2:16">
      <c r="B19" s="210">
        <f t="shared" si="1"/>
        <v>2025</v>
      </c>
      <c r="C19" s="211"/>
      <c r="D19" s="199">
        <f t="shared" si="3"/>
        <v>141.43</v>
      </c>
      <c r="E19" s="199">
        <f t="shared" si="3"/>
        <v>45.92</v>
      </c>
      <c r="F19" s="201">
        <f t="shared" si="0"/>
        <v>51.910160925655013</v>
      </c>
      <c r="G19" s="199">
        <f t="shared" si="3"/>
        <v>0.8</v>
      </c>
      <c r="H19" s="199">
        <f t="shared" ref="H19" si="13">ROUND(H18*(1+$D74),2)</f>
        <v>-21.72</v>
      </c>
      <c r="I19" s="201">
        <f t="shared" si="5"/>
        <v>30.990160925655015</v>
      </c>
      <c r="J19" s="201">
        <f t="shared" si="2"/>
        <v>111.85</v>
      </c>
      <c r="K19" s="199">
        <f t="shared" si="6"/>
        <v>0.68</v>
      </c>
      <c r="L19" s="190"/>
      <c r="N19" s="244"/>
    </row>
    <row r="20" spans="2:16">
      <c r="B20" s="210">
        <f t="shared" si="1"/>
        <v>2026</v>
      </c>
      <c r="C20" s="211"/>
      <c r="D20" s="199">
        <f>ROUND(D19*(1+$G66),2)</f>
        <v>144.68</v>
      </c>
      <c r="E20" s="199">
        <f>ROUND(E19*(1+$G66),2)</f>
        <v>46.98</v>
      </c>
      <c r="F20" s="201">
        <f t="shared" si="0"/>
        <v>53.104357849004742</v>
      </c>
      <c r="G20" s="199">
        <f>ROUND(G19*(1+$G66),2)</f>
        <v>0.82</v>
      </c>
      <c r="H20" s="199">
        <f>ROUND(H19*(1+$G66),2)</f>
        <v>-22.22</v>
      </c>
      <c r="I20" s="201">
        <f t="shared" si="5"/>
        <v>31.704357849004744</v>
      </c>
      <c r="J20" s="201">
        <f t="shared" si="2"/>
        <v>114.42</v>
      </c>
      <c r="K20" s="199">
        <f>ROUND(K19*(1+$G66),2)</f>
        <v>0.7</v>
      </c>
      <c r="L20" s="190"/>
      <c r="N20" s="244"/>
      <c r="P20" s="241"/>
    </row>
    <row r="21" spans="2:16">
      <c r="B21" s="210">
        <f t="shared" si="1"/>
        <v>2027</v>
      </c>
      <c r="C21" s="211"/>
      <c r="D21" s="199">
        <f t="shared" ref="D21:G28" si="14">ROUND(D20*(1+$G67),2)</f>
        <v>148.01</v>
      </c>
      <c r="E21" s="199">
        <f t="shared" si="14"/>
        <v>48.06</v>
      </c>
      <c r="F21" s="201">
        <f t="shared" si="0"/>
        <v>54.326262357583012</v>
      </c>
      <c r="G21" s="199">
        <f t="shared" si="14"/>
        <v>0.84</v>
      </c>
      <c r="H21" s="199">
        <f t="shared" ref="H21" si="15">ROUND(H20*(1+$G67),2)</f>
        <v>-22.73</v>
      </c>
      <c r="I21" s="201">
        <f t="shared" si="5"/>
        <v>32.436262357583011</v>
      </c>
      <c r="J21" s="201">
        <f t="shared" si="2"/>
        <v>117.07</v>
      </c>
      <c r="K21" s="199">
        <f t="shared" ref="K21:K28" si="16">ROUND(K20*(1+$G67),2)</f>
        <v>0.72</v>
      </c>
      <c r="L21" s="190"/>
      <c r="N21" s="244"/>
    </row>
    <row r="22" spans="2:16">
      <c r="B22" s="210">
        <f t="shared" si="1"/>
        <v>2028</v>
      </c>
      <c r="C22" s="211"/>
      <c r="D22" s="199">
        <f t="shared" si="14"/>
        <v>151.41</v>
      </c>
      <c r="E22" s="199">
        <f t="shared" si="14"/>
        <v>49.17</v>
      </c>
      <c r="F22" s="201">
        <f t="shared" si="0"/>
        <v>55.575874451389808</v>
      </c>
      <c r="G22" s="199">
        <f t="shared" si="14"/>
        <v>0.86</v>
      </c>
      <c r="H22" s="199">
        <f t="shared" ref="H22" si="17">ROUND(H21*(1+$G68),2)</f>
        <v>-23.25</v>
      </c>
      <c r="I22" s="201">
        <f t="shared" si="5"/>
        <v>33.185874451389807</v>
      </c>
      <c r="J22" s="201">
        <f t="shared" si="2"/>
        <v>119.77</v>
      </c>
      <c r="K22" s="199">
        <f t="shared" si="16"/>
        <v>0.74</v>
      </c>
      <c r="L22" s="190"/>
      <c r="N22" s="244"/>
    </row>
    <row r="23" spans="2:16">
      <c r="B23" s="210">
        <f t="shared" si="1"/>
        <v>2029</v>
      </c>
      <c r="C23" s="211"/>
      <c r="D23" s="199">
        <f t="shared" si="14"/>
        <v>154.88999999999999</v>
      </c>
      <c r="E23" s="199">
        <f t="shared" si="14"/>
        <v>50.3</v>
      </c>
      <c r="F23" s="201">
        <f t="shared" si="0"/>
        <v>56.853194130425145</v>
      </c>
      <c r="G23" s="199">
        <f t="shared" si="14"/>
        <v>0.88</v>
      </c>
      <c r="H23" s="199">
        <f t="shared" ref="H23" si="18">ROUND(H22*(1+$G69),2)</f>
        <v>-23.78</v>
      </c>
      <c r="I23" s="201">
        <f t="shared" si="5"/>
        <v>33.953194130425146</v>
      </c>
      <c r="J23" s="201">
        <f t="shared" si="2"/>
        <v>122.54</v>
      </c>
      <c r="K23" s="199">
        <f t="shared" si="16"/>
        <v>0.76</v>
      </c>
      <c r="L23" s="190"/>
      <c r="N23" s="244"/>
    </row>
    <row r="24" spans="2:16">
      <c r="B24" s="210">
        <f t="shared" si="1"/>
        <v>2030</v>
      </c>
      <c r="C24" s="204"/>
      <c r="D24" s="205">
        <f t="shared" si="14"/>
        <v>158.44999999999999</v>
      </c>
      <c r="E24" s="205">
        <f t="shared" si="14"/>
        <v>51.46</v>
      </c>
      <c r="F24" s="206">
        <f t="shared" si="0"/>
        <v>58.160992153211865</v>
      </c>
      <c r="G24" s="205">
        <f t="shared" si="14"/>
        <v>0.9</v>
      </c>
      <c r="H24" s="205">
        <f t="shared" ref="H24" si="19">ROUND(H23*(1+$G70),2)</f>
        <v>-24.33</v>
      </c>
      <c r="I24" s="206">
        <f t="shared" si="5"/>
        <v>34.730992153211865</v>
      </c>
      <c r="J24" s="206">
        <f t="shared" si="2"/>
        <v>125.35</v>
      </c>
      <c r="K24" s="205">
        <f t="shared" si="16"/>
        <v>0.78</v>
      </c>
      <c r="L24" s="190"/>
      <c r="N24" s="244"/>
    </row>
    <row r="25" spans="2:16">
      <c r="B25" s="210">
        <f t="shared" si="1"/>
        <v>2031</v>
      </c>
      <c r="C25" s="211"/>
      <c r="D25" s="199">
        <f t="shared" si="14"/>
        <v>162.09</v>
      </c>
      <c r="E25" s="199">
        <f t="shared" si="14"/>
        <v>52.64</v>
      </c>
      <c r="F25" s="201">
        <f t="shared" si="0"/>
        <v>59.496497761227118</v>
      </c>
      <c r="G25" s="199">
        <f t="shared" si="14"/>
        <v>0.92</v>
      </c>
      <c r="H25" s="199">
        <f t="shared" ref="H25" si="20">ROUND(H24*(1+$G71),2)</f>
        <v>-24.89</v>
      </c>
      <c r="I25" s="201">
        <f t="shared" si="5"/>
        <v>35.52649776122712</v>
      </c>
      <c r="J25" s="201">
        <f t="shared" si="2"/>
        <v>128.22</v>
      </c>
      <c r="K25" s="199">
        <f t="shared" si="16"/>
        <v>0.8</v>
      </c>
      <c r="L25" s="190"/>
      <c r="N25" s="244"/>
    </row>
    <row r="26" spans="2:16">
      <c r="B26" s="210">
        <f t="shared" si="1"/>
        <v>2032</v>
      </c>
      <c r="C26" s="211"/>
      <c r="D26" s="199">
        <f t="shared" si="14"/>
        <v>165.66</v>
      </c>
      <c r="E26" s="199">
        <f t="shared" si="14"/>
        <v>53.8</v>
      </c>
      <c r="F26" s="201">
        <f t="shared" si="0"/>
        <v>60.807066542536681</v>
      </c>
      <c r="G26" s="199">
        <f t="shared" si="14"/>
        <v>0.94</v>
      </c>
      <c r="H26" s="199">
        <f t="shared" ref="H26" si="21">ROUND(H25*(1+$G72),2)</f>
        <v>-25.44</v>
      </c>
      <c r="I26" s="201">
        <f t="shared" si="5"/>
        <v>36.307066542536674</v>
      </c>
      <c r="J26" s="201">
        <f t="shared" si="2"/>
        <v>131.04</v>
      </c>
      <c r="K26" s="199">
        <f t="shared" si="16"/>
        <v>0.82</v>
      </c>
      <c r="L26" s="190"/>
      <c r="N26" s="244"/>
    </row>
    <row r="27" spans="2:16">
      <c r="B27" s="210">
        <f t="shared" si="1"/>
        <v>2033</v>
      </c>
      <c r="C27" s="211"/>
      <c r="D27" s="199">
        <f t="shared" si="14"/>
        <v>169.3</v>
      </c>
      <c r="E27" s="199">
        <f t="shared" si="14"/>
        <v>54.98</v>
      </c>
      <c r="F27" s="201">
        <f t="shared" si="0"/>
        <v>62.142572150551935</v>
      </c>
      <c r="G27" s="199">
        <f t="shared" si="14"/>
        <v>0.96</v>
      </c>
      <c r="H27" s="199">
        <f t="shared" ref="H27" si="22">ROUND(H26*(1+$G73),2)</f>
        <v>-26</v>
      </c>
      <c r="I27" s="201">
        <f t="shared" si="5"/>
        <v>37.102572150551936</v>
      </c>
      <c r="J27" s="201">
        <f t="shared" si="2"/>
        <v>133.91</v>
      </c>
      <c r="K27" s="199">
        <f t="shared" si="16"/>
        <v>0.84</v>
      </c>
      <c r="L27" s="190"/>
      <c r="N27" s="244"/>
    </row>
    <row r="28" spans="2:16">
      <c r="B28" s="210">
        <f t="shared" si="1"/>
        <v>2034</v>
      </c>
      <c r="C28" s="211"/>
      <c r="D28" s="199">
        <f t="shared" si="14"/>
        <v>173.19</v>
      </c>
      <c r="E28" s="199">
        <f t="shared" si="14"/>
        <v>56.24</v>
      </c>
      <c r="F28" s="201">
        <f t="shared" si="0"/>
        <v>63.569512789821346</v>
      </c>
      <c r="G28" s="199">
        <f t="shared" si="14"/>
        <v>0.98</v>
      </c>
      <c r="H28" s="199">
        <f t="shared" ref="H28" si="23">ROUND(H27*(1+$G74),2)</f>
        <v>-26.6</v>
      </c>
      <c r="I28" s="201">
        <f t="shared" si="5"/>
        <v>37.949512789821341</v>
      </c>
      <c r="J28" s="201">
        <f t="shared" si="2"/>
        <v>136.96</v>
      </c>
      <c r="K28" s="199">
        <f t="shared" si="16"/>
        <v>0.86</v>
      </c>
      <c r="L28" s="190"/>
      <c r="N28" s="244"/>
    </row>
    <row r="29" spans="2:16">
      <c r="B29" s="210">
        <f t="shared" si="1"/>
        <v>2035</v>
      </c>
      <c r="C29" s="211"/>
      <c r="D29" s="199">
        <f>ROUND(D28*(1+$K66),2)</f>
        <v>177.17</v>
      </c>
      <c r="E29" s="199">
        <f>ROUND(E28*(1+$K66),2)</f>
        <v>57.53</v>
      </c>
      <c r="F29" s="201">
        <f t="shared" si="0"/>
        <v>65.02970253136499</v>
      </c>
      <c r="G29" s="199">
        <f>ROUND(G28*(1+$K66),2)</f>
        <v>1</v>
      </c>
      <c r="H29" s="199">
        <f>ROUND(H28*(1+$K66),2)</f>
        <v>-27.21</v>
      </c>
      <c r="I29" s="201">
        <f t="shared" si="5"/>
        <v>38.819702531364989</v>
      </c>
      <c r="J29" s="201">
        <f t="shared" si="2"/>
        <v>140.1</v>
      </c>
      <c r="K29" s="199">
        <f>ROUND(K28*(1+$K66),2)</f>
        <v>0.88</v>
      </c>
      <c r="L29" s="190"/>
      <c r="N29" s="244"/>
    </row>
    <row r="30" spans="2:16">
      <c r="B30" s="210">
        <f t="shared" si="1"/>
        <v>2036</v>
      </c>
      <c r="C30" s="211"/>
      <c r="D30" s="199">
        <f t="shared" ref="D30:G36" si="24">ROUND(D29*(1+$K67),2)</f>
        <v>181.24</v>
      </c>
      <c r="E30" s="199">
        <f t="shared" si="24"/>
        <v>58.85</v>
      </c>
      <c r="F30" s="201">
        <f t="shared" si="0"/>
        <v>66.523141375182874</v>
      </c>
      <c r="G30" s="199">
        <f t="shared" si="24"/>
        <v>1.02</v>
      </c>
      <c r="H30" s="199">
        <f t="shared" ref="H30" si="25">ROUND(H29*(1+$K67),2)</f>
        <v>-27.84</v>
      </c>
      <c r="I30" s="201">
        <f t="shared" si="5"/>
        <v>39.703141375182874</v>
      </c>
      <c r="J30" s="201">
        <f t="shared" si="2"/>
        <v>143.29</v>
      </c>
      <c r="K30" s="199">
        <f t="shared" ref="K30:K36" si="26">ROUND(K29*(1+$K67),2)</f>
        <v>0.9</v>
      </c>
      <c r="L30" s="190"/>
      <c r="N30" s="244"/>
    </row>
    <row r="31" spans="2:16">
      <c r="B31" s="210">
        <f t="shared" si="1"/>
        <v>2037</v>
      </c>
      <c r="C31" s="211"/>
      <c r="D31" s="199">
        <f t="shared" si="24"/>
        <v>185.23</v>
      </c>
      <c r="E31" s="199">
        <f t="shared" si="24"/>
        <v>60.14</v>
      </c>
      <c r="F31" s="201">
        <f t="shared" si="0"/>
        <v>67.986101875249375</v>
      </c>
      <c r="G31" s="199">
        <f t="shared" si="24"/>
        <v>1.04</v>
      </c>
      <c r="H31" s="199">
        <f t="shared" ref="H31" si="27">ROUND(H30*(1+$K68),2)</f>
        <v>-28.45</v>
      </c>
      <c r="I31" s="201">
        <f t="shared" si="5"/>
        <v>40.576101875249371</v>
      </c>
      <c r="J31" s="201">
        <f t="shared" si="2"/>
        <v>146.44</v>
      </c>
      <c r="K31" s="199">
        <f t="shared" si="26"/>
        <v>0.92</v>
      </c>
      <c r="L31" s="190"/>
      <c r="N31" s="244"/>
    </row>
    <row r="32" spans="2:16">
      <c r="B32" s="210">
        <f t="shared" si="1"/>
        <v>2038</v>
      </c>
      <c r="C32" s="211"/>
      <c r="D32" s="199">
        <f t="shared" si="24"/>
        <v>189.31</v>
      </c>
      <c r="E32" s="199">
        <f t="shared" si="24"/>
        <v>61.46</v>
      </c>
      <c r="F32" s="201">
        <f t="shared" si="0"/>
        <v>69.482311477590116</v>
      </c>
      <c r="G32" s="199">
        <f t="shared" si="24"/>
        <v>1.06</v>
      </c>
      <c r="H32" s="199">
        <f t="shared" ref="H32" si="28">ROUND(H31*(1+$K69),2)</f>
        <v>-29.08</v>
      </c>
      <c r="I32" s="201">
        <f t="shared" si="5"/>
        <v>41.46231147759012</v>
      </c>
      <c r="J32" s="201">
        <f t="shared" si="2"/>
        <v>149.63999999999999</v>
      </c>
      <c r="K32" s="199">
        <f t="shared" si="26"/>
        <v>0.94</v>
      </c>
      <c r="L32" s="190"/>
      <c r="N32" s="244"/>
    </row>
    <row r="33" spans="2:14">
      <c r="B33" s="210">
        <f t="shared" si="1"/>
        <v>2039</v>
      </c>
      <c r="C33" s="211"/>
      <c r="D33" s="199">
        <f t="shared" si="24"/>
        <v>193.47</v>
      </c>
      <c r="E33" s="199">
        <f t="shared" si="24"/>
        <v>62.81</v>
      </c>
      <c r="F33" s="201">
        <f t="shared" si="0"/>
        <v>71.008999423682226</v>
      </c>
      <c r="G33" s="199">
        <f t="shared" si="24"/>
        <v>1.08</v>
      </c>
      <c r="H33" s="199">
        <f t="shared" ref="H33" si="29">ROUND(H32*(1+$K70),2)</f>
        <v>-29.72</v>
      </c>
      <c r="I33" s="201">
        <f t="shared" si="5"/>
        <v>42.368999423682226</v>
      </c>
      <c r="J33" s="201">
        <f t="shared" si="2"/>
        <v>152.91</v>
      </c>
      <c r="K33" s="199">
        <f t="shared" si="26"/>
        <v>0.96</v>
      </c>
      <c r="L33" s="190"/>
      <c r="N33" s="244"/>
    </row>
    <row r="34" spans="2:14">
      <c r="B34" s="210">
        <f t="shared" si="1"/>
        <v>2040</v>
      </c>
      <c r="C34" s="211"/>
      <c r="D34" s="199">
        <f t="shared" si="24"/>
        <v>197.73</v>
      </c>
      <c r="E34" s="199">
        <f t="shared" si="24"/>
        <v>64.19</v>
      </c>
      <c r="F34" s="201">
        <f t="shared" si="0"/>
        <v>72.571707230571434</v>
      </c>
      <c r="G34" s="199">
        <f t="shared" si="24"/>
        <v>1.1000000000000001</v>
      </c>
      <c r="H34" s="199">
        <f t="shared" ref="H34" si="30">ROUND(H33*(1+$K71),2)</f>
        <v>-30.37</v>
      </c>
      <c r="I34" s="201">
        <f t="shared" si="5"/>
        <v>43.301707230571431</v>
      </c>
      <c r="J34" s="201">
        <f t="shared" si="2"/>
        <v>156.28</v>
      </c>
      <c r="K34" s="199">
        <f t="shared" si="26"/>
        <v>0.98</v>
      </c>
      <c r="L34" s="190"/>
      <c r="N34" s="244"/>
    </row>
    <row r="35" spans="2:14">
      <c r="B35" s="210">
        <f t="shared" si="1"/>
        <v>2041</v>
      </c>
      <c r="C35" s="211"/>
      <c r="D35" s="199">
        <f t="shared" si="24"/>
        <v>202.08</v>
      </c>
      <c r="E35" s="199">
        <f t="shared" si="24"/>
        <v>65.599999999999994</v>
      </c>
      <c r="F35" s="201">
        <f t="shared" si="0"/>
        <v>74.167664139734896</v>
      </c>
      <c r="G35" s="199">
        <f t="shared" si="24"/>
        <v>1.1200000000000001</v>
      </c>
      <c r="H35" s="199">
        <f t="shared" ref="H35" si="31">ROUND(H34*(1+$K72),2)</f>
        <v>-31.04</v>
      </c>
      <c r="I35" s="201">
        <f t="shared" si="5"/>
        <v>44.247664139734894</v>
      </c>
      <c r="J35" s="201">
        <f t="shared" si="2"/>
        <v>159.69999999999999</v>
      </c>
      <c r="K35" s="199">
        <f t="shared" si="26"/>
        <v>1</v>
      </c>
      <c r="L35" s="190"/>
      <c r="N35" s="244"/>
    </row>
    <row r="36" spans="2:14">
      <c r="B36" s="210">
        <f t="shared" si="1"/>
        <v>2042</v>
      </c>
      <c r="C36" s="211"/>
      <c r="D36" s="199">
        <f t="shared" si="24"/>
        <v>206.53</v>
      </c>
      <c r="E36" s="199">
        <f t="shared" si="24"/>
        <v>67.040000000000006</v>
      </c>
      <c r="F36" s="201">
        <f t="shared" si="0"/>
        <v>75.799640909695441</v>
      </c>
      <c r="G36" s="199">
        <f t="shared" si="24"/>
        <v>1.1399999999999999</v>
      </c>
      <c r="H36" s="199">
        <f t="shared" ref="H36" si="32">ROUND(H35*(1+$K73),2)</f>
        <v>-31.72</v>
      </c>
      <c r="I36" s="201">
        <f t="shared" si="5"/>
        <v>45.219640909695443</v>
      </c>
      <c r="J36" s="201">
        <f t="shared" si="2"/>
        <v>163.19999999999999</v>
      </c>
      <c r="K36" s="199">
        <f t="shared" si="26"/>
        <v>1.02</v>
      </c>
      <c r="L36" s="190"/>
      <c r="N36" s="244"/>
    </row>
    <row r="37" spans="2:14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4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4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4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4" ht="14.25">
      <c r="B42" s="214" t="s">
        <v>31</v>
      </c>
      <c r="C42" s="215"/>
      <c r="D42" s="215"/>
      <c r="E42" s="215"/>
      <c r="F42" s="215"/>
      <c r="G42" s="215"/>
      <c r="H42" s="215"/>
    </row>
    <row r="44" spans="2:14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4">
      <c r="C45" s="216" t="str">
        <f>C7</f>
        <v>(a)</v>
      </c>
      <c r="D45" s="188" t="s">
        <v>115</v>
      </c>
    </row>
    <row r="46" spans="2:14">
      <c r="C46" s="216" t="str">
        <f>D7</f>
        <v>(b)</v>
      </c>
      <c r="D46" s="201" t="str">
        <f>"= "&amp;C7&amp;" x "&amp;C62</f>
        <v>= (a) x 0.0706748586244695</v>
      </c>
    </row>
    <row r="47" spans="2:14">
      <c r="C47" s="216" t="str">
        <f>F7</f>
        <v>(d)</v>
      </c>
      <c r="D47" s="201" t="str">
        <f>"= ("&amp;$D$7&amp;" + "&amp;$E$7&amp;") /  (8.76 x "&amp;TEXT(C63,"0.0%")&amp;")"</f>
        <v>= ((b) + (c)) /  (8.76 x 41.2%)</v>
      </c>
    </row>
    <row r="48" spans="2:14">
      <c r="C48" s="216" t="str">
        <f>I7</f>
        <v>(g)</v>
      </c>
      <c r="D48" s="201" t="str">
        <f>"= "&amp;$F$7&amp;" + "&amp;$H$7</f>
        <v>= (d) + (f)</v>
      </c>
    </row>
    <row r="49" spans="2:23">
      <c r="C49" s="216" t="str">
        <f>K7</f>
        <v>(h)</v>
      </c>
      <c r="D49" s="104" t="str">
        <f>D44</f>
        <v xml:space="preserve">Plant Costs  - 2017 IRP - Table 6.1 &amp; 6.2 </v>
      </c>
    </row>
    <row r="50" spans="2:23">
      <c r="C50" s="216"/>
      <c r="D50" s="201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3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3">
      <c r="B55" s="104" t="s">
        <v>104</v>
      </c>
      <c r="C55" s="263">
        <v>1637</v>
      </c>
      <c r="D55" s="188" t="s">
        <v>115</v>
      </c>
      <c r="H55" s="188" t="s">
        <v>9</v>
      </c>
      <c r="J55" s="251" t="s">
        <v>152</v>
      </c>
    </row>
    <row r="56" spans="2:23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3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3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45"/>
      <c r="O58" s="69"/>
      <c r="P58" s="69"/>
      <c r="Q58" s="190"/>
      <c r="R58" s="190"/>
      <c r="S58" s="190"/>
      <c r="T58" s="190"/>
      <c r="U58" s="190"/>
      <c r="V58" s="190"/>
      <c r="W58" s="190"/>
    </row>
    <row r="59" spans="2:23">
      <c r="B59" s="104" t="s">
        <v>104</v>
      </c>
      <c r="C59" s="271">
        <v>-17.762272248602351</v>
      </c>
      <c r="D59" s="188" t="s">
        <v>121</v>
      </c>
      <c r="H59" s="188" t="s">
        <v>120</v>
      </c>
      <c r="J59" s="188" t="s">
        <v>153</v>
      </c>
      <c r="K59" s="228"/>
      <c r="L59" s="228"/>
      <c r="M59" s="229"/>
      <c r="O59" s="227"/>
      <c r="P59" s="190"/>
      <c r="Q59" s="190"/>
      <c r="R59" s="190"/>
      <c r="S59" s="190"/>
      <c r="T59" s="190"/>
      <c r="U59" s="190"/>
      <c r="V59" s="190"/>
      <c r="W59" s="190"/>
    </row>
    <row r="60" spans="2:23">
      <c r="K60" s="228"/>
      <c r="L60" s="228"/>
      <c r="M60" s="228"/>
      <c r="N60" s="246"/>
      <c r="O60" s="227"/>
      <c r="P60" s="190"/>
      <c r="Q60" s="190"/>
      <c r="R60" s="190"/>
      <c r="S60" s="190"/>
      <c r="T60" s="190"/>
      <c r="U60" s="190"/>
      <c r="V60" s="190"/>
      <c r="W60" s="190"/>
    </row>
    <row r="61" spans="2:23">
      <c r="C61" s="232"/>
      <c r="K61" s="228"/>
      <c r="L61" s="228"/>
      <c r="M61" s="228"/>
      <c r="N61" s="246"/>
      <c r="O61" s="228"/>
      <c r="R61" s="190"/>
      <c r="S61" s="190"/>
      <c r="T61" s="190"/>
      <c r="U61" s="190"/>
      <c r="V61" s="190"/>
      <c r="W61" s="190"/>
    </row>
    <row r="62" spans="2:23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3">
      <c r="C63" s="264">
        <v>0.41199999999999998</v>
      </c>
      <c r="D63" s="188" t="s">
        <v>55</v>
      </c>
      <c r="J63" s="251" t="s">
        <v>152</v>
      </c>
    </row>
    <row r="64" spans="2:23" ht="13.5" thickBot="1">
      <c r="D64" s="231"/>
    </row>
    <row r="65" spans="3:14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4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4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4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4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4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4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4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  <c r="N72" s="246"/>
    </row>
    <row r="73" spans="3:14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  <c r="N73" s="246"/>
    </row>
    <row r="74" spans="3:14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  <c r="N74" s="246"/>
    </row>
    <row r="75" spans="3:14" s="190" customFormat="1">
      <c r="N75" s="246"/>
    </row>
    <row r="76" spans="3:14" s="190" customFormat="1">
      <c r="N76" s="246"/>
    </row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L21" sqref="L21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0" style="188" hidden="1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157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43%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2" t="s">
        <v>137</v>
      </c>
      <c r="J5" s="19" t="s">
        <v>73</v>
      </c>
      <c r="K5" s="192" t="s">
        <v>112</v>
      </c>
      <c r="P5" s="192" t="s">
        <v>111</v>
      </c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30</v>
      </c>
    </row>
    <row r="8" spans="2:18" ht="6" customHeight="1">
      <c r="K8" s="190"/>
    </row>
    <row r="9" spans="2:18" ht="15.75">
      <c r="B9" s="60" t="str">
        <f>C52</f>
        <v>2017 IRP Wyoming DJ Wind Resource - 43%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1737.2476650701883</v>
      </c>
      <c r="D10" s="199">
        <f>C10*$C$62</f>
        <v>122.77973312452522</v>
      </c>
      <c r="E10" s="199">
        <f>C56</f>
        <v>37.565582271006477</v>
      </c>
      <c r="F10" s="200">
        <f t="shared" ref="F10:F36" si="0">(D10+E10)/(8.76*$C$63)</f>
        <v>42.568045926391555</v>
      </c>
      <c r="G10" s="200">
        <f>C58</f>
        <v>0.65</v>
      </c>
      <c r="H10" s="247">
        <f>C59</f>
        <v>0</v>
      </c>
      <c r="I10" s="201">
        <f t="shared" ref="I10:I36" si="1">F10+H10+G10</f>
        <v>43.218045926391554</v>
      </c>
      <c r="J10" s="201">
        <f>ROUND(I10*$C$63*8.76,2)</f>
        <v>162.79</v>
      </c>
      <c r="K10" s="199">
        <f>$C$57</f>
        <v>0.57299999999999995</v>
      </c>
      <c r="N10" s="202"/>
      <c r="P10" s="240">
        <f>$C$59</f>
        <v>0</v>
      </c>
    </row>
    <row r="11" spans="2:18">
      <c r="B11" s="197">
        <f t="shared" ref="B11:B36" si="2">B10+1</f>
        <v>2017</v>
      </c>
      <c r="C11" s="203"/>
      <c r="D11" s="199">
        <f>ROUND(D10*(1+$D66),2)</f>
        <v>125.24</v>
      </c>
      <c r="E11" s="199">
        <f>ROUND(E10*(1+$D66),2)</f>
        <v>38.32</v>
      </c>
      <c r="F11" s="200">
        <f t="shared" si="0"/>
        <v>43.421471806307743</v>
      </c>
      <c r="G11" s="199">
        <f>ROUND(G10*(1+$D66),2)</f>
        <v>0.66</v>
      </c>
      <c r="H11" s="199">
        <f>ROUND(H10*(1+$D66),2)</f>
        <v>0</v>
      </c>
      <c r="I11" s="201">
        <f t="shared" si="1"/>
        <v>44.081471806307739</v>
      </c>
      <c r="J11" s="201">
        <f t="shared" ref="J11:J36" si="3">ROUND(I11*$C$63*8.76,2)</f>
        <v>166.05</v>
      </c>
      <c r="K11" s="199">
        <f>ROUND(K10*(1+$D66),2)</f>
        <v>0.57999999999999996</v>
      </c>
      <c r="N11" s="202"/>
      <c r="P11" s="240">
        <f>ROUND(P10*(1+$D66),2)</f>
        <v>0</v>
      </c>
    </row>
    <row r="12" spans="2:18">
      <c r="B12" s="210">
        <f t="shared" si="2"/>
        <v>2018</v>
      </c>
      <c r="C12" s="211"/>
      <c r="D12" s="199">
        <f t="shared" ref="D12:E19" si="4">ROUND(D11*(1+$D67),2)</f>
        <v>127.62</v>
      </c>
      <c r="E12" s="199">
        <f t="shared" si="4"/>
        <v>39.049999999999997</v>
      </c>
      <c r="F12" s="201">
        <f t="shared" si="0"/>
        <v>44.24710629712223</v>
      </c>
      <c r="G12" s="199">
        <f t="shared" ref="G12:G19" si="5">ROUND(G11*(1+$D67),2)</f>
        <v>0.67</v>
      </c>
      <c r="H12" s="212">
        <f t="shared" ref="H12" si="6">ROUND(H11*(1+$D67),2)</f>
        <v>0</v>
      </c>
      <c r="I12" s="201">
        <f t="shared" si="1"/>
        <v>44.917106297122231</v>
      </c>
      <c r="J12" s="201">
        <f t="shared" si="3"/>
        <v>169.19</v>
      </c>
      <c r="K12" s="199">
        <f t="shared" ref="K12:K19" si="7">ROUND(K11*(1+$D67),2)</f>
        <v>0.59</v>
      </c>
      <c r="L12" s="190"/>
      <c r="N12" s="202"/>
      <c r="P12" s="240">
        <f t="shared" ref="P12:P19" si="8">ROUND(P11*(1+$D67),2)</f>
        <v>0</v>
      </c>
    </row>
    <row r="13" spans="2:18">
      <c r="B13" s="210">
        <f t="shared" si="2"/>
        <v>2019</v>
      </c>
      <c r="C13" s="211"/>
      <c r="D13" s="199">
        <f t="shared" si="4"/>
        <v>130.43</v>
      </c>
      <c r="E13" s="199">
        <f t="shared" si="4"/>
        <v>39.909999999999997</v>
      </c>
      <c r="F13" s="201">
        <f t="shared" si="0"/>
        <v>45.22140809174897</v>
      </c>
      <c r="G13" s="199">
        <f t="shared" si="5"/>
        <v>0.68</v>
      </c>
      <c r="H13" s="212">
        <f t="shared" ref="H13" si="9">ROUND(H12*(1+$D68),2)</f>
        <v>0</v>
      </c>
      <c r="I13" s="201">
        <f t="shared" si="1"/>
        <v>45.901408091748969</v>
      </c>
      <c r="J13" s="201">
        <f t="shared" si="3"/>
        <v>172.9</v>
      </c>
      <c r="K13" s="199">
        <f t="shared" si="7"/>
        <v>0.6</v>
      </c>
      <c r="L13" s="190"/>
      <c r="N13" s="202"/>
      <c r="P13" s="240">
        <f t="shared" si="8"/>
        <v>0</v>
      </c>
    </row>
    <row r="14" spans="2:18">
      <c r="B14" s="210">
        <f t="shared" si="2"/>
        <v>2020</v>
      </c>
      <c r="C14" s="211"/>
      <c r="D14" s="199">
        <f t="shared" si="4"/>
        <v>133.82</v>
      </c>
      <c r="E14" s="199">
        <f t="shared" si="4"/>
        <v>40.950000000000003</v>
      </c>
      <c r="F14" s="201">
        <f t="shared" si="0"/>
        <v>46.397472655835188</v>
      </c>
      <c r="G14" s="199">
        <f t="shared" si="5"/>
        <v>0.7</v>
      </c>
      <c r="H14" s="212">
        <f t="shared" ref="H14" si="10">ROUND(H13*(1+$D69),2)</f>
        <v>0</v>
      </c>
      <c r="I14" s="201">
        <f t="shared" si="1"/>
        <v>47.09747265583519</v>
      </c>
      <c r="J14" s="201">
        <f t="shared" si="3"/>
        <v>177.41</v>
      </c>
      <c r="K14" s="199">
        <f t="shared" si="7"/>
        <v>0.62</v>
      </c>
      <c r="L14" s="190"/>
      <c r="N14" s="202"/>
      <c r="O14" s="207"/>
      <c r="P14" s="240">
        <f t="shared" si="8"/>
        <v>0</v>
      </c>
      <c r="Q14" s="208"/>
      <c r="R14" s="209"/>
    </row>
    <row r="15" spans="2:18">
      <c r="B15" s="210">
        <f t="shared" si="2"/>
        <v>2021</v>
      </c>
      <c r="C15" s="211"/>
      <c r="D15" s="199">
        <f t="shared" si="4"/>
        <v>137.03</v>
      </c>
      <c r="E15" s="199">
        <f t="shared" si="4"/>
        <v>41.93</v>
      </c>
      <c r="F15" s="201">
        <f t="shared" si="0"/>
        <v>47.509822661144739</v>
      </c>
      <c r="G15" s="199">
        <f t="shared" si="5"/>
        <v>0.72</v>
      </c>
      <c r="H15" s="212">
        <f t="shared" ref="H15" si="11">ROUND(H14*(1+$D70),2)</f>
        <v>0</v>
      </c>
      <c r="I15" s="201">
        <f t="shared" si="1"/>
        <v>48.229822661144738</v>
      </c>
      <c r="J15" s="201">
        <f t="shared" si="3"/>
        <v>181.67</v>
      </c>
      <c r="K15" s="199">
        <f t="shared" si="7"/>
        <v>0.63</v>
      </c>
      <c r="L15" s="190"/>
      <c r="N15" s="208"/>
      <c r="O15" s="208"/>
      <c r="P15" s="240">
        <f t="shared" si="8"/>
        <v>0</v>
      </c>
      <c r="Q15" s="208"/>
      <c r="R15" s="209"/>
    </row>
    <row r="16" spans="2:18">
      <c r="B16" s="210">
        <f t="shared" si="2"/>
        <v>2022</v>
      </c>
      <c r="C16" s="211"/>
      <c r="D16" s="199">
        <f t="shared" si="4"/>
        <v>140.18</v>
      </c>
      <c r="E16" s="199">
        <f t="shared" si="4"/>
        <v>42.89</v>
      </c>
      <c r="F16" s="201">
        <f t="shared" si="0"/>
        <v>48.600934480195392</v>
      </c>
      <c r="G16" s="199">
        <f t="shared" si="5"/>
        <v>0.74</v>
      </c>
      <c r="H16" s="212">
        <f t="shared" ref="H16" si="12">ROUND(H15*(1+$D71),2)</f>
        <v>0</v>
      </c>
      <c r="I16" s="201">
        <f t="shared" si="1"/>
        <v>49.340934480195394</v>
      </c>
      <c r="J16" s="201">
        <f t="shared" si="3"/>
        <v>185.86</v>
      </c>
      <c r="K16" s="199">
        <f t="shared" si="7"/>
        <v>0.64</v>
      </c>
      <c r="L16" s="190"/>
      <c r="N16" s="202"/>
      <c r="P16" s="240">
        <f t="shared" si="8"/>
        <v>0</v>
      </c>
    </row>
    <row r="17" spans="2:17">
      <c r="B17" s="210">
        <f t="shared" si="2"/>
        <v>2023</v>
      </c>
      <c r="C17" s="211"/>
      <c r="D17" s="199">
        <f t="shared" si="4"/>
        <v>143.4</v>
      </c>
      <c r="E17" s="199">
        <f t="shared" si="4"/>
        <v>43.88</v>
      </c>
      <c r="F17" s="201">
        <f t="shared" si="0"/>
        <v>49.71859403206966</v>
      </c>
      <c r="G17" s="199">
        <f t="shared" si="5"/>
        <v>0.76</v>
      </c>
      <c r="H17" s="212">
        <f t="shared" ref="H17" si="13">ROUND(H16*(1+$D72),2)</f>
        <v>0</v>
      </c>
      <c r="I17" s="201">
        <f t="shared" si="1"/>
        <v>50.478594032069658</v>
      </c>
      <c r="J17" s="201">
        <f t="shared" si="3"/>
        <v>190.14</v>
      </c>
      <c r="K17" s="199">
        <f t="shared" si="7"/>
        <v>0.65</v>
      </c>
      <c r="L17" s="190"/>
      <c r="N17" s="202"/>
      <c r="O17" s="207"/>
      <c r="P17" s="240">
        <f t="shared" si="8"/>
        <v>0</v>
      </c>
    </row>
    <row r="18" spans="2:17">
      <c r="B18" s="210">
        <f t="shared" si="2"/>
        <v>2024</v>
      </c>
      <c r="C18" s="211"/>
      <c r="D18" s="199">
        <f t="shared" si="4"/>
        <v>146.69999999999999</v>
      </c>
      <c r="E18" s="199">
        <f t="shared" si="4"/>
        <v>44.89</v>
      </c>
      <c r="F18" s="201">
        <f t="shared" si="0"/>
        <v>50.862801316767545</v>
      </c>
      <c r="G18" s="199">
        <f t="shared" si="5"/>
        <v>0.78</v>
      </c>
      <c r="H18" s="212">
        <f t="shared" ref="H18" si="14">ROUND(H17*(1+$D73),2)</f>
        <v>0</v>
      </c>
      <c r="I18" s="201">
        <f t="shared" si="1"/>
        <v>51.642801316767546</v>
      </c>
      <c r="J18" s="201">
        <f t="shared" si="3"/>
        <v>194.53</v>
      </c>
      <c r="K18" s="199">
        <f t="shared" si="7"/>
        <v>0.66</v>
      </c>
      <c r="L18" s="190"/>
      <c r="P18" s="240">
        <f t="shared" si="8"/>
        <v>0</v>
      </c>
    </row>
    <row r="19" spans="2:17">
      <c r="B19" s="210">
        <f t="shared" si="2"/>
        <v>2025</v>
      </c>
      <c r="C19" s="211"/>
      <c r="D19" s="199">
        <f t="shared" si="4"/>
        <v>150.07</v>
      </c>
      <c r="E19" s="199">
        <f t="shared" si="4"/>
        <v>45.92</v>
      </c>
      <c r="F19" s="201">
        <f t="shared" si="0"/>
        <v>52.030901561006694</v>
      </c>
      <c r="G19" s="199">
        <f t="shared" si="5"/>
        <v>0.8</v>
      </c>
      <c r="H19" s="212">
        <f t="shared" ref="H19" si="15">ROUND(H18*(1+$D74),2)</f>
        <v>0</v>
      </c>
      <c r="I19" s="201">
        <f t="shared" si="1"/>
        <v>52.830901561006691</v>
      </c>
      <c r="J19" s="201">
        <f t="shared" si="3"/>
        <v>199</v>
      </c>
      <c r="K19" s="199">
        <f t="shared" si="7"/>
        <v>0.68</v>
      </c>
      <c r="L19" s="190"/>
      <c r="P19" s="240">
        <f t="shared" si="8"/>
        <v>0</v>
      </c>
    </row>
    <row r="20" spans="2:17">
      <c r="B20" s="210">
        <f t="shared" si="2"/>
        <v>2026</v>
      </c>
      <c r="C20" s="211"/>
      <c r="D20" s="199">
        <f t="shared" ref="D20:D28" si="16">ROUND(D19*(1+$G66),2)</f>
        <v>153.52000000000001</v>
      </c>
      <c r="E20" s="199">
        <f t="shared" ref="E20:E28" si="17">ROUND(E19*(1+$G66),2)</f>
        <v>46.98</v>
      </c>
      <c r="F20" s="201">
        <f t="shared" si="0"/>
        <v>53.22820431135181</v>
      </c>
      <c r="G20" s="199">
        <f t="shared" ref="G20:G28" si="18">ROUND(G19*(1+$G66),2)</f>
        <v>0.82</v>
      </c>
      <c r="H20" s="212">
        <f t="shared" ref="H20:H28" si="19">ROUND(H19*(1+$G66),2)</f>
        <v>0</v>
      </c>
      <c r="I20" s="201">
        <f t="shared" si="1"/>
        <v>54.04820431135181</v>
      </c>
      <c r="J20" s="201">
        <f t="shared" si="3"/>
        <v>203.59</v>
      </c>
      <c r="K20" s="199">
        <f t="shared" ref="K20:K28" si="20">ROUND(K19*(1+$G66),2)</f>
        <v>0.7</v>
      </c>
      <c r="L20" s="190"/>
      <c r="P20" s="240">
        <f t="shared" ref="P20:P28" si="21">ROUND(P19*(1+$G66),2)</f>
        <v>0</v>
      </c>
      <c r="Q20" s="241"/>
    </row>
    <row r="21" spans="2:17">
      <c r="B21" s="210">
        <f t="shared" si="2"/>
        <v>2027</v>
      </c>
      <c r="C21" s="211"/>
      <c r="D21" s="199">
        <f t="shared" si="16"/>
        <v>157.05000000000001</v>
      </c>
      <c r="E21" s="199">
        <f t="shared" si="17"/>
        <v>48.06</v>
      </c>
      <c r="F21" s="201">
        <f t="shared" si="0"/>
        <v>54.452054794520549</v>
      </c>
      <c r="G21" s="199">
        <f t="shared" si="18"/>
        <v>0.84</v>
      </c>
      <c r="H21" s="212">
        <f t="shared" si="19"/>
        <v>0</v>
      </c>
      <c r="I21" s="201">
        <f t="shared" si="1"/>
        <v>55.292054794520553</v>
      </c>
      <c r="J21" s="201">
        <f t="shared" si="3"/>
        <v>208.27</v>
      </c>
      <c r="K21" s="199">
        <f t="shared" si="20"/>
        <v>0.72</v>
      </c>
      <c r="L21" s="190"/>
      <c r="P21" s="240">
        <f t="shared" si="21"/>
        <v>0</v>
      </c>
    </row>
    <row r="22" spans="2:17">
      <c r="B22" s="210">
        <f t="shared" si="2"/>
        <v>2028</v>
      </c>
      <c r="C22" s="211"/>
      <c r="D22" s="199">
        <f t="shared" si="16"/>
        <v>160.66</v>
      </c>
      <c r="E22" s="199">
        <f t="shared" si="17"/>
        <v>49.17</v>
      </c>
      <c r="F22" s="201">
        <f t="shared" si="0"/>
        <v>55.705107783795263</v>
      </c>
      <c r="G22" s="199">
        <f t="shared" si="18"/>
        <v>0.86</v>
      </c>
      <c r="H22" s="212">
        <f t="shared" si="19"/>
        <v>0</v>
      </c>
      <c r="I22" s="201">
        <f t="shared" si="1"/>
        <v>56.565107783795263</v>
      </c>
      <c r="J22" s="201">
        <f t="shared" si="3"/>
        <v>213.07</v>
      </c>
      <c r="K22" s="199">
        <f t="shared" si="20"/>
        <v>0.74</v>
      </c>
      <c r="L22" s="190"/>
      <c r="P22" s="240">
        <f t="shared" si="21"/>
        <v>0</v>
      </c>
    </row>
    <row r="23" spans="2:17">
      <c r="B23" s="210">
        <f t="shared" si="2"/>
        <v>2029</v>
      </c>
      <c r="C23" s="211"/>
      <c r="D23" s="199">
        <f t="shared" si="16"/>
        <v>164.36</v>
      </c>
      <c r="E23" s="199">
        <f t="shared" si="17"/>
        <v>50.3</v>
      </c>
      <c r="F23" s="201">
        <f t="shared" si="0"/>
        <v>56.987363279175966</v>
      </c>
      <c r="G23" s="199">
        <f t="shared" si="18"/>
        <v>0.88</v>
      </c>
      <c r="H23" s="212">
        <f t="shared" si="19"/>
        <v>0</v>
      </c>
      <c r="I23" s="201">
        <f t="shared" si="1"/>
        <v>57.867363279175969</v>
      </c>
      <c r="J23" s="201">
        <f t="shared" si="3"/>
        <v>217.97</v>
      </c>
      <c r="K23" s="199">
        <f t="shared" si="20"/>
        <v>0.76</v>
      </c>
      <c r="L23" s="190"/>
      <c r="P23" s="240">
        <f t="shared" si="21"/>
        <v>0</v>
      </c>
    </row>
    <row r="24" spans="2:17">
      <c r="B24" s="210">
        <f t="shared" si="2"/>
        <v>2030</v>
      </c>
      <c r="C24" s="204"/>
      <c r="D24" s="205">
        <f t="shared" si="16"/>
        <v>168.14</v>
      </c>
      <c r="E24" s="205">
        <f t="shared" si="17"/>
        <v>51.46</v>
      </c>
      <c r="F24" s="206">
        <f t="shared" si="0"/>
        <v>58.298821280662629</v>
      </c>
      <c r="G24" s="205">
        <f t="shared" si="18"/>
        <v>0.9</v>
      </c>
      <c r="H24" s="205">
        <f t="shared" si="19"/>
        <v>0</v>
      </c>
      <c r="I24" s="206">
        <f t="shared" si="1"/>
        <v>59.198821280662628</v>
      </c>
      <c r="J24" s="206">
        <f t="shared" si="3"/>
        <v>222.99</v>
      </c>
      <c r="K24" s="205">
        <f t="shared" si="20"/>
        <v>0.78</v>
      </c>
      <c r="L24" s="190"/>
      <c r="P24" s="240">
        <f t="shared" si="21"/>
        <v>0</v>
      </c>
    </row>
    <row r="25" spans="2:17">
      <c r="B25" s="210">
        <f t="shared" si="2"/>
        <v>2031</v>
      </c>
      <c r="C25" s="211"/>
      <c r="D25" s="199">
        <f t="shared" si="16"/>
        <v>172.01</v>
      </c>
      <c r="E25" s="199">
        <f t="shared" si="17"/>
        <v>52.64</v>
      </c>
      <c r="F25" s="201">
        <f t="shared" si="0"/>
        <v>59.639481788255281</v>
      </c>
      <c r="G25" s="199">
        <f t="shared" si="18"/>
        <v>0.92</v>
      </c>
      <c r="H25" s="212">
        <f t="shared" si="19"/>
        <v>0</v>
      </c>
      <c r="I25" s="201">
        <f t="shared" si="1"/>
        <v>60.559481788255283</v>
      </c>
      <c r="J25" s="201">
        <f t="shared" si="3"/>
        <v>228.12</v>
      </c>
      <c r="K25" s="199">
        <f t="shared" si="20"/>
        <v>0.8</v>
      </c>
      <c r="L25" s="190"/>
      <c r="P25" s="240">
        <f t="shared" si="21"/>
        <v>0</v>
      </c>
    </row>
    <row r="26" spans="2:17">
      <c r="B26" s="210">
        <f t="shared" si="2"/>
        <v>2032</v>
      </c>
      <c r="C26" s="211"/>
      <c r="D26" s="199">
        <f t="shared" si="16"/>
        <v>175.79</v>
      </c>
      <c r="E26" s="199">
        <f t="shared" si="17"/>
        <v>53.8</v>
      </c>
      <c r="F26" s="201">
        <f t="shared" si="0"/>
        <v>60.950939789741952</v>
      </c>
      <c r="G26" s="199">
        <f t="shared" si="18"/>
        <v>0.94</v>
      </c>
      <c r="H26" s="212">
        <f t="shared" si="19"/>
        <v>0</v>
      </c>
      <c r="I26" s="201">
        <f t="shared" si="1"/>
        <v>61.89093978974195</v>
      </c>
      <c r="J26" s="201">
        <f t="shared" si="3"/>
        <v>233.13</v>
      </c>
      <c r="K26" s="199">
        <f t="shared" si="20"/>
        <v>0.82</v>
      </c>
      <c r="L26" s="190"/>
      <c r="P26" s="240">
        <f t="shared" si="21"/>
        <v>0</v>
      </c>
    </row>
    <row r="27" spans="2:17">
      <c r="B27" s="210">
        <f t="shared" si="2"/>
        <v>2033</v>
      </c>
      <c r="C27" s="211"/>
      <c r="D27" s="199">
        <f t="shared" si="16"/>
        <v>179.66</v>
      </c>
      <c r="E27" s="199">
        <f t="shared" si="17"/>
        <v>54.98</v>
      </c>
      <c r="F27" s="201">
        <f t="shared" si="0"/>
        <v>62.291600297334604</v>
      </c>
      <c r="G27" s="199">
        <f t="shared" si="18"/>
        <v>0.96</v>
      </c>
      <c r="H27" s="212">
        <f t="shared" si="19"/>
        <v>0</v>
      </c>
      <c r="I27" s="201">
        <f t="shared" si="1"/>
        <v>63.251600297334605</v>
      </c>
      <c r="J27" s="201">
        <f t="shared" si="3"/>
        <v>238.26</v>
      </c>
      <c r="K27" s="199">
        <f t="shared" si="20"/>
        <v>0.84</v>
      </c>
      <c r="L27" s="190"/>
      <c r="P27" s="240">
        <f t="shared" si="21"/>
        <v>0</v>
      </c>
    </row>
    <row r="28" spans="2:17">
      <c r="B28" s="210">
        <f t="shared" si="2"/>
        <v>2034</v>
      </c>
      <c r="C28" s="211"/>
      <c r="D28" s="199">
        <f t="shared" si="16"/>
        <v>183.79</v>
      </c>
      <c r="E28" s="199">
        <f t="shared" si="17"/>
        <v>56.24</v>
      </c>
      <c r="F28" s="201">
        <f t="shared" si="0"/>
        <v>63.72252309652756</v>
      </c>
      <c r="G28" s="199">
        <f t="shared" si="18"/>
        <v>0.98</v>
      </c>
      <c r="H28" s="212">
        <f t="shared" si="19"/>
        <v>0</v>
      </c>
      <c r="I28" s="201">
        <f t="shared" si="1"/>
        <v>64.702523096527557</v>
      </c>
      <c r="J28" s="201">
        <f t="shared" si="3"/>
        <v>243.72</v>
      </c>
      <c r="K28" s="199">
        <f t="shared" si="20"/>
        <v>0.86</v>
      </c>
      <c r="L28" s="190"/>
      <c r="P28" s="240">
        <f t="shared" si="21"/>
        <v>0</v>
      </c>
    </row>
    <row r="29" spans="2:17">
      <c r="B29" s="210">
        <f t="shared" si="2"/>
        <v>2035</v>
      </c>
      <c r="C29" s="211"/>
      <c r="D29" s="199">
        <f t="shared" ref="D29:E36" si="22">ROUND(D28*(1+$K66),2)</f>
        <v>188.02</v>
      </c>
      <c r="E29" s="199">
        <f t="shared" si="22"/>
        <v>57.53</v>
      </c>
      <c r="F29" s="201">
        <f t="shared" si="0"/>
        <v>65.187957948391215</v>
      </c>
      <c r="G29" s="199">
        <f>ROUND(G28*(1+$K66),2)</f>
        <v>1</v>
      </c>
      <c r="H29" s="212">
        <f>ROUND(H28*(1+$K66),2)</f>
        <v>0</v>
      </c>
      <c r="I29" s="201">
        <f t="shared" si="1"/>
        <v>66.187957948391215</v>
      </c>
      <c r="J29" s="201">
        <f t="shared" si="3"/>
        <v>249.32</v>
      </c>
      <c r="K29" s="199">
        <f>ROUND(K28*(1+$K66),2)</f>
        <v>0.88</v>
      </c>
      <c r="L29" s="190"/>
      <c r="P29" s="240">
        <f>ROUND(P28*(1+$K66),2)</f>
        <v>0</v>
      </c>
    </row>
    <row r="30" spans="2:17">
      <c r="B30" s="210">
        <f t="shared" si="2"/>
        <v>2036</v>
      </c>
      <c r="C30" s="211"/>
      <c r="D30" s="199">
        <f t="shared" si="22"/>
        <v>192.34</v>
      </c>
      <c r="E30" s="199">
        <f t="shared" si="22"/>
        <v>58.85</v>
      </c>
      <c r="F30" s="201">
        <f t="shared" si="0"/>
        <v>66.685250079643197</v>
      </c>
      <c r="G30" s="199">
        <f t="shared" ref="G30:G36" si="23">ROUND(G29*(1+$K67),2)</f>
        <v>1.02</v>
      </c>
      <c r="H30" s="212">
        <f t="shared" ref="H30" si="24">ROUND(H29*(1+$K67),2)</f>
        <v>0</v>
      </c>
      <c r="I30" s="201">
        <f t="shared" si="1"/>
        <v>67.705250079643193</v>
      </c>
      <c r="J30" s="201">
        <f t="shared" si="3"/>
        <v>255.03</v>
      </c>
      <c r="K30" s="199">
        <f t="shared" ref="K30:K36" si="25">ROUND(K29*(1+$K67),2)</f>
        <v>0.9</v>
      </c>
      <c r="L30" s="190"/>
      <c r="P30" s="240">
        <f t="shared" ref="P30:P36" si="26">ROUND(P29*(1+$K67),2)</f>
        <v>0</v>
      </c>
    </row>
    <row r="31" spans="2:17">
      <c r="B31" s="210">
        <f t="shared" si="2"/>
        <v>2037</v>
      </c>
      <c r="C31" s="211"/>
      <c r="D31" s="199">
        <f t="shared" si="22"/>
        <v>196.57</v>
      </c>
      <c r="E31" s="199">
        <f t="shared" si="22"/>
        <v>60.14</v>
      </c>
      <c r="F31" s="201">
        <f t="shared" si="0"/>
        <v>68.150684931506845</v>
      </c>
      <c r="G31" s="199">
        <f t="shared" si="23"/>
        <v>1.04</v>
      </c>
      <c r="H31" s="212">
        <f t="shared" ref="H31" si="27">ROUND(H30*(1+$K68),2)</f>
        <v>0</v>
      </c>
      <c r="I31" s="201">
        <f t="shared" si="1"/>
        <v>69.190684931506851</v>
      </c>
      <c r="J31" s="201">
        <f t="shared" si="3"/>
        <v>260.63</v>
      </c>
      <c r="K31" s="199">
        <f t="shared" si="25"/>
        <v>0.92</v>
      </c>
      <c r="L31" s="190"/>
      <c r="P31" s="240">
        <f t="shared" si="26"/>
        <v>0</v>
      </c>
    </row>
    <row r="32" spans="2:17">
      <c r="B32" s="210">
        <f t="shared" si="2"/>
        <v>2038</v>
      </c>
      <c r="C32" s="211"/>
      <c r="D32" s="199">
        <f t="shared" si="22"/>
        <v>200.89</v>
      </c>
      <c r="E32" s="199">
        <f t="shared" si="22"/>
        <v>61.46</v>
      </c>
      <c r="F32" s="201">
        <f t="shared" si="0"/>
        <v>69.647977062758827</v>
      </c>
      <c r="G32" s="199">
        <f t="shared" si="23"/>
        <v>1.06</v>
      </c>
      <c r="H32" s="212">
        <f t="shared" ref="H32" si="28">ROUND(H31*(1+$K69),2)</f>
        <v>0</v>
      </c>
      <c r="I32" s="201">
        <f t="shared" si="1"/>
        <v>70.707977062758829</v>
      </c>
      <c r="J32" s="201">
        <f t="shared" si="3"/>
        <v>266.33999999999997</v>
      </c>
      <c r="K32" s="199">
        <f t="shared" si="25"/>
        <v>0.94</v>
      </c>
      <c r="L32" s="190"/>
      <c r="P32" s="240">
        <f t="shared" si="26"/>
        <v>0</v>
      </c>
    </row>
    <row r="33" spans="2:16">
      <c r="B33" s="210">
        <f t="shared" si="2"/>
        <v>2039</v>
      </c>
      <c r="C33" s="211"/>
      <c r="D33" s="199">
        <f t="shared" si="22"/>
        <v>205.31</v>
      </c>
      <c r="E33" s="199">
        <f t="shared" si="22"/>
        <v>62.81</v>
      </c>
      <c r="F33" s="201">
        <f t="shared" si="0"/>
        <v>71.179781246681543</v>
      </c>
      <c r="G33" s="199">
        <f t="shared" si="23"/>
        <v>1.08</v>
      </c>
      <c r="H33" s="212">
        <f t="shared" ref="H33" si="29">ROUND(H32*(1+$K70),2)</f>
        <v>0</v>
      </c>
      <c r="I33" s="201">
        <f t="shared" si="1"/>
        <v>72.259781246681541</v>
      </c>
      <c r="J33" s="201">
        <f t="shared" si="3"/>
        <v>272.19</v>
      </c>
      <c r="K33" s="199">
        <f t="shared" si="25"/>
        <v>0.96</v>
      </c>
      <c r="L33" s="190"/>
      <c r="P33" s="240">
        <f t="shared" si="26"/>
        <v>0</v>
      </c>
    </row>
    <row r="34" spans="2:16">
      <c r="B34" s="210">
        <f t="shared" si="2"/>
        <v>2040</v>
      </c>
      <c r="C34" s="211"/>
      <c r="D34" s="199">
        <f t="shared" si="22"/>
        <v>209.83</v>
      </c>
      <c r="E34" s="199">
        <f t="shared" si="22"/>
        <v>64.19</v>
      </c>
      <c r="F34" s="201">
        <f t="shared" si="0"/>
        <v>72.746097483274923</v>
      </c>
      <c r="G34" s="199">
        <f t="shared" si="23"/>
        <v>1.1000000000000001</v>
      </c>
      <c r="H34" s="212">
        <f t="shared" ref="H34" si="30">ROUND(H33*(1+$K71),2)</f>
        <v>0</v>
      </c>
      <c r="I34" s="201">
        <f t="shared" si="1"/>
        <v>73.846097483274917</v>
      </c>
      <c r="J34" s="201">
        <f t="shared" si="3"/>
        <v>278.16000000000003</v>
      </c>
      <c r="K34" s="199">
        <f t="shared" si="25"/>
        <v>0.98</v>
      </c>
      <c r="L34" s="190"/>
      <c r="P34" s="240">
        <f t="shared" si="26"/>
        <v>0</v>
      </c>
    </row>
    <row r="35" spans="2:16">
      <c r="B35" s="210">
        <f t="shared" si="2"/>
        <v>2041</v>
      </c>
      <c r="C35" s="211"/>
      <c r="D35" s="199">
        <f t="shared" si="22"/>
        <v>214.45</v>
      </c>
      <c r="E35" s="199">
        <f t="shared" si="22"/>
        <v>65.599999999999994</v>
      </c>
      <c r="F35" s="201">
        <f t="shared" si="0"/>
        <v>74.346925772539009</v>
      </c>
      <c r="G35" s="199">
        <f t="shared" si="23"/>
        <v>1.1200000000000001</v>
      </c>
      <c r="H35" s="212">
        <f t="shared" ref="H35" si="31">ROUND(H34*(1+$K72),2)</f>
        <v>0</v>
      </c>
      <c r="I35" s="201">
        <f t="shared" si="1"/>
        <v>75.466925772539014</v>
      </c>
      <c r="J35" s="201">
        <f t="shared" si="3"/>
        <v>284.27</v>
      </c>
      <c r="K35" s="199">
        <f t="shared" si="25"/>
        <v>1</v>
      </c>
      <c r="L35" s="190"/>
      <c r="P35" s="240">
        <f t="shared" si="26"/>
        <v>0</v>
      </c>
    </row>
    <row r="36" spans="2:16">
      <c r="B36" s="210">
        <f t="shared" si="2"/>
        <v>2042</v>
      </c>
      <c r="C36" s="211"/>
      <c r="D36" s="199">
        <f t="shared" si="22"/>
        <v>219.17</v>
      </c>
      <c r="E36" s="199">
        <f t="shared" si="22"/>
        <v>67.040000000000006</v>
      </c>
      <c r="F36" s="201">
        <f t="shared" si="0"/>
        <v>75.982266114473816</v>
      </c>
      <c r="G36" s="199">
        <f t="shared" si="23"/>
        <v>1.1399999999999999</v>
      </c>
      <c r="H36" s="212">
        <f t="shared" ref="H36" si="32">ROUND(H35*(1+$K73),2)</f>
        <v>0</v>
      </c>
      <c r="I36" s="201">
        <f t="shared" si="1"/>
        <v>77.122266114473817</v>
      </c>
      <c r="J36" s="201">
        <f t="shared" si="3"/>
        <v>290.5</v>
      </c>
      <c r="K36" s="199">
        <f t="shared" si="25"/>
        <v>1.02</v>
      </c>
      <c r="L36" s="190"/>
      <c r="P36" s="240">
        <f t="shared" si="26"/>
        <v>0</v>
      </c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0.0706748586244695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43.0%)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(i)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1737.2476650701883</v>
      </c>
      <c r="D55" s="188" t="s">
        <v>115</v>
      </c>
      <c r="H55" s="188" t="s">
        <v>9</v>
      </c>
    </row>
    <row r="56" spans="2:24">
      <c r="B56" s="104" t="s">
        <v>104</v>
      </c>
      <c r="C56" s="225">
        <v>37.565582271006477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0.57299999999999995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0.65</v>
      </c>
      <c r="D58" s="188" t="s">
        <v>119</v>
      </c>
      <c r="H58" s="188" t="s">
        <v>120</v>
      </c>
      <c r="K58" s="190"/>
      <c r="L58" s="226"/>
      <c r="M58" s="69"/>
      <c r="N58" s="227"/>
      <c r="O58" s="69"/>
      <c r="P58" s="227"/>
      <c r="Q58" s="69"/>
      <c r="R58" s="190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/>
      <c r="D59" s="188" t="s">
        <v>121</v>
      </c>
      <c r="H59" s="188" t="s">
        <v>120</v>
      </c>
      <c r="K59" s="228"/>
      <c r="L59" s="228"/>
      <c r="M59" s="229"/>
      <c r="N59" s="230"/>
      <c r="O59" s="227"/>
      <c r="P59" s="231"/>
      <c r="Q59" s="190"/>
      <c r="R59" s="19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190"/>
      <c r="O60" s="227"/>
      <c r="P60" s="231"/>
      <c r="Q60" s="190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190"/>
      <c r="O61" s="228"/>
      <c r="P61" s="231"/>
      <c r="S61" s="190"/>
      <c r="T61" s="190"/>
      <c r="U61" s="190"/>
      <c r="V61" s="190"/>
      <c r="W61" s="190"/>
      <c r="X61" s="190"/>
    </row>
    <row r="62" spans="2:24">
      <c r="C62" s="233">
        <v>7.0674858624469455E-2</v>
      </c>
      <c r="D62" s="188" t="s">
        <v>54</v>
      </c>
      <c r="K62" s="234"/>
      <c r="L62" s="235"/>
      <c r="M62" s="235"/>
      <c r="O62" s="236"/>
    </row>
    <row r="63" spans="2:24">
      <c r="C63" s="237">
        <v>0.43</v>
      </c>
      <c r="D63" s="188" t="s">
        <v>55</v>
      </c>
    </row>
    <row r="64" spans="2:24" ht="13.5" thickBot="1">
      <c r="D64" s="231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33">C66+1</f>
        <v>2018</v>
      </c>
      <c r="D67" s="57">
        <v>1.9E-2</v>
      </c>
      <c r="E67" s="104"/>
      <c r="F67" s="129">
        <f t="shared" ref="F67:F74" si="34">F66+1</f>
        <v>2027</v>
      </c>
      <c r="G67" s="57">
        <v>2.3E-2</v>
      </c>
      <c r="H67" s="104"/>
      <c r="I67" s="129">
        <f t="shared" ref="I67:I74" si="35">I66+1</f>
        <v>2036</v>
      </c>
      <c r="J67" s="129"/>
      <c r="K67" s="57">
        <v>2.3E-2</v>
      </c>
    </row>
    <row r="68" spans="3:11">
      <c r="C68" s="129">
        <f t="shared" si="33"/>
        <v>2019</v>
      </c>
      <c r="D68" s="57">
        <v>2.1999999999999999E-2</v>
      </c>
      <c r="E68" s="104"/>
      <c r="F68" s="129">
        <f t="shared" si="34"/>
        <v>2028</v>
      </c>
      <c r="G68" s="57">
        <v>2.3E-2</v>
      </c>
      <c r="H68" s="104"/>
      <c r="I68" s="129">
        <f t="shared" si="35"/>
        <v>2037</v>
      </c>
      <c r="J68" s="129"/>
      <c r="K68" s="57">
        <v>2.1999999999999999E-2</v>
      </c>
    </row>
    <row r="69" spans="3:11">
      <c r="C69" s="129">
        <f t="shared" si="33"/>
        <v>2020</v>
      </c>
      <c r="D69" s="57">
        <v>2.5999999999999999E-2</v>
      </c>
      <c r="E69" s="104"/>
      <c r="F69" s="129">
        <f t="shared" si="34"/>
        <v>2029</v>
      </c>
      <c r="G69" s="57">
        <v>2.3E-2</v>
      </c>
      <c r="H69" s="104"/>
      <c r="I69" s="129">
        <f t="shared" si="35"/>
        <v>2038</v>
      </c>
      <c r="J69" s="129"/>
      <c r="K69" s="57">
        <v>2.1999999999999999E-2</v>
      </c>
    </row>
    <row r="70" spans="3:11">
      <c r="C70" s="129">
        <f t="shared" si="33"/>
        <v>2021</v>
      </c>
      <c r="D70" s="57">
        <v>2.4E-2</v>
      </c>
      <c r="E70" s="104"/>
      <c r="F70" s="129">
        <f t="shared" si="34"/>
        <v>2030</v>
      </c>
      <c r="G70" s="57">
        <v>2.3E-2</v>
      </c>
      <c r="H70" s="104"/>
      <c r="I70" s="129">
        <f t="shared" si="35"/>
        <v>2039</v>
      </c>
      <c r="J70" s="129"/>
      <c r="K70" s="57">
        <v>2.1999999999999999E-2</v>
      </c>
    </row>
    <row r="71" spans="3:11">
      <c r="C71" s="129">
        <f t="shared" si="33"/>
        <v>2022</v>
      </c>
      <c r="D71" s="57">
        <v>2.3E-2</v>
      </c>
      <c r="E71" s="104"/>
      <c r="F71" s="129">
        <f t="shared" si="34"/>
        <v>2031</v>
      </c>
      <c r="G71" s="57">
        <v>2.3E-2</v>
      </c>
      <c r="H71" s="104"/>
      <c r="I71" s="129">
        <f t="shared" si="35"/>
        <v>2040</v>
      </c>
      <c r="J71" s="129"/>
      <c r="K71" s="57">
        <v>2.1999999999999999E-2</v>
      </c>
    </row>
    <row r="72" spans="3:11" s="190" customFormat="1">
      <c r="C72" s="129">
        <f t="shared" si="33"/>
        <v>2023</v>
      </c>
      <c r="D72" s="57">
        <v>2.3E-2</v>
      </c>
      <c r="E72" s="106"/>
      <c r="F72" s="129">
        <f t="shared" si="34"/>
        <v>2032</v>
      </c>
      <c r="G72" s="57">
        <v>2.1999999999999999E-2</v>
      </c>
      <c r="H72" s="106"/>
      <c r="I72" s="129">
        <f t="shared" si="35"/>
        <v>2041</v>
      </c>
      <c r="J72" s="129"/>
      <c r="K72" s="57">
        <v>2.1999999999999999E-2</v>
      </c>
    </row>
    <row r="73" spans="3:11" s="190" customFormat="1">
      <c r="C73" s="129">
        <f t="shared" si="33"/>
        <v>2024</v>
      </c>
      <c r="D73" s="57">
        <v>2.3E-2</v>
      </c>
      <c r="E73" s="106"/>
      <c r="F73" s="129">
        <f t="shared" si="34"/>
        <v>2033</v>
      </c>
      <c r="G73" s="57">
        <v>2.1999999999999999E-2</v>
      </c>
      <c r="H73" s="106"/>
      <c r="I73" s="129">
        <f t="shared" si="35"/>
        <v>2042</v>
      </c>
      <c r="J73" s="129"/>
      <c r="K73" s="57">
        <v>2.1999999999999999E-2</v>
      </c>
    </row>
    <row r="74" spans="3:11" s="190" customFormat="1">
      <c r="C74" s="129">
        <f t="shared" si="33"/>
        <v>2025</v>
      </c>
      <c r="D74" s="57">
        <v>2.3E-2</v>
      </c>
      <c r="E74" s="106"/>
      <c r="F74" s="129">
        <f t="shared" si="34"/>
        <v>2034</v>
      </c>
      <c r="G74" s="57">
        <v>2.3E-2</v>
      </c>
      <c r="H74" s="106"/>
      <c r="I74" s="129">
        <f t="shared" si="35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2"/>
  <sheetViews>
    <sheetView view="pageBreakPreview" zoomScale="60" zoomScaleNormal="100" workbookViewId="0">
      <selection activeCell="L44" sqref="L44"/>
    </sheetView>
  </sheetViews>
  <sheetFormatPr defaultColWidth="9.33203125" defaultRowHeight="12.75"/>
  <cols>
    <col min="1" max="1" width="1.5" style="188" customWidth="1"/>
    <col min="2" max="2" width="10.83203125" style="188" customWidth="1"/>
    <col min="3" max="3" width="14.1640625" style="188" customWidth="1"/>
    <col min="4" max="4" width="12.33203125" style="188" customWidth="1"/>
    <col min="5" max="5" width="9.1640625" style="188" customWidth="1"/>
    <col min="6" max="6" width="9.83203125" style="188" bestFit="1" customWidth="1"/>
    <col min="7" max="7" width="9.83203125" style="188" customWidth="1"/>
    <col min="8" max="8" width="10.5" style="188" customWidth="1"/>
    <col min="9" max="10" width="12.5" style="188" customWidth="1"/>
    <col min="11" max="11" width="11.6640625" style="188" customWidth="1"/>
    <col min="12" max="15" width="9.33203125" style="188"/>
    <col min="16" max="16" width="9.33203125" style="188" customWidth="1"/>
    <col min="17" max="16384" width="9.33203125" style="188"/>
  </cols>
  <sheetData>
    <row r="1" spans="2:18" ht="15.75">
      <c r="B1" s="186" t="s">
        <v>85</v>
      </c>
      <c r="C1" s="187"/>
      <c r="D1" s="187"/>
      <c r="E1" s="187"/>
      <c r="F1" s="187"/>
      <c r="G1" s="187"/>
      <c r="H1" s="187"/>
      <c r="I1" s="187"/>
      <c r="J1" s="187"/>
    </row>
    <row r="2" spans="2:18" ht="15.75">
      <c r="B2" s="186" t="s">
        <v>158</v>
      </c>
      <c r="C2" s="187"/>
      <c r="D2" s="187"/>
      <c r="E2" s="187"/>
      <c r="F2" s="187"/>
      <c r="G2" s="187"/>
      <c r="H2" s="187"/>
      <c r="I2" s="187"/>
      <c r="J2" s="187"/>
    </row>
    <row r="3" spans="2:18" ht="15.75">
      <c r="B3" s="186" t="str">
        <f>TEXT($C$63,"0%")&amp;" Capacity Factor"</f>
        <v>31% Capacity Factor</v>
      </c>
      <c r="C3" s="187"/>
      <c r="D3" s="187"/>
      <c r="E3" s="187"/>
      <c r="F3" s="187"/>
      <c r="G3" s="187"/>
      <c r="H3" s="187"/>
      <c r="I3" s="187"/>
      <c r="J3" s="187"/>
    </row>
    <row r="4" spans="2:18">
      <c r="B4" s="189"/>
      <c r="C4" s="189"/>
      <c r="D4" s="189"/>
      <c r="E4" s="189"/>
      <c r="F4" s="189"/>
      <c r="G4" s="189"/>
      <c r="H4" s="189"/>
      <c r="I4" s="190"/>
      <c r="J4" s="190"/>
      <c r="K4" s="190"/>
      <c r="P4" s="190"/>
    </row>
    <row r="5" spans="2:18" ht="51.75" customHeight="1">
      <c r="B5" s="191" t="s">
        <v>0</v>
      </c>
      <c r="C5" s="192" t="s">
        <v>10</v>
      </c>
      <c r="D5" s="192" t="s">
        <v>11</v>
      </c>
      <c r="E5" s="192" t="s">
        <v>12</v>
      </c>
      <c r="F5" s="192" t="s">
        <v>110</v>
      </c>
      <c r="G5" s="19" t="s">
        <v>13</v>
      </c>
      <c r="H5" s="192" t="s">
        <v>111</v>
      </c>
      <c r="I5" s="19" t="s">
        <v>73</v>
      </c>
      <c r="J5" s="19" t="s">
        <v>73</v>
      </c>
      <c r="K5" s="192" t="s">
        <v>112</v>
      </c>
      <c r="P5" s="252"/>
    </row>
    <row r="6" spans="2:18" ht="24" customHeight="1">
      <c r="B6" s="193"/>
      <c r="C6" s="194" t="s">
        <v>8</v>
      </c>
      <c r="D6" s="195" t="s">
        <v>9</v>
      </c>
      <c r="E6" s="195" t="s">
        <v>9</v>
      </c>
      <c r="F6" s="194" t="s">
        <v>39</v>
      </c>
      <c r="G6" s="22" t="s">
        <v>39</v>
      </c>
      <c r="H6" s="194" t="s">
        <v>39</v>
      </c>
      <c r="I6" s="194" t="s">
        <v>39</v>
      </c>
      <c r="J6" s="23" t="s">
        <v>9</v>
      </c>
      <c r="K6" s="194" t="s">
        <v>39</v>
      </c>
    </row>
    <row r="7" spans="2:18">
      <c r="C7" s="196" t="s">
        <v>1</v>
      </c>
      <c r="D7" s="196" t="s">
        <v>2</v>
      </c>
      <c r="E7" s="196" t="s">
        <v>3</v>
      </c>
      <c r="F7" s="196" t="s">
        <v>4</v>
      </c>
      <c r="G7" s="196" t="s">
        <v>5</v>
      </c>
      <c r="H7" s="196" t="s">
        <v>7</v>
      </c>
      <c r="I7" s="196" t="s">
        <v>28</v>
      </c>
      <c r="J7" s="196" t="s">
        <v>29</v>
      </c>
      <c r="K7" s="196" t="s">
        <v>29</v>
      </c>
    </row>
    <row r="8" spans="2:18" ht="6" customHeight="1">
      <c r="K8" s="190"/>
    </row>
    <row r="9" spans="2:18" ht="15.75">
      <c r="B9" s="60" t="str">
        <f>C52</f>
        <v>2017 IRP Utah Solar Resource - 31% Capacity Factor</v>
      </c>
      <c r="C9" s="190"/>
      <c r="E9" s="190"/>
      <c r="F9" s="190"/>
      <c r="G9" s="190"/>
      <c r="H9" s="190"/>
      <c r="I9" s="190"/>
      <c r="J9" s="190"/>
      <c r="K9" s="190"/>
    </row>
    <row r="10" spans="2:18">
      <c r="B10" s="197">
        <v>2016</v>
      </c>
      <c r="C10" s="198">
        <f>C55</f>
        <v>1822.4072122157659</v>
      </c>
      <c r="D10" s="199">
        <f>C10*$C$62</f>
        <v>140.61107266637151</v>
      </c>
      <c r="E10" s="199">
        <f>C56</f>
        <v>19.693557659779859</v>
      </c>
      <c r="F10" s="200">
        <f t="shared" ref="F10:F33" si="0">(D10+E10)/(8.76*$C$63)</f>
        <v>58.84120686185063</v>
      </c>
      <c r="G10" s="200">
        <f>C58</f>
        <v>0</v>
      </c>
      <c r="H10" s="199">
        <f>C59</f>
        <v>-2.446131410134015</v>
      </c>
      <c r="I10" s="201">
        <f t="shared" ref="I10:I36" si="1">F10+H10+G10</f>
        <v>56.395075451716615</v>
      </c>
      <c r="J10" s="201">
        <f>ROUND(I10*$C$63*8.76,2)</f>
        <v>153.63999999999999</v>
      </c>
      <c r="K10" s="199">
        <f>$C$57</f>
        <v>0.60299999999999998</v>
      </c>
      <c r="N10" s="202"/>
      <c r="P10" s="240"/>
    </row>
    <row r="11" spans="2:18">
      <c r="B11" s="197">
        <f t="shared" ref="B11:B36" si="2">B10+1</f>
        <v>2017</v>
      </c>
      <c r="C11" s="203"/>
      <c r="D11" s="199">
        <f>ROUND(D10*(1+$D66),2)</f>
        <v>143.41999999999999</v>
      </c>
      <c r="E11" s="199">
        <f>ROUND(E10*(1+$D66),2)</f>
        <v>20.09</v>
      </c>
      <c r="F11" s="200">
        <f t="shared" si="0"/>
        <v>60.017765640370584</v>
      </c>
      <c r="G11" s="199">
        <f>ROUND(G10*(1+$D66),2)</f>
        <v>0</v>
      </c>
      <c r="H11" s="199">
        <f>ROUND(H10*(1+$D66),2)</f>
        <v>-2.5</v>
      </c>
      <c r="I11" s="201">
        <f t="shared" si="1"/>
        <v>57.517765640370584</v>
      </c>
      <c r="J11" s="201">
        <f t="shared" ref="J11:J36" si="3">ROUND(I11*$C$63*8.76,2)</f>
        <v>156.69999999999999</v>
      </c>
      <c r="K11" s="199">
        <f t="shared" ref="K11:K19" si="4">ROUND(K10*(1+$D66),2)</f>
        <v>0.62</v>
      </c>
      <c r="N11" s="202"/>
      <c r="P11" s="240"/>
    </row>
    <row r="12" spans="2:18">
      <c r="B12" s="210">
        <f t="shared" si="2"/>
        <v>2018</v>
      </c>
      <c r="C12" s="211"/>
      <c r="D12" s="199">
        <f t="shared" ref="D12:G19" si="5">ROUND(D11*(1+$D67),2)</f>
        <v>146.13999999999999</v>
      </c>
      <c r="E12" s="199">
        <f t="shared" si="5"/>
        <v>20.47</v>
      </c>
      <c r="F12" s="201">
        <f t="shared" si="0"/>
        <v>61.155647564932679</v>
      </c>
      <c r="G12" s="199">
        <f t="shared" si="5"/>
        <v>0</v>
      </c>
      <c r="H12" s="212">
        <f t="shared" ref="H12" si="6">ROUND(H11*(1+$D67),2)</f>
        <v>-2.5499999999999998</v>
      </c>
      <c r="I12" s="201">
        <f t="shared" si="1"/>
        <v>58.605647564932681</v>
      </c>
      <c r="J12" s="201">
        <f t="shared" si="3"/>
        <v>159.66</v>
      </c>
      <c r="K12" s="199">
        <f t="shared" si="4"/>
        <v>0.63</v>
      </c>
      <c r="L12" s="190"/>
      <c r="N12" s="202"/>
      <c r="P12" s="240"/>
    </row>
    <row r="13" spans="2:18">
      <c r="B13" s="210">
        <f t="shared" si="2"/>
        <v>2019</v>
      </c>
      <c r="C13" s="211"/>
      <c r="D13" s="199">
        <f t="shared" si="5"/>
        <v>149.36000000000001</v>
      </c>
      <c r="E13" s="199">
        <f t="shared" si="5"/>
        <v>20.92</v>
      </c>
      <c r="F13" s="201">
        <f t="shared" si="0"/>
        <v>62.502752940140084</v>
      </c>
      <c r="G13" s="199">
        <f t="shared" si="5"/>
        <v>0</v>
      </c>
      <c r="H13" s="212">
        <f t="shared" ref="H13" si="7">ROUND(H12*(1+$D68),2)</f>
        <v>-2.61</v>
      </c>
      <c r="I13" s="201">
        <f t="shared" si="1"/>
        <v>59.892752940140085</v>
      </c>
      <c r="J13" s="201">
        <f t="shared" si="3"/>
        <v>163.16999999999999</v>
      </c>
      <c r="K13" s="199">
        <f t="shared" si="4"/>
        <v>0.64</v>
      </c>
      <c r="L13" s="190"/>
      <c r="N13" s="202"/>
      <c r="P13" s="240"/>
    </row>
    <row r="14" spans="2:18">
      <c r="B14" s="210">
        <f t="shared" si="2"/>
        <v>2020</v>
      </c>
      <c r="C14" s="211"/>
      <c r="D14" s="199">
        <f t="shared" si="5"/>
        <v>153.24</v>
      </c>
      <c r="E14" s="199">
        <f t="shared" si="5"/>
        <v>21.46</v>
      </c>
      <c r="F14" s="201">
        <f t="shared" si="0"/>
        <v>64.125152329354421</v>
      </c>
      <c r="G14" s="199">
        <f t="shared" si="5"/>
        <v>0</v>
      </c>
      <c r="H14" s="212">
        <f t="shared" ref="H14" si="8">ROUND(H13*(1+$D69),2)</f>
        <v>-2.68</v>
      </c>
      <c r="I14" s="201">
        <f t="shared" si="1"/>
        <v>61.445152329354421</v>
      </c>
      <c r="J14" s="201">
        <f t="shared" si="3"/>
        <v>167.4</v>
      </c>
      <c r="K14" s="199">
        <f t="shared" si="4"/>
        <v>0.66</v>
      </c>
      <c r="L14" s="190"/>
      <c r="N14" s="202"/>
      <c r="O14" s="207"/>
      <c r="P14" s="240"/>
      <c r="Q14" s="208"/>
      <c r="R14" s="209"/>
    </row>
    <row r="15" spans="2:18">
      <c r="B15" s="210">
        <f t="shared" si="2"/>
        <v>2021</v>
      </c>
      <c r="C15" s="211"/>
      <c r="D15" s="199">
        <f t="shared" si="5"/>
        <v>156.91999999999999</v>
      </c>
      <c r="E15" s="199">
        <f t="shared" si="5"/>
        <v>21.98</v>
      </c>
      <c r="F15" s="201">
        <f t="shared" si="0"/>
        <v>65.666798807793384</v>
      </c>
      <c r="G15" s="199">
        <f t="shared" si="5"/>
        <v>0</v>
      </c>
      <c r="H15" s="212">
        <f t="shared" ref="H15" si="9">ROUND(H14*(1+$D70),2)</f>
        <v>-2.74</v>
      </c>
      <c r="I15" s="201">
        <f t="shared" si="1"/>
        <v>62.926798807793382</v>
      </c>
      <c r="J15" s="201">
        <f t="shared" si="3"/>
        <v>171.44</v>
      </c>
      <c r="K15" s="199">
        <f t="shared" si="4"/>
        <v>0.68</v>
      </c>
      <c r="L15" s="190"/>
      <c r="N15" s="208"/>
      <c r="O15" s="208"/>
      <c r="P15" s="240"/>
      <c r="Q15" s="208"/>
      <c r="R15" s="209"/>
    </row>
    <row r="16" spans="2:18">
      <c r="B16" s="210">
        <f t="shared" si="2"/>
        <v>2022</v>
      </c>
      <c r="C16" s="211"/>
      <c r="D16" s="199">
        <f t="shared" si="5"/>
        <v>160.53</v>
      </c>
      <c r="E16" s="199">
        <f t="shared" si="5"/>
        <v>22.49</v>
      </c>
      <c r="F16" s="201">
        <f t="shared" si="0"/>
        <v>67.179080591404954</v>
      </c>
      <c r="G16" s="199">
        <f t="shared" si="5"/>
        <v>0</v>
      </c>
      <c r="H16" s="212">
        <f t="shared" ref="H16" si="10">ROUND(H15*(1+$D71),2)</f>
        <v>-2.8</v>
      </c>
      <c r="I16" s="201">
        <f t="shared" si="1"/>
        <v>64.379080591404957</v>
      </c>
      <c r="J16" s="201">
        <f t="shared" si="3"/>
        <v>175.39</v>
      </c>
      <c r="K16" s="199">
        <f t="shared" si="4"/>
        <v>0.7</v>
      </c>
      <c r="L16" s="190"/>
      <c r="N16" s="202"/>
      <c r="P16" s="240"/>
    </row>
    <row r="17" spans="2:17">
      <c r="B17" s="210">
        <f t="shared" si="2"/>
        <v>2023</v>
      </c>
      <c r="C17" s="211"/>
      <c r="D17" s="199">
        <f t="shared" si="5"/>
        <v>164.22</v>
      </c>
      <c r="E17" s="199">
        <f t="shared" si="5"/>
        <v>23.01</v>
      </c>
      <c r="F17" s="201">
        <f t="shared" si="0"/>
        <v>68.724397656697349</v>
      </c>
      <c r="G17" s="199">
        <f t="shared" si="5"/>
        <v>0</v>
      </c>
      <c r="H17" s="212">
        <f t="shared" ref="H17" si="11">ROUND(H16*(1+$D72),2)</f>
        <v>-2.86</v>
      </c>
      <c r="I17" s="201">
        <f t="shared" si="1"/>
        <v>65.864397656697349</v>
      </c>
      <c r="J17" s="201">
        <f t="shared" si="3"/>
        <v>179.44</v>
      </c>
      <c r="K17" s="199">
        <f t="shared" si="4"/>
        <v>0.72</v>
      </c>
      <c r="L17" s="190"/>
      <c r="N17" s="202"/>
      <c r="O17" s="207"/>
      <c r="P17" s="240"/>
    </row>
    <row r="18" spans="2:17">
      <c r="B18" s="210">
        <f t="shared" si="2"/>
        <v>2024</v>
      </c>
      <c r="C18" s="211"/>
      <c r="D18" s="199">
        <f t="shared" si="5"/>
        <v>168</v>
      </c>
      <c r="E18" s="199">
        <f t="shared" si="5"/>
        <v>23.54</v>
      </c>
      <c r="F18" s="201">
        <f t="shared" si="0"/>
        <v>70.306420590524013</v>
      </c>
      <c r="G18" s="199">
        <f t="shared" si="5"/>
        <v>0</v>
      </c>
      <c r="H18" s="212">
        <f t="shared" ref="H18" si="12">ROUND(H17*(1+$D73),2)</f>
        <v>-2.93</v>
      </c>
      <c r="I18" s="201">
        <f t="shared" si="1"/>
        <v>67.376420590524006</v>
      </c>
      <c r="J18" s="201">
        <f t="shared" si="3"/>
        <v>183.56</v>
      </c>
      <c r="K18" s="199">
        <f t="shared" si="4"/>
        <v>0.74</v>
      </c>
      <c r="L18" s="190"/>
      <c r="P18" s="240"/>
    </row>
    <row r="19" spans="2:17">
      <c r="B19" s="210">
        <f t="shared" si="2"/>
        <v>2025</v>
      </c>
      <c r="C19" s="211"/>
      <c r="D19" s="199">
        <f t="shared" si="5"/>
        <v>171.86</v>
      </c>
      <c r="E19" s="199">
        <f t="shared" si="5"/>
        <v>24.08</v>
      </c>
      <c r="F19" s="201">
        <f t="shared" si="0"/>
        <v>71.921478806031516</v>
      </c>
      <c r="G19" s="199">
        <f t="shared" si="5"/>
        <v>0</v>
      </c>
      <c r="H19" s="212">
        <f t="shared" ref="H19" si="13">ROUND(H18*(1+$D74),2)</f>
        <v>-3</v>
      </c>
      <c r="I19" s="201">
        <f t="shared" si="1"/>
        <v>68.921478806031516</v>
      </c>
      <c r="J19" s="201">
        <f t="shared" si="3"/>
        <v>187.77</v>
      </c>
      <c r="K19" s="199">
        <f t="shared" si="4"/>
        <v>0.76</v>
      </c>
      <c r="L19" s="190"/>
      <c r="P19" s="240"/>
    </row>
    <row r="20" spans="2:17">
      <c r="B20" s="210">
        <f t="shared" si="2"/>
        <v>2026</v>
      </c>
      <c r="C20" s="211"/>
      <c r="D20" s="199">
        <f>ROUND(D19*(1+$G66),2)</f>
        <v>175.81</v>
      </c>
      <c r="E20" s="199">
        <f>ROUND(E19*(1+$G66),2)</f>
        <v>24.63</v>
      </c>
      <c r="F20" s="201">
        <f t="shared" si="0"/>
        <v>73.57324289007326</v>
      </c>
      <c r="G20" s="199">
        <f>ROUND(G19*(1+$G66),2)</f>
        <v>0</v>
      </c>
      <c r="H20" s="212">
        <f>ROUND(H19*(1+$G66),2)</f>
        <v>-3.07</v>
      </c>
      <c r="I20" s="201">
        <f t="shared" si="1"/>
        <v>70.503242890073267</v>
      </c>
      <c r="J20" s="201">
        <f t="shared" si="3"/>
        <v>192.08</v>
      </c>
      <c r="K20" s="199">
        <f t="shared" ref="K20:K28" si="14">ROUND(K19*(1+$G66),2)</f>
        <v>0.78</v>
      </c>
      <c r="L20" s="190"/>
      <c r="P20" s="240"/>
      <c r="Q20" s="241"/>
    </row>
    <row r="21" spans="2:17">
      <c r="B21" s="210">
        <f t="shared" si="2"/>
        <v>2027</v>
      </c>
      <c r="C21" s="211"/>
      <c r="D21" s="199">
        <f t="shared" ref="D21:G28" si="15">ROUND(D20*(1+$G67),2)</f>
        <v>179.85</v>
      </c>
      <c r="E21" s="199">
        <f t="shared" si="15"/>
        <v>25.2</v>
      </c>
      <c r="F21" s="201">
        <f t="shared" si="0"/>
        <v>75.265383429502705</v>
      </c>
      <c r="G21" s="199">
        <f t="shared" si="15"/>
        <v>0</v>
      </c>
      <c r="H21" s="212">
        <f t="shared" ref="H21" si="16">ROUND(H20*(1+$G67),2)</f>
        <v>-3.14</v>
      </c>
      <c r="I21" s="201">
        <f t="shared" si="1"/>
        <v>72.125383429502705</v>
      </c>
      <c r="J21" s="201">
        <f t="shared" si="3"/>
        <v>196.5</v>
      </c>
      <c r="K21" s="199">
        <f t="shared" si="14"/>
        <v>0.8</v>
      </c>
      <c r="L21" s="190"/>
      <c r="P21" s="240"/>
    </row>
    <row r="22" spans="2:17">
      <c r="B22" s="210">
        <f t="shared" si="2"/>
        <v>2028</v>
      </c>
      <c r="C22" s="211"/>
      <c r="D22" s="199">
        <f t="shared" si="15"/>
        <v>183.99</v>
      </c>
      <c r="E22" s="199">
        <f t="shared" si="15"/>
        <v>25.78</v>
      </c>
      <c r="F22" s="201">
        <f t="shared" si="0"/>
        <v>76.997900424319852</v>
      </c>
      <c r="G22" s="199">
        <f t="shared" si="15"/>
        <v>0</v>
      </c>
      <c r="H22" s="212">
        <f t="shared" ref="H22" si="17">ROUND(H21*(1+$G68),2)</f>
        <v>-3.21</v>
      </c>
      <c r="I22" s="201">
        <f t="shared" si="1"/>
        <v>73.787900424319858</v>
      </c>
      <c r="J22" s="201">
        <f t="shared" si="3"/>
        <v>201.02</v>
      </c>
      <c r="K22" s="199">
        <f t="shared" si="14"/>
        <v>0.82</v>
      </c>
      <c r="L22" s="190"/>
      <c r="P22" s="240"/>
    </row>
    <row r="23" spans="2:17">
      <c r="B23" s="210">
        <f t="shared" si="2"/>
        <v>2029</v>
      </c>
      <c r="C23" s="211"/>
      <c r="D23" s="199">
        <f t="shared" si="15"/>
        <v>188.22</v>
      </c>
      <c r="E23" s="199">
        <f t="shared" si="15"/>
        <v>26.37</v>
      </c>
      <c r="F23" s="201">
        <f t="shared" si="0"/>
        <v>78.767123287671239</v>
      </c>
      <c r="G23" s="199">
        <f t="shared" si="15"/>
        <v>0</v>
      </c>
      <c r="H23" s="212">
        <f t="shared" ref="H23" si="18">ROUND(H22*(1+$G69),2)</f>
        <v>-3.28</v>
      </c>
      <c r="I23" s="201">
        <f t="shared" si="1"/>
        <v>75.487123287671238</v>
      </c>
      <c r="J23" s="201">
        <f t="shared" si="3"/>
        <v>205.65</v>
      </c>
      <c r="K23" s="199">
        <f t="shared" si="14"/>
        <v>0.84</v>
      </c>
      <c r="L23" s="190"/>
      <c r="P23" s="240"/>
    </row>
    <row r="24" spans="2:17">
      <c r="B24" s="210">
        <f t="shared" si="2"/>
        <v>2030</v>
      </c>
      <c r="C24" s="204"/>
      <c r="D24" s="205">
        <f t="shared" si="15"/>
        <v>192.55</v>
      </c>
      <c r="E24" s="205">
        <f t="shared" si="15"/>
        <v>26.98</v>
      </c>
      <c r="F24" s="206">
        <f t="shared" si="0"/>
        <v>80.580393193263745</v>
      </c>
      <c r="G24" s="205">
        <f t="shared" si="15"/>
        <v>0</v>
      </c>
      <c r="H24" s="205">
        <f t="shared" ref="H24" si="19">ROUND(H23*(1+$G70),2)</f>
        <v>-3.36</v>
      </c>
      <c r="I24" s="206">
        <f t="shared" si="1"/>
        <v>77.220393193263746</v>
      </c>
      <c r="J24" s="206">
        <f t="shared" si="3"/>
        <v>210.38</v>
      </c>
      <c r="K24" s="205">
        <f t="shared" si="14"/>
        <v>0.86</v>
      </c>
      <c r="L24" s="190"/>
      <c r="P24" s="240"/>
    </row>
    <row r="25" spans="2:17">
      <c r="B25" s="210">
        <f t="shared" si="2"/>
        <v>2031</v>
      </c>
      <c r="C25" s="211"/>
      <c r="D25" s="199">
        <f t="shared" si="15"/>
        <v>196.98</v>
      </c>
      <c r="E25" s="199">
        <f t="shared" si="15"/>
        <v>27.6</v>
      </c>
      <c r="F25" s="201">
        <f t="shared" si="0"/>
        <v>82.434039554243924</v>
      </c>
      <c r="G25" s="199">
        <f t="shared" si="15"/>
        <v>0</v>
      </c>
      <c r="H25" s="212">
        <f t="shared" ref="H25" si="20">ROUND(H24*(1+$G71),2)</f>
        <v>-3.44</v>
      </c>
      <c r="I25" s="201">
        <f t="shared" si="1"/>
        <v>78.994039554243926</v>
      </c>
      <c r="J25" s="201">
        <f t="shared" si="3"/>
        <v>215.21</v>
      </c>
      <c r="K25" s="199">
        <f t="shared" si="14"/>
        <v>0.88</v>
      </c>
      <c r="L25" s="190"/>
      <c r="P25" s="240"/>
    </row>
    <row r="26" spans="2:17">
      <c r="B26" s="210">
        <f t="shared" si="2"/>
        <v>2032</v>
      </c>
      <c r="C26" s="211"/>
      <c r="D26" s="199">
        <f t="shared" si="15"/>
        <v>201.31</v>
      </c>
      <c r="E26" s="199">
        <f t="shared" si="15"/>
        <v>28.21</v>
      </c>
      <c r="F26" s="201">
        <f t="shared" si="0"/>
        <v>84.247309459836444</v>
      </c>
      <c r="G26" s="199">
        <f t="shared" si="15"/>
        <v>0</v>
      </c>
      <c r="H26" s="212">
        <f t="shared" ref="H26" si="21">ROUND(H25*(1+$G72),2)</f>
        <v>-3.52</v>
      </c>
      <c r="I26" s="201">
        <f t="shared" si="1"/>
        <v>80.727309459836448</v>
      </c>
      <c r="J26" s="201">
        <f t="shared" si="3"/>
        <v>219.93</v>
      </c>
      <c r="K26" s="199">
        <f t="shared" si="14"/>
        <v>0.9</v>
      </c>
      <c r="L26" s="190"/>
      <c r="P26" s="240"/>
    </row>
    <row r="27" spans="2:17">
      <c r="B27" s="210">
        <f t="shared" si="2"/>
        <v>2033</v>
      </c>
      <c r="C27" s="211"/>
      <c r="D27" s="199">
        <f t="shared" si="15"/>
        <v>205.74</v>
      </c>
      <c r="E27" s="199">
        <f t="shared" si="15"/>
        <v>28.83</v>
      </c>
      <c r="F27" s="201">
        <f t="shared" si="0"/>
        <v>86.100955820816637</v>
      </c>
      <c r="G27" s="199">
        <f t="shared" si="15"/>
        <v>0</v>
      </c>
      <c r="H27" s="212">
        <f t="shared" ref="H27" si="22">ROUND(H26*(1+$G73),2)</f>
        <v>-3.6</v>
      </c>
      <c r="I27" s="201">
        <f t="shared" si="1"/>
        <v>82.500955820816642</v>
      </c>
      <c r="J27" s="201">
        <f t="shared" si="3"/>
        <v>224.76</v>
      </c>
      <c r="K27" s="199">
        <f t="shared" si="14"/>
        <v>0.92</v>
      </c>
      <c r="L27" s="190"/>
      <c r="P27" s="240"/>
    </row>
    <row r="28" spans="2:17">
      <c r="B28" s="210">
        <f t="shared" si="2"/>
        <v>2034</v>
      </c>
      <c r="C28" s="211"/>
      <c r="D28" s="199">
        <f t="shared" si="15"/>
        <v>210.47</v>
      </c>
      <c r="E28" s="199">
        <f t="shared" si="15"/>
        <v>29.49</v>
      </c>
      <c r="F28" s="201">
        <f t="shared" si="0"/>
        <v>88.079402134813321</v>
      </c>
      <c r="G28" s="199">
        <f t="shared" si="15"/>
        <v>0</v>
      </c>
      <c r="H28" s="212">
        <f t="shared" ref="H28" si="23">ROUND(H27*(1+$G74),2)</f>
        <v>-3.68</v>
      </c>
      <c r="I28" s="201">
        <f t="shared" si="1"/>
        <v>84.399402134813315</v>
      </c>
      <c r="J28" s="201">
        <f t="shared" si="3"/>
        <v>229.93</v>
      </c>
      <c r="K28" s="199">
        <f t="shared" si="14"/>
        <v>0.94</v>
      </c>
      <c r="L28" s="190"/>
      <c r="P28" s="240"/>
    </row>
    <row r="29" spans="2:17">
      <c r="B29" s="210">
        <f t="shared" si="2"/>
        <v>2035</v>
      </c>
      <c r="C29" s="211"/>
      <c r="D29" s="199">
        <f t="shared" ref="D29:E36" si="24">ROUND(D28*(1+$K66),2)</f>
        <v>215.31</v>
      </c>
      <c r="E29" s="199">
        <f t="shared" si="24"/>
        <v>30.17</v>
      </c>
      <c r="F29" s="201">
        <f t="shared" si="0"/>
        <v>90.105566077904541</v>
      </c>
      <c r="G29" s="199">
        <f t="shared" ref="G29:H36" si="25">ROUND(G28*(1+$K66),2)</f>
        <v>0</v>
      </c>
      <c r="H29" s="212">
        <f t="shared" si="25"/>
        <v>-3.76</v>
      </c>
      <c r="I29" s="201">
        <f t="shared" si="1"/>
        <v>86.345566077904536</v>
      </c>
      <c r="J29" s="201">
        <f t="shared" si="3"/>
        <v>235.24</v>
      </c>
      <c r="K29" s="199">
        <f t="shared" ref="K29:K36" si="26">ROUND(K28*(1+$K66),2)</f>
        <v>0.96</v>
      </c>
      <c r="L29" s="190"/>
      <c r="P29" s="240"/>
    </row>
    <row r="30" spans="2:17">
      <c r="B30" s="210">
        <f t="shared" si="2"/>
        <v>2036</v>
      </c>
      <c r="C30" s="211"/>
      <c r="D30" s="199">
        <f t="shared" si="24"/>
        <v>220.26</v>
      </c>
      <c r="E30" s="199">
        <f t="shared" si="24"/>
        <v>30.86</v>
      </c>
      <c r="F30" s="201">
        <f t="shared" si="0"/>
        <v>92.175777063236879</v>
      </c>
      <c r="G30" s="199">
        <f t="shared" si="25"/>
        <v>0</v>
      </c>
      <c r="H30" s="212">
        <f t="shared" si="25"/>
        <v>-3.85</v>
      </c>
      <c r="I30" s="201">
        <f t="shared" si="1"/>
        <v>88.325777063236885</v>
      </c>
      <c r="J30" s="201">
        <f t="shared" si="3"/>
        <v>240.63</v>
      </c>
      <c r="K30" s="199">
        <f t="shared" si="26"/>
        <v>0.98</v>
      </c>
      <c r="L30" s="190"/>
      <c r="P30" s="240"/>
    </row>
    <row r="31" spans="2:17">
      <c r="B31" s="210">
        <f t="shared" si="2"/>
        <v>2037</v>
      </c>
      <c r="C31" s="211"/>
      <c r="D31" s="199">
        <f t="shared" si="24"/>
        <v>225.11</v>
      </c>
      <c r="E31" s="199">
        <f t="shared" si="24"/>
        <v>31.54</v>
      </c>
      <c r="F31" s="201">
        <f t="shared" si="0"/>
        <v>94.20561159318153</v>
      </c>
      <c r="G31" s="199">
        <f t="shared" si="25"/>
        <v>0</v>
      </c>
      <c r="H31" s="212">
        <f t="shared" si="25"/>
        <v>-3.93</v>
      </c>
      <c r="I31" s="201">
        <f t="shared" si="1"/>
        <v>90.275611593181523</v>
      </c>
      <c r="J31" s="201">
        <f t="shared" si="3"/>
        <v>245.94</v>
      </c>
      <c r="K31" s="199">
        <f t="shared" si="26"/>
        <v>1</v>
      </c>
      <c r="L31" s="190"/>
      <c r="P31" s="240"/>
    </row>
    <row r="32" spans="2:17">
      <c r="B32" s="210">
        <f t="shared" si="2"/>
        <v>2038</v>
      </c>
      <c r="C32" s="211"/>
      <c r="D32" s="199">
        <f t="shared" si="24"/>
        <v>230.06</v>
      </c>
      <c r="E32" s="199">
        <f t="shared" si="24"/>
        <v>32.229999999999997</v>
      </c>
      <c r="F32" s="201">
        <f t="shared" si="0"/>
        <v>96.275822578513868</v>
      </c>
      <c r="G32" s="199">
        <f t="shared" si="25"/>
        <v>0</v>
      </c>
      <c r="H32" s="212">
        <f t="shared" si="25"/>
        <v>-4.0199999999999996</v>
      </c>
      <c r="I32" s="201">
        <f t="shared" si="1"/>
        <v>92.255822578513872</v>
      </c>
      <c r="J32" s="201">
        <f t="shared" si="3"/>
        <v>251.34</v>
      </c>
      <c r="K32" s="199">
        <f t="shared" si="26"/>
        <v>1.02</v>
      </c>
      <c r="L32" s="190"/>
      <c r="P32" s="240"/>
    </row>
    <row r="33" spans="2:16">
      <c r="B33" s="210">
        <f t="shared" si="2"/>
        <v>2039</v>
      </c>
      <c r="C33" s="211"/>
      <c r="D33" s="199">
        <f t="shared" si="24"/>
        <v>235.12</v>
      </c>
      <c r="E33" s="199">
        <f t="shared" si="24"/>
        <v>32.94</v>
      </c>
      <c r="F33" s="201">
        <f t="shared" si="0"/>
        <v>98.393751192940726</v>
      </c>
      <c r="G33" s="199">
        <f t="shared" si="25"/>
        <v>0</v>
      </c>
      <c r="H33" s="212">
        <f t="shared" si="25"/>
        <v>-4.1100000000000003</v>
      </c>
      <c r="I33" s="201">
        <f t="shared" si="1"/>
        <v>94.283751192940727</v>
      </c>
      <c r="J33" s="201">
        <f t="shared" si="3"/>
        <v>256.86</v>
      </c>
      <c r="K33" s="199">
        <f t="shared" si="26"/>
        <v>1.04</v>
      </c>
      <c r="L33" s="190"/>
      <c r="P33" s="240"/>
    </row>
    <row r="34" spans="2:16">
      <c r="B34" s="210">
        <f t="shared" si="2"/>
        <v>2040</v>
      </c>
      <c r="C34" s="211"/>
      <c r="D34" s="199">
        <f t="shared" si="24"/>
        <v>240.29</v>
      </c>
      <c r="E34" s="199">
        <f t="shared" si="24"/>
        <v>33.659999999999997</v>
      </c>
      <c r="F34" s="201">
        <f t="shared" ref="F34:F36" si="27">(D34+E34)/(8.76*$C$63)</f>
        <v>100.55572684960872</v>
      </c>
      <c r="G34" s="199">
        <f t="shared" si="25"/>
        <v>0</v>
      </c>
      <c r="H34" s="212">
        <f t="shared" si="25"/>
        <v>-4.2</v>
      </c>
      <c r="I34" s="201">
        <f t="shared" si="1"/>
        <v>96.355726849608715</v>
      </c>
      <c r="J34" s="201">
        <f t="shared" si="3"/>
        <v>262.51</v>
      </c>
      <c r="K34" s="199">
        <f t="shared" si="26"/>
        <v>1.06</v>
      </c>
      <c r="L34" s="190"/>
      <c r="P34" s="240"/>
    </row>
    <row r="35" spans="2:16">
      <c r="B35" s="210">
        <f t="shared" si="2"/>
        <v>2041</v>
      </c>
      <c r="C35" s="211"/>
      <c r="D35" s="199">
        <f t="shared" si="24"/>
        <v>245.58</v>
      </c>
      <c r="E35" s="199">
        <f t="shared" si="24"/>
        <v>34.4</v>
      </c>
      <c r="F35" s="201">
        <f t="shared" si="27"/>
        <v>102.76909072222468</v>
      </c>
      <c r="G35" s="199">
        <f t="shared" si="25"/>
        <v>0</v>
      </c>
      <c r="H35" s="212">
        <f t="shared" si="25"/>
        <v>-4.29</v>
      </c>
      <c r="I35" s="201">
        <f t="shared" si="1"/>
        <v>98.479090722224669</v>
      </c>
      <c r="J35" s="201">
        <f t="shared" si="3"/>
        <v>268.29000000000002</v>
      </c>
      <c r="K35" s="199">
        <f t="shared" si="26"/>
        <v>1.08</v>
      </c>
      <c r="L35" s="190"/>
      <c r="P35" s="240"/>
    </row>
    <row r="36" spans="2:16">
      <c r="B36" s="210">
        <f t="shared" si="2"/>
        <v>2042</v>
      </c>
      <c r="C36" s="211"/>
      <c r="D36" s="199">
        <f t="shared" si="24"/>
        <v>250.98</v>
      </c>
      <c r="E36" s="199">
        <f t="shared" si="24"/>
        <v>35.159999999999997</v>
      </c>
      <c r="F36" s="201">
        <f t="shared" si="27"/>
        <v>105.03017222393517</v>
      </c>
      <c r="G36" s="199">
        <f t="shared" si="25"/>
        <v>0</v>
      </c>
      <c r="H36" s="212">
        <f t="shared" si="25"/>
        <v>-4.38</v>
      </c>
      <c r="I36" s="201">
        <f t="shared" si="1"/>
        <v>100.65017222393517</v>
      </c>
      <c r="J36" s="201">
        <f t="shared" si="3"/>
        <v>274.20999999999998</v>
      </c>
      <c r="K36" s="199">
        <f t="shared" si="26"/>
        <v>1.1000000000000001</v>
      </c>
      <c r="L36" s="190"/>
      <c r="P36" s="240"/>
    </row>
    <row r="37" spans="2:16">
      <c r="B37" s="210"/>
      <c r="C37" s="203"/>
      <c r="D37" s="199"/>
      <c r="E37" s="199"/>
      <c r="F37" s="200"/>
      <c r="G37" s="199"/>
      <c r="H37" s="199"/>
      <c r="I37" s="201"/>
      <c r="J37" s="201"/>
      <c r="K37" s="213"/>
    </row>
    <row r="38" spans="2:16" hidden="1">
      <c r="B38" s="197"/>
      <c r="C38" s="203"/>
      <c r="D38" s="199"/>
      <c r="E38" s="199"/>
      <c r="F38" s="200"/>
      <c r="G38" s="199"/>
      <c r="H38" s="199"/>
      <c r="I38" s="201"/>
      <c r="J38" s="201"/>
      <c r="K38" s="213"/>
    </row>
    <row r="39" spans="2:16" hidden="1">
      <c r="B39" s="197"/>
      <c r="C39" s="203"/>
      <c r="D39" s="199"/>
      <c r="E39" s="199"/>
      <c r="F39" s="200"/>
      <c r="G39" s="199"/>
      <c r="H39" s="199"/>
      <c r="I39" s="201"/>
      <c r="J39" s="201"/>
      <c r="K39" s="213"/>
    </row>
    <row r="40" spans="2:16" hidden="1">
      <c r="B40" s="197"/>
      <c r="C40" s="203"/>
      <c r="D40" s="199"/>
      <c r="E40" s="199"/>
      <c r="F40" s="200"/>
      <c r="G40" s="199"/>
      <c r="H40" s="199"/>
      <c r="I40" s="201"/>
      <c r="J40" s="201"/>
      <c r="K40" s="213"/>
    </row>
    <row r="42" spans="2:16" ht="14.25">
      <c r="B42" s="214" t="s">
        <v>31</v>
      </c>
      <c r="C42" s="215"/>
      <c r="D42" s="215"/>
      <c r="E42" s="215"/>
      <c r="F42" s="215"/>
      <c r="G42" s="215"/>
      <c r="H42" s="215"/>
    </row>
    <row r="44" spans="2:16">
      <c r="B44" s="188" t="s">
        <v>113</v>
      </c>
      <c r="C44" s="216" t="s">
        <v>114</v>
      </c>
      <c r="D44" s="217" t="str">
        <f>'Table 3 200 MW (Wyo) 2033'!E68</f>
        <v xml:space="preserve">Plant Costs  - 2017 IRP - Table 6.1 &amp; 6.2 </v>
      </c>
    </row>
    <row r="45" spans="2:16">
      <c r="C45" s="216" t="str">
        <f>C7</f>
        <v>(a)</v>
      </c>
      <c r="D45" s="188" t="s">
        <v>115</v>
      </c>
    </row>
    <row r="46" spans="2:16">
      <c r="C46" s="216" t="str">
        <f>D7</f>
        <v>(b)</v>
      </c>
      <c r="D46" s="201" t="str">
        <f>"= "&amp;C7&amp;" x "&amp;C62</f>
        <v>= (a) x 0.0771567801772526</v>
      </c>
    </row>
    <row r="47" spans="2:16">
      <c r="C47" s="216" t="str">
        <f>F7</f>
        <v>(d)</v>
      </c>
      <c r="D47" s="201" t="str">
        <f>"= ("&amp;$D$7&amp;" + "&amp;$E$7&amp;") /  (8.76 x "&amp;TEXT(C63,"0.0%")&amp;")"</f>
        <v>= ((b) + (c)) /  (8.76 x 31.1%)</v>
      </c>
    </row>
    <row r="48" spans="2:16">
      <c r="C48" s="216" t="str">
        <f>I7</f>
        <v>(g)</v>
      </c>
      <c r="D48" s="201" t="str">
        <f>"= "&amp;$F$7&amp;" + "&amp;$H$7</f>
        <v>= (d) + (f)</v>
      </c>
    </row>
    <row r="49" spans="2:24">
      <c r="C49" s="216" t="str">
        <f>K7</f>
        <v>(h)</v>
      </c>
      <c r="D49" s="104" t="str">
        <f>D44</f>
        <v xml:space="preserve">Plant Costs  - 2017 IRP - Table 6.1 &amp; 6.2 </v>
      </c>
    </row>
    <row r="50" spans="2:24">
      <c r="C50" s="216"/>
      <c r="D50" s="201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18"/>
      <c r="E52" s="218"/>
      <c r="F52" s="218"/>
      <c r="G52" s="218"/>
      <c r="H52" s="218"/>
      <c r="I52" s="219"/>
      <c r="J52" s="219"/>
      <c r="K52" s="220"/>
    </row>
    <row r="53" spans="2:24" ht="13.5" thickBot="1">
      <c r="C53" s="221" t="s">
        <v>116</v>
      </c>
      <c r="D53" s="222" t="s">
        <v>117</v>
      </c>
      <c r="E53" s="222"/>
      <c r="F53" s="222"/>
      <c r="G53" s="222"/>
      <c r="H53" s="223"/>
      <c r="I53" s="219"/>
      <c r="J53" s="219"/>
      <c r="K53" s="220"/>
    </row>
    <row r="55" spans="2:24">
      <c r="B55" s="104" t="s">
        <v>104</v>
      </c>
      <c r="C55" s="224">
        <v>1822.4072122157659</v>
      </c>
      <c r="D55" s="188" t="s">
        <v>115</v>
      </c>
      <c r="H55" s="188" t="s">
        <v>9</v>
      </c>
    </row>
    <row r="56" spans="2:24">
      <c r="B56" s="104" t="s">
        <v>104</v>
      </c>
      <c r="C56" s="225">
        <v>19.693557659779859</v>
      </c>
      <c r="D56" s="188" t="s">
        <v>118</v>
      </c>
      <c r="H56" s="188" t="s">
        <v>9</v>
      </c>
    </row>
    <row r="57" spans="2:24">
      <c r="B57" s="104" t="s">
        <v>104</v>
      </c>
      <c r="C57" s="230">
        <v>0.60299999999999998</v>
      </c>
      <c r="D57" s="188" t="s">
        <v>123</v>
      </c>
      <c r="H57" s="188" t="s">
        <v>120</v>
      </c>
    </row>
    <row r="58" spans="2:24">
      <c r="B58" s="104" t="s">
        <v>104</v>
      </c>
      <c r="C58" s="225">
        <v>0</v>
      </c>
      <c r="D58" s="188" t="s">
        <v>119</v>
      </c>
      <c r="H58" s="188" t="s">
        <v>120</v>
      </c>
      <c r="K58" s="190"/>
      <c r="L58" s="226"/>
      <c r="M58" s="69"/>
      <c r="N58" s="227" t="s">
        <v>127</v>
      </c>
      <c r="O58" s="69" t="s">
        <v>126</v>
      </c>
      <c r="P58" s="229" t="s">
        <v>128</v>
      </c>
      <c r="Q58" s="69"/>
      <c r="S58" s="190"/>
      <c r="T58" s="190"/>
      <c r="U58" s="190"/>
      <c r="V58" s="190"/>
      <c r="W58" s="190"/>
      <c r="X58" s="190"/>
    </row>
    <row r="59" spans="2:24">
      <c r="B59" s="104" t="s">
        <v>104</v>
      </c>
      <c r="C59" s="238">
        <f>P63</f>
        <v>-2.446131410134015</v>
      </c>
      <c r="D59" s="188" t="s">
        <v>121</v>
      </c>
      <c r="H59" s="188" t="s">
        <v>120</v>
      </c>
      <c r="K59" s="228"/>
      <c r="L59" s="228"/>
      <c r="M59" s="229"/>
      <c r="N59" s="228">
        <f>C55</f>
        <v>1822.4072122157659</v>
      </c>
      <c r="O59" s="248">
        <v>6.910504691716815E-2</v>
      </c>
      <c r="P59" s="242">
        <f>O59*N59/8760/$C$63*1000-O60*N60/8760/$C$63*1000</f>
        <v>-5.386049113925985</v>
      </c>
      <c r="Q59" s="249"/>
      <c r="R59" s="230"/>
      <c r="S59" s="190"/>
      <c r="T59" s="190"/>
      <c r="U59" s="190"/>
      <c r="V59" s="190"/>
      <c r="W59" s="190"/>
      <c r="X59" s="190"/>
    </row>
    <row r="60" spans="2:24">
      <c r="K60" s="228"/>
      <c r="L60" s="228"/>
      <c r="M60" s="228"/>
      <c r="N60" s="228">
        <f>N59</f>
        <v>1822.4072122157659</v>
      </c>
      <c r="O60" s="248">
        <v>7.7156780177252568E-2</v>
      </c>
      <c r="P60" s="190"/>
      <c r="Q60" s="249"/>
      <c r="R60" s="190"/>
      <c r="S60" s="190"/>
      <c r="T60" s="190"/>
      <c r="U60" s="190"/>
      <c r="V60" s="190"/>
      <c r="W60" s="190"/>
      <c r="X60" s="190"/>
    </row>
    <row r="61" spans="2:24">
      <c r="C61" s="232"/>
      <c r="K61" s="228"/>
      <c r="L61" s="228"/>
      <c r="M61" s="228"/>
      <c r="N61" s="235"/>
      <c r="O61" s="235"/>
      <c r="S61" s="190"/>
      <c r="T61" s="190"/>
      <c r="U61" s="190"/>
      <c r="V61" s="190"/>
      <c r="W61" s="190"/>
      <c r="X61" s="190"/>
    </row>
    <row r="62" spans="2:24">
      <c r="C62" s="233">
        <v>7.7156780177252568E-2</v>
      </c>
      <c r="D62" s="188" t="s">
        <v>54</v>
      </c>
      <c r="K62" s="234"/>
      <c r="L62" s="235"/>
      <c r="M62" s="235"/>
      <c r="N62" s="227" t="s">
        <v>127</v>
      </c>
      <c r="O62" s="69" t="s">
        <v>126</v>
      </c>
      <c r="P62" s="229" t="s">
        <v>129</v>
      </c>
    </row>
    <row r="63" spans="2:24">
      <c r="C63" s="239">
        <v>0.311</v>
      </c>
      <c r="D63" s="188" t="s">
        <v>55</v>
      </c>
      <c r="N63" s="228">
        <f>N59</f>
        <v>1822.4072122157659</v>
      </c>
      <c r="O63" s="250">
        <v>7.3499999999999996E-2</v>
      </c>
      <c r="P63" s="242">
        <f>O63*N63/8760/$C$63*1000-O64*N64/8760/$C$63*1000</f>
        <v>-2.446131410134015</v>
      </c>
      <c r="R63" s="251" t="s">
        <v>130</v>
      </c>
    </row>
    <row r="64" spans="2:24" ht="13.5" thickBot="1">
      <c r="D64" s="231"/>
      <c r="N64" s="228">
        <f>N59</f>
        <v>1822.4072122157659</v>
      </c>
      <c r="O64" s="248">
        <v>7.7156780177252568E-2</v>
      </c>
      <c r="P64" s="190"/>
    </row>
    <row r="65" spans="3:11" ht="13.5" thickBot="1">
      <c r="C65" s="54" t="str">
        <f>"Company Official Inflation Forecast Dated "&amp;TEXT('Table 4'!$G$5,"mmmm dd, yyyy")</f>
        <v>Company Official Inflation Forecast Dated December 29, 2017</v>
      </c>
      <c r="D65" s="218"/>
      <c r="E65" s="218"/>
      <c r="F65" s="218"/>
      <c r="G65" s="218"/>
      <c r="H65" s="218"/>
      <c r="I65" s="218"/>
      <c r="J65" s="218"/>
      <c r="K65" s="220"/>
    </row>
    <row r="66" spans="3:11">
      <c r="C66" s="129">
        <v>2017</v>
      </c>
      <c r="D66" s="57">
        <v>0.02</v>
      </c>
      <c r="E66" s="104"/>
      <c r="F66" s="129">
        <f>C74+1</f>
        <v>2026</v>
      </c>
      <c r="G66" s="57">
        <v>2.3E-2</v>
      </c>
      <c r="H66" s="104"/>
      <c r="I66" s="129">
        <f>F74+1</f>
        <v>2035</v>
      </c>
      <c r="J66" s="129"/>
      <c r="K66" s="57">
        <v>2.3E-2</v>
      </c>
    </row>
    <row r="67" spans="3:11">
      <c r="C67" s="129">
        <f t="shared" ref="C67:C74" si="28">C66+1</f>
        <v>2018</v>
      </c>
      <c r="D67" s="57">
        <v>1.9E-2</v>
      </c>
      <c r="E67" s="104"/>
      <c r="F67" s="129">
        <f t="shared" ref="F67:F74" si="29">F66+1</f>
        <v>2027</v>
      </c>
      <c r="G67" s="57">
        <v>2.3E-2</v>
      </c>
      <c r="H67" s="104"/>
      <c r="I67" s="129">
        <f t="shared" ref="I67:I74" si="30">I66+1</f>
        <v>2036</v>
      </c>
      <c r="J67" s="129"/>
      <c r="K67" s="57">
        <v>2.3E-2</v>
      </c>
    </row>
    <row r="68" spans="3:11">
      <c r="C68" s="129">
        <f t="shared" si="28"/>
        <v>2019</v>
      </c>
      <c r="D68" s="57">
        <v>2.1999999999999999E-2</v>
      </c>
      <c r="E68" s="104"/>
      <c r="F68" s="129">
        <f t="shared" si="29"/>
        <v>2028</v>
      </c>
      <c r="G68" s="57">
        <v>2.3E-2</v>
      </c>
      <c r="H68" s="104"/>
      <c r="I68" s="129">
        <f t="shared" si="30"/>
        <v>2037</v>
      </c>
      <c r="J68" s="129"/>
      <c r="K68" s="57">
        <v>2.1999999999999999E-2</v>
      </c>
    </row>
    <row r="69" spans="3:11">
      <c r="C69" s="129">
        <f t="shared" si="28"/>
        <v>2020</v>
      </c>
      <c r="D69" s="57">
        <v>2.5999999999999999E-2</v>
      </c>
      <c r="E69" s="104"/>
      <c r="F69" s="129">
        <f t="shared" si="29"/>
        <v>2029</v>
      </c>
      <c r="G69" s="57">
        <v>2.3E-2</v>
      </c>
      <c r="H69" s="104"/>
      <c r="I69" s="129">
        <f t="shared" si="30"/>
        <v>2038</v>
      </c>
      <c r="J69" s="129"/>
      <c r="K69" s="57">
        <v>2.1999999999999999E-2</v>
      </c>
    </row>
    <row r="70" spans="3:11">
      <c r="C70" s="129">
        <f t="shared" si="28"/>
        <v>2021</v>
      </c>
      <c r="D70" s="57">
        <v>2.4E-2</v>
      </c>
      <c r="E70" s="104"/>
      <c r="F70" s="129">
        <f t="shared" si="29"/>
        <v>2030</v>
      </c>
      <c r="G70" s="57">
        <v>2.3E-2</v>
      </c>
      <c r="H70" s="104"/>
      <c r="I70" s="129">
        <f t="shared" si="30"/>
        <v>2039</v>
      </c>
      <c r="J70" s="129"/>
      <c r="K70" s="57">
        <v>2.1999999999999999E-2</v>
      </c>
    </row>
    <row r="71" spans="3:11">
      <c r="C71" s="129">
        <f t="shared" si="28"/>
        <v>2022</v>
      </c>
      <c r="D71" s="57">
        <v>2.3E-2</v>
      </c>
      <c r="E71" s="104"/>
      <c r="F71" s="129">
        <f t="shared" si="29"/>
        <v>2031</v>
      </c>
      <c r="G71" s="57">
        <v>2.3E-2</v>
      </c>
      <c r="H71" s="104"/>
      <c r="I71" s="129">
        <f t="shared" si="30"/>
        <v>2040</v>
      </c>
      <c r="J71" s="129"/>
      <c r="K71" s="57">
        <v>2.1999999999999999E-2</v>
      </c>
    </row>
    <row r="72" spans="3:11" s="190" customFormat="1">
      <c r="C72" s="129">
        <f t="shared" si="28"/>
        <v>2023</v>
      </c>
      <c r="D72" s="57">
        <v>2.3E-2</v>
      </c>
      <c r="E72" s="106"/>
      <c r="F72" s="129">
        <f t="shared" si="29"/>
        <v>2032</v>
      </c>
      <c r="G72" s="57">
        <v>2.1999999999999999E-2</v>
      </c>
      <c r="H72" s="106"/>
      <c r="I72" s="129">
        <f t="shared" si="30"/>
        <v>2041</v>
      </c>
      <c r="J72" s="129"/>
      <c r="K72" s="57">
        <v>2.1999999999999999E-2</v>
      </c>
    </row>
    <row r="73" spans="3:11" s="190" customFormat="1">
      <c r="C73" s="129">
        <f t="shared" si="28"/>
        <v>2024</v>
      </c>
      <c r="D73" s="57">
        <v>2.3E-2</v>
      </c>
      <c r="E73" s="106"/>
      <c r="F73" s="129">
        <f t="shared" si="29"/>
        <v>2033</v>
      </c>
      <c r="G73" s="57">
        <v>2.1999999999999999E-2</v>
      </c>
      <c r="H73" s="106"/>
      <c r="I73" s="129">
        <f t="shared" si="30"/>
        <v>2042</v>
      </c>
      <c r="J73" s="129"/>
      <c r="K73" s="57">
        <v>2.1999999999999999E-2</v>
      </c>
    </row>
    <row r="74" spans="3:11" s="190" customFormat="1">
      <c r="C74" s="129">
        <f t="shared" si="28"/>
        <v>2025</v>
      </c>
      <c r="D74" s="57">
        <v>2.3E-2</v>
      </c>
      <c r="E74" s="106"/>
      <c r="F74" s="129">
        <f t="shared" si="29"/>
        <v>2034</v>
      </c>
      <c r="G74" s="57">
        <v>2.3E-2</v>
      </c>
      <c r="H74" s="106"/>
      <c r="I74" s="129">
        <f t="shared" si="30"/>
        <v>2043</v>
      </c>
      <c r="J74" s="129"/>
      <c r="K74" s="57">
        <v>2.3E-2</v>
      </c>
    </row>
    <row r="75" spans="3:11" s="190" customFormat="1"/>
    <row r="76" spans="3:11" s="190" customFormat="1"/>
    <row r="93" spans="3:4">
      <c r="C93" s="227"/>
      <c r="D93" s="231"/>
    </row>
    <row r="94" spans="3:4">
      <c r="C94" s="227"/>
      <c r="D94" s="231"/>
    </row>
    <row r="95" spans="3:4">
      <c r="C95" s="227"/>
      <c r="D95" s="231"/>
    </row>
    <row r="96" spans="3:4">
      <c r="C96" s="227"/>
      <c r="D96" s="231"/>
    </row>
    <row r="97" spans="3:4">
      <c r="C97" s="227"/>
      <c r="D97" s="231"/>
    </row>
    <row r="98" spans="3:4">
      <c r="C98" s="227"/>
      <c r="D98" s="231"/>
    </row>
    <row r="99" spans="3:4">
      <c r="C99" s="227"/>
      <c r="D99" s="231"/>
    </row>
    <row r="100" spans="3:4">
      <c r="C100" s="227"/>
      <c r="D100" s="231"/>
    </row>
    <row r="101" spans="3:4">
      <c r="C101" s="227"/>
      <c r="D101" s="231"/>
    </row>
    <row r="102" spans="3:4">
      <c r="C102" s="227"/>
      <c r="D102" s="231"/>
    </row>
  </sheetData>
  <printOptions horizontalCentered="1"/>
  <pageMargins left="0.8" right="0.3" top="0.4" bottom="0.4" header="0.5" footer="0.2"/>
  <pageSetup scale="75" orientation="portrait" r:id="rId1"/>
  <headerFooter alignWithMargins="0"/>
  <rowBreaks count="1" manualBreakCount="1">
    <brk id="51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50</vt:i4>
      </vt:variant>
    </vt:vector>
  </HeadingPairs>
  <TitlesOfParts>
    <vt:vector size="65" baseType="lpstr">
      <vt:lpstr>Table 1</vt:lpstr>
      <vt:lpstr>Table 2</vt:lpstr>
      <vt:lpstr>Table 3 200 MW (UT N) 2029)</vt:lpstr>
      <vt:lpstr>Table 4</vt:lpstr>
      <vt:lpstr>Table 5</vt:lpstr>
      <vt:lpstr>Table 3 TransCost D2 </vt:lpstr>
      <vt:lpstr>Table 3 WY Wind 2021</vt:lpstr>
      <vt:lpstr>Table 3 DJ Wind 2031</vt:lpstr>
      <vt:lpstr>Table 3 UT Solar 2031</vt:lpstr>
      <vt:lpstr>Table 3 Yakima Solar 2028</vt:lpstr>
      <vt:lpstr>Table 3 30 MW Geoth 2029</vt:lpstr>
      <vt:lpstr>Table 3 436MW (West M) 2030</vt:lpstr>
      <vt:lpstr>Table 3 477 MW (Wyo) 2033</vt:lpstr>
      <vt:lpstr>Table 3 200 MW (Wyo) 2033</vt:lpstr>
      <vt:lpstr>Table 3 ID Wind 2036</vt:lpstr>
      <vt:lpstr>_200_SCCT_UtahN</vt:lpstr>
      <vt:lpstr>_200_SCCT_WYNE</vt:lpstr>
      <vt:lpstr>'Table 2'!_30_Geo_West</vt:lpstr>
      <vt:lpstr>'Table 3 TransCost D2 '!_30_Geo_West</vt:lpstr>
      <vt:lpstr>_30_Geo_West</vt:lpstr>
      <vt:lpstr>'Table 2'!_436_CCCT_WestMain</vt:lpstr>
      <vt:lpstr>'Table 3 TransCost D2 '!_436_CCCT_WestMain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'Table 2'!Discount_Rate</vt:lpstr>
      <vt:lpstr>Discount_Rate</vt:lpstr>
      <vt:lpstr>'Table 1'!Print_Area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TransCost D2 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'Table 2'!Study_Cap_Adj</vt:lpstr>
      <vt:lpstr>'Table 3 TransCost D2 '!Study_Cap_Adj</vt:lpstr>
      <vt:lpstr>Study_Cap_Adj</vt:lpstr>
      <vt:lpstr>'Table 2'!Study_CF</vt:lpstr>
      <vt:lpstr>Study_CF</vt:lpstr>
      <vt:lpstr>'Table 2'!Study_MW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2018-02-07T18:22:02Z</cp:lastPrinted>
  <dcterms:created xsi:type="dcterms:W3CDTF">2001-03-19T15:45:46Z</dcterms:created>
  <dcterms:modified xsi:type="dcterms:W3CDTF">2018-02-22T23:32:06Z</dcterms:modified>
</cp:coreProperties>
</file>